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92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<sst xmlns="http://schemas.openxmlformats.org/spreadsheetml/2006/main" count="1068" uniqueCount="897">
  <si>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</si>
  <si>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</si>
  <si>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</si>
  <si>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</si>
  <si>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</si>
  <si>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</si>
  <si>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</si>
  <si>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</si>
  <si>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</si>
  <si>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</si>
  <si>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</si>
  <si>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</si>
  <si>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</si>
  <si>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</si>
  <si>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</si>
  <si>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</si>
  <si>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</si>
  <si>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</si>
  <si>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</si>
  <si>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</si>
  <si>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</si>
  <si>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</si>
  <si>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</si>
  <si>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</si>
  <si>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</si>
  <si>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</si>
  <si>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</si>
  <si>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</si>
  <si>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</si>
  <si>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</si>
  <si>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</si>
  <si>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</si>
  <si>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</si>
  <si>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</si>
  <si>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</si>
  <si>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</si>
  <si>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</si>
  <si>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</si>
  <si>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</si>
  <si>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</si>
  <si>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</si>
  <si>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</si>
  <si>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</si>
  <si>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</si>
  <si>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</si>
  <si>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</si>
  <si>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</si>
  <si>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</si>
  <si>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</si>
  <si>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</si>
  <si>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</si>
  <si>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</si>
  <si>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</si>
  <si>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</si>
  <si>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</si>
  <si>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</si>
  <si>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</si>
  <si>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</si>
  <si>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</si>
  <si>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</si>
  <si>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</si>
  <si>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</si>
  <si>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</si>
  <si>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</si>
  <si>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</si>
  <si>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</si>
  <si>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</si>
  <si>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</si>
  <si>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</si>
  <si>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</si>
  <si>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</si>
  <si>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</si>
  <si>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</si>
  <si>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</si>
  <si>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</si>
  <si>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</si>
  <si>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</si>
  <si>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</si>
  <si>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</si>
  <si>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</si>
  <si>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</si>
  <si>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</si>
  <si>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</si>
  <si>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</si>
  <si>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</si>
  <si>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</si>
  <si>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</si>
  <si>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</si>
  <si>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</si>
  <si>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</si>
  <si>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</si>
  <si>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</si>
  <si>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</si>
  <si>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</si>
  <si>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</si>
  <si>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</si>
  <si>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</si>
  <si>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</si>
  <si>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</si>
  <si>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</si>
  <si>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</si>
  <si>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</si>
  <si>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</si>
  <si>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</si>
  <si>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</si>
  <si>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</si>
  <si>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</si>
  <si>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</si>
  <si>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</si>
  <si>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</si>
  <si>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</si>
  <si>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</si>
  <si>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</si>
  <si>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</si>
  <si>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</si>
  <si>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</si>
  <si>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</si>
  <si>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</si>
  <si>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</si>
  <si>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</si>
  <si>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</si>
  <si>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</si>
  <si>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</si>
  <si>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</si>
  <si>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</si>
  <si>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</si>
  <si>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</si>
  <si>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</si>
  <si>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</si>
  <si>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</si>
  <si>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</si>
  <si>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</si>
  <si>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</si>
  <si>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</si>
  <si>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</si>
  <si>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</si>
  <si>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</si>
  <si>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</si>
  <si>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</si>
  <si>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</si>
  <si>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</si>
  <si>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</si>
  <si>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</si>
  <si>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</si>
  <si>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</si>
  <si>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</si>
  <si>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</si>
  <si>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</si>
  <si>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</si>
  <si>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</si>
  <si>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</si>
  <si>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</si>
  <si>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</si>
  <si>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</si>
  <si>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</si>
  <si>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</si>
  <si>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</si>
  <si>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</si>
  <si>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</si>
  <si>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</si>
  <si>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</si>
  <si>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</si>
  <si>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</si>
  <si>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</si>
  <si>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</si>
  <si>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</si>
  <si>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</si>
  <si>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</si>
  <si>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</si>
  <si>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</si>
  <si>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</si>
  <si>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</si>
  <si>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</si>
  <si>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</si>
  <si>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</si>
  <si>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</si>
  <si>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</si>
  <si>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</si>
  <si>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</si>
  <si>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</si>
  <si>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</si>
  <si>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</si>
  <si>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</si>
  <si>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</si>
  <si>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</si>
  <si>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</si>
  <si>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</si>
  <si>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</si>
  <si>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</si>
  <si>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</si>
  <si>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</si>
  <si>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</si>
  <si>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</si>
  <si>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</si>
  <si>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</si>
  <si>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</si>
  <si>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</si>
  <si>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</si>
  <si>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</si>
  <si>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</si>
  <si>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</si>
  <si>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</si>
  <si>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</si>
  <si>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</si>
  <si>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</si>
  <si>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</si>
  <si>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</si>
  <si>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</si>
  <si>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</si>
  <si>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</si>
  <si>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</si>
  <si>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</si>
  <si>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</si>
  <si>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</si>
  <si>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</si>
  <si>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</si>
  <si>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</si>
  <si>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</si>
  <si>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</si>
  <si>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</si>
  <si>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</si>
  <si>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</si>
  <si>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</si>
  <si>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</si>
  <si>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</si>
  <si>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</si>
  <si>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</si>
  <si>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</si>
  <si>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</si>
  <si>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</si>
  <si>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</si>
  <si>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</si>
  <si>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</si>
  <si>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</si>
  <si>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</si>
  <si>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</si>
  <si>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</si>
  <si>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</si>
  <si>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</si>
  <si>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</si>
  <si>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</si>
  <si>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</si>
  <si>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</si>
  <si>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</si>
  <si>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</si>
  <si>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</si>
  <si>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</si>
  <si>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</si>
  <si>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</si>
  <si>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</si>
  <si>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</si>
  <si>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</si>
  <si>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</si>
  <si>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</si>
  <si>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</si>
  <si>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</si>
  <si>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</si>
  <si>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</si>
  <si>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</si>
  <si>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</si>
  <si>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</si>
  <si>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</si>
  <si>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</si>
  <si>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</si>
  <si>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</si>
  <si>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</si>
  <si>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</si>
  <si>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</si>
  <si>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</si>
  <si>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</si>
  <si>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</si>
  <si>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</si>
  <si>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</si>
  <si>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</si>
  <si>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</si>
  <si>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</si>
  <si>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</si>
  <si>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</si>
  <si>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</si>
  <si>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</si>
  <si>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</si>
  <si>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</si>
  <si>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</si>
  <si>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</si>
  <si>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</si>
  <si>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</si>
  <si>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</si>
  <si>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</si>
  <si>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</si>
  <si>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</si>
  <si>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</si>
  <si>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</si>
  <si>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</si>
  <si>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</si>
  <si>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</si>
  <si>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</si>
  <si>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</si>
  <si>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</si>
  <si>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</si>
  <si>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</si>
  <si>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</si>
  <si>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</si>
  <si>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</si>
  <si>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</si>
  <si>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</si>
  <si>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</si>
  <si>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</si>
  <si>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</si>
  <si>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</si>
  <si>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</si>
  <si>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</si>
  <si>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</si>
  <si>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</si>
  <si>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</si>
  <si>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</si>
  <si>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</si>
  <si>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</si>
  <si>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</si>
  <si>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</si>
  <si>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</si>
  <si>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</si>
  <si>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</si>
  <si>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</si>
  <si>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</si>
  <si>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</si>
  <si>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</si>
  <si>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</si>
  <si>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</si>
  <si>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</si>
  <si>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</si>
  <si>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</si>
  <si>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</si>
  <si>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</si>
  <si>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</si>
  <si>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</si>
  <si>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</si>
  <si>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</si>
  <si>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</si>
  <si>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</si>
  <si>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</si>
  <si>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</si>
  <si>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</si>
  <si>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</si>
  <si>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</si>
  <si>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</si>
  <si>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</si>
  <si>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</si>
  <si>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</si>
  <si>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</si>
  <si>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</si>
  <si>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</si>
  <si>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</si>
  <si>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</si>
  <si>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</si>
  <si>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</si>
  <si>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</si>
  <si>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</si>
  <si>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</si>
  <si>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</si>
  <si>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</si>
  <si>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</si>
  <si>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</si>
  <si>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</si>
  <si>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</si>
  <si>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</si>
  <si>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</si>
  <si>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</si>
  <si>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</si>
  <si>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</si>
  <si>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</si>
  <si>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</si>
  <si>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</si>
  <si>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</si>
  <si>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</si>
  <si>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</si>
  <si>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</si>
  <si>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</si>
  <si>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</si>
  <si>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</si>
  <si>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</si>
  <si>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</si>
  <si>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</si>
  <si>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</si>
  <si>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</si>
  <si>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</si>
  <si>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</si>
  <si>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</si>
  <si>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</si>
  <si>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</si>
  <si>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</si>
  <si>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</si>
  <si>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</si>
  <si>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</si>
  <si>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</si>
  <si>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</si>
  <si>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</si>
  <si>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</si>
  <si>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</si>
  <si>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</si>
  <si>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</si>
  <si>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</si>
  <si>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</si>
  <si>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</si>
  <si>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</si>
  <si>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</si>
  <si>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</si>
  <si>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</si>
  <si>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</si>
  <si>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</si>
  <si>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</si>
  <si>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</si>
  <si>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</si>
  <si>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</si>
  <si>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</si>
  <si>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</si>
  <si>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</si>
  <si>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</si>
  <si>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</si>
  <si>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</si>
  <si>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</si>
  <si>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</si>
  <si>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</si>
  <si>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</si>
  <si>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</si>
  <si>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</si>
  <si>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</si>
  <si>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</si>
  <si>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</si>
  <si>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</si>
  <si>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</si>
  <si>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</si>
  <si>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</si>
  <si>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</si>
  <si>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</si>
  <si>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</si>
  <si>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</si>
  <si>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</si>
  <si>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</si>
  <si>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</si>
  <si>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</si>
  <si>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</si>
  <si>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</si>
  <si>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</si>
  <si>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</si>
  <si>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</si>
  <si>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</si>
  <si>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</si>
  <si>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</si>
  <si>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</si>
  <si>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</si>
  <si>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</si>
  <si>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</si>
  <si>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</si>
  <si>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</si>
  <si>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</si>
  <si>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</si>
  <si>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</si>
  <si>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</si>
  <si>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</si>
  <si>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</si>
  <si>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</si>
  <si>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</si>
  <si>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</si>
  <si>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</si>
  <si>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</si>
  <si>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</si>
  <si>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</si>
  <si>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</si>
  <si>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</si>
  <si>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</si>
  <si>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</si>
  <si>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</si>
  <si>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</si>
  <si>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</si>
  <si>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</si>
  <si>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</si>
  <si>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</si>
  <si>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</si>
  <si>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</si>
  <si>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</si>
  <si>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</si>
  <si>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</si>
  <si>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</si>
  <si>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</si>
  <si>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</si>
  <si>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</si>
  <si>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</si>
  <si>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</si>
  <si>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</si>
  <si>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</si>
  <si>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</si>
  <si>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</si>
  <si>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</si>
  <si>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</si>
  <si>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</si>
  <si>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</si>
  <si>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</si>
  <si>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</si>
  <si>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</si>
  <si>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</si>
  <si>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</si>
  <si>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</si>
  <si>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</si>
  <si>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</si>
  <si>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</si>
  <si>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</si>
  <si>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</si>
  <si>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</si>
  <si>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</si>
  <si>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</si>
  <si>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</si>
  <si>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</si>
  <si>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</si>
  <si>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</si>
  <si>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</si>
  <si>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</si>
  <si>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</si>
  <si>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</si>
  <si>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</si>
  <si>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</si>
  <si>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</si>
  <si>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</si>
  <si>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</si>
  <si>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</si>
  <si>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</si>
  <si>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</si>
  <si>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</si>
  <si>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</si>
  <si>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</si>
  <si>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</si>
  <si>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</si>
  <si>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</si>
  <si>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</si>
  <si>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</si>
  <si>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</si>
  <si>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</si>
  <si>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</si>
  <si>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</si>
  <si>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</si>
  <si>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</si>
  <si>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</si>
  <si>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</si>
  <si>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</si>
  <si>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</si>
  <si>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</si>
  <si>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</si>
  <si>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</si>
  <si>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</si>
  <si>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</si>
  <si>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</si>
  <si>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</si>
  <si>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</si>
  <si>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</si>
  <si>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</si>
  <si>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</si>
  <si>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</si>
  <si>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</si>
  <si>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</si>
  <si>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</si>
  <si>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</si>
  <si>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</si>
  <si>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</si>
  <si>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</si>
  <si>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</si>
  <si>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</si>
  <si>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</si>
  <si>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</si>
  <si>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</si>
  <si>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</si>
  <si>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</si>
  <si>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</si>
  <si>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</si>
  <si>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</si>
  <si>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</si>
  <si>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</si>
  <si>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</si>
  <si>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</si>
  <si>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</si>
  <si>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</si>
  <si>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</si>
  <si>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</si>
  <si>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</si>
  <si>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</si>
  <si>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</si>
  <si>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</si>
  <si>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</si>
  <si>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</si>
  <si>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</si>
  <si>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</si>
  <si>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</si>
  <si>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</si>
  <si>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</si>
  <si>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</si>
  <si>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</si>
  <si>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</si>
  <si>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</si>
  <si>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</si>
  <si>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</si>
  <si>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</si>
  <si>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</si>
  <si>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</si>
  <si>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</si>
  <si>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</si>
  <si>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</si>
  <si>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</si>
  <si>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</si>
  <si>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</si>
  <si>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</si>
  <si>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</si>
  <si>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</si>
  <si>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</si>
  <si>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</si>
  <si>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</si>
  <si>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</si>
  <si>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</si>
  <si>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</si>
  <si>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</si>
  <si>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</si>
  <si>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</si>
  <si>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</si>
  <si>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</si>
  <si>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</si>
  <si>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</si>
  <si>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</si>
  <si>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</si>
  <si>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</si>
  <si>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</si>
  <si>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</si>
  <si>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</si>
  <si>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</si>
  <si>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</si>
  <si>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</si>
  <si>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</si>
  <si>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</si>
  <si>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</si>
  <si>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</si>
  <si>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</si>
  <si>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</si>
  <si>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</si>
  <si>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</si>
  <si>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</si>
  <si>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</si>
  <si>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</si>
  <si>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</si>
  <si>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</si>
  <si>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</si>
  <si>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</si>
  <si>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</si>
  <si>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</si>
  <si>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</si>
  <si>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</si>
  <si>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</si>
  <si>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</si>
  <si>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</si>
  <si>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</si>
  <si>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</si>
  <si>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</si>
  <si>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</si>
  <si>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</si>
  <si>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</si>
  <si>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</si>
  <si>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</si>
  <si>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</si>
  <si>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</si>
  <si>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</si>
  <si>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</si>
  <si>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</si>
  <si>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</si>
  <si>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</si>
  <si>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</si>
  <si>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</si>
  <si>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</si>
  <si>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</si>
  <si>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</si>
  <si>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</si>
  <si>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</si>
  <si>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</si>
  <si>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</si>
  <si>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</si>
  <si>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</si>
  <si>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</si>
  <si>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</si>
  <si>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</si>
  <si>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</si>
  <si>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</si>
  <si>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</si>
  <si>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</si>
  <si>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</si>
  <si>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</si>
  <si>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</si>
  <si>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</si>
  <si>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</si>
  <si>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</si>
  <si>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</si>
  <si>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</si>
  <si>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</si>
  <si>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</si>
  <si>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</si>
  <si>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</si>
  <si>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</si>
  <si>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</si>
  <si>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</si>
  <si>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</si>
  <si>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</si>
  <si>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</si>
  <si>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</si>
  <si>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</si>
  <si>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</si>
  <si>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</si>
  <si>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</si>
  <si>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</si>
  <si>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</si>
  <si>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</si>
  <si>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</si>
  <si>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</si>
  <si>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</si>
  <si>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</si>
  <si>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</si>
  <si>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</si>
  <si>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</si>
  <si>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</si>
  <si>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</si>
  <si>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</si>
  <si>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</si>
  <si>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</si>
  <si>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</si>
  <si>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</si>
  <si>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</si>
  <si>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</si>
  <si>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</si>
  <si>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</si>
  <si>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</si>
  <si>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</si>
  <si>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</si>
  <si>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</si>
  <si>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</si>
  <si>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</si>
  <si>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</si>
  <si>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</si>
  <si>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</si>
  <si>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</si>
  <si>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</si>
  <si>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</si>
  <si>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</si>
  <si>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</si>
  <si>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</si>
  <si>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</si>
  <si>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</si>
  <si>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</si>
  <si>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</si>
  <si>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</si>
  <si>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</si>
  <si>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</si>
  <si>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</si>
  <si>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</si>
  <si>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</si>
  <si>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</si>
  <si>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</si>
  <si>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</si>
  <si>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</si>
  <si>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</si>
  <si>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</si>
  <si>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</si>
  <si>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</si>
  <si>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</si>
  <si>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</si>
  <si>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</si>
  <si>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</si>
  <si>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</si>
  <si>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</si>
  <si>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</si>
  <si>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</si>
  <si>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</si>
  <si>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</si>
  <si>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</si>
  <si>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</si>
  <si>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</si>
  <si>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</si>
  <si>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</si>
  <si>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</si>
  <si>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</si>
  <si>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</si>
  <si>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</si>
  <si>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</si>
  <si>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</si>
  <si>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</si>
  <si>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</si>
  <si>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</si>
  <si>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</si>
  <si>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</si>
  <si>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</si>
  <si>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</si>
  <si>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</si>
  <si>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</si>
  <si>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</si>
  <si>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</si>
  <si>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</si>
  <si>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</si>
  <si>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</si>
  <si>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</si>
  <si>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</si>
  <si>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</si>
  <si>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</si>
  <si>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</si>
  <si>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</si>
  <si>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</si>
  <si>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</si>
  <si>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</si>
  <si>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</si>
  <si>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</si>
  <si>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</si>
  <si>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</si>
  <si>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</si>
  <si>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</si>
  <si>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</si>
  <si>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</si>
  <si>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</si>
  <si>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</si>
  <si>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</si>
  <si>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</si>
  <si>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</si>
  <si>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</si>
  <si>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</si>
  <si>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</si>
  <si>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</si>
  <si>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</si>
  <si>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</si>
  <si>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</si>
  <si>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</si>
  <si>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</si>
  <si>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</si>
  <si>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</si>
  <si>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</si>
  <si>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</si>
  <si>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</si>
  <si>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</si>
  <si>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</si>
  <si>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</si>
  <si>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</si>
  <si>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</si>
  <si>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</si>
  <si>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</si>
  <si>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</si>
  <si>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</si>
  <si>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</si>
  <si>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</si>
  <si>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</si>
  <si>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</si>
  <si>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</si>
  <si>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</si>
  <si>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</si>
  <si>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 xml:space="preserve"> МЕТОД</t>
  </si>
  <si>
    <t xml:space="preserve">Име на  предприятието:  СОФАРМА АД </t>
  </si>
  <si>
    <t>Вид на отчета: консолидиран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</si>
  <si>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</si>
  <si>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</si>
  <si>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</si>
  <si>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</si>
  <si>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</si>
  <si>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</si>
  <si>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</si>
  <si>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 xml:space="preserve">КОНСОЛИДИРАН </t>
  </si>
  <si>
    <t>01.01.-31.12.2013</t>
  </si>
  <si>
    <t>Дата на съставяне: 29.04.2014</t>
  </si>
  <si>
    <t>1. ДОВЕРИЕ ОБЕДИНЕН ХОЛДИНГ АД</t>
  </si>
  <si>
    <t>2. МЕДИКА АД</t>
  </si>
  <si>
    <t>3. ЛАВЕНА</t>
  </si>
  <si>
    <t>4. ХИДРОИЗОМАТ АД</t>
  </si>
  <si>
    <t>5. СОФАРМА ИМОТИ АД</t>
  </si>
  <si>
    <t>6. МАРИЦАТЕКС АД</t>
  </si>
  <si>
    <t>7. ТОДОРОВ АД</t>
  </si>
  <si>
    <t>8. ЕКОБУЛПАК АД</t>
  </si>
  <si>
    <t>9. УНИКРЕДИТ БУЛБАНК АД</t>
  </si>
  <si>
    <t>10. БАЛКАНФАРМА РАЗГРАД</t>
  </si>
  <si>
    <t>11. БАЛКАНФАРМА ДУПНИЦА</t>
  </si>
  <si>
    <t>12. ЕЛФАРМА АД</t>
  </si>
  <si>
    <t>13. ЕЛАНА АГРОКРЕДИТ АД</t>
  </si>
  <si>
    <t>14. ОЗОФ ДОВЕРИЕ АД</t>
  </si>
  <si>
    <t>15. ВРАТИЦА АД</t>
  </si>
  <si>
    <t>1. ОЛАЙНФАРМА АД</t>
  </si>
  <si>
    <t>2. ПРИВРЕДНА БАНКА АД</t>
  </si>
  <si>
    <t>3. АГРОБАНКА АД</t>
  </si>
  <si>
    <t>4. АИК БАНК АД</t>
  </si>
  <si>
    <t>5. МЕТАЛСБАНКА АД</t>
  </si>
  <si>
    <t>6. ДУНАВ ОСИГУРЯВАНЕ АД</t>
  </si>
  <si>
    <t>7. АЛЛАНКО</t>
  </si>
  <si>
    <t>8. БИОТЕСТ АГРО</t>
  </si>
  <si>
    <t>Съставител: Людмила Бонджова</t>
  </si>
  <si>
    <t>Отчетен период: 01.01.2012 - 31.12.2013</t>
  </si>
  <si>
    <t xml:space="preserve">Дата  на съставяне: 29.04.2014                                                                                                                               </t>
  </si>
  <si>
    <t xml:space="preserve"> Ръководител:</t>
  </si>
  <si>
    <t xml:space="preserve"> Съставител:</t>
  </si>
  <si>
    <t>Людмила Бонджова</t>
  </si>
  <si>
    <t xml:space="preserve">Дата на съставяне: 29.04.2014              </t>
  </si>
  <si>
    <t xml:space="preserve">Дата на съставяне: 29.04.2014                 </t>
  </si>
  <si>
    <t>1. СПЕЦАФАРМАЦИЯ ООО</t>
  </si>
  <si>
    <t>Съставител:  Людмила Бонджова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</si>
</sst>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%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8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/>
      <protection locked="0"/>
    </xf>
    <xf numFmtId="14" fontId="7" fillId="0" borderId="0" xfId="61" applyNumberFormat="1" applyFont="1" applyBorder="1" applyAlignment="1" applyProtection="1">
      <alignment horizontal="left" vertical="top" wrapText="1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Fill="1" applyBorder="1" applyAlignment="1">
      <alignment horizontal="left" vertical="center" wrapText="1"/>
      <protection/>
    </xf>
    <xf numFmtId="0" fontId="11" fillId="0" borderId="0" xfId="64" applyFont="1" applyBorder="1" applyAlignment="1" applyProtection="1">
      <alignment horizontal="left" vertical="top" wrapText="1"/>
      <protection locked="0"/>
    </xf>
    <xf numFmtId="0" fontId="11" fillId="0" borderId="0" xfId="57" applyFont="1" applyAlignment="1" applyProtection="1">
      <alignment horizontal="right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20" fillId="0" borderId="0" xfId="60" applyFont="1" applyBorder="1" applyProtection="1">
      <alignment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1" fillId="0" borderId="32" xfId="61" applyFont="1" applyBorder="1" applyAlignment="1" applyProtection="1">
      <alignment vertical="top" wrapText="1"/>
      <protection locked="0"/>
    </xf>
    <xf numFmtId="0" fontId="3" fillId="0" borderId="0" xfId="58" applyFont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859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3" t="s">
        <v>846</v>
      </c>
      <c r="F3" s="268" t="s">
        <v>1</v>
      </c>
      <c r="G3" s="221"/>
      <c r="H3" s="573">
        <v>831902088</v>
      </c>
    </row>
    <row r="4" spans="1:8" ht="28.5">
      <c r="A4" s="199" t="s">
        <v>2</v>
      </c>
      <c r="B4" s="561"/>
      <c r="C4" s="561"/>
      <c r="D4" s="562"/>
      <c r="E4" s="554" t="s">
        <v>861</v>
      </c>
      <c r="F4" s="219" t="s">
        <v>3</v>
      </c>
      <c r="G4" s="220"/>
      <c r="H4" s="573">
        <v>684</v>
      </c>
    </row>
    <row r="5" spans="1:8" ht="15">
      <c r="A5" s="199" t="s">
        <v>4</v>
      </c>
      <c r="B5" s="263"/>
      <c r="C5" s="263"/>
      <c r="D5" s="263"/>
      <c r="E5" s="574" t="s">
        <v>862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3" t="s">
        <v>15</v>
      </c>
      <c r="B9" s="280"/>
      <c r="C9" s="281"/>
      <c r="D9" s="282"/>
      <c r="E9" s="531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44281</v>
      </c>
      <c r="D11" s="200">
        <v>42012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127351</v>
      </c>
      <c r="D12" s="200">
        <v>85552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96085</v>
      </c>
      <c r="D13" s="200">
        <v>57820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10138</v>
      </c>
      <c r="D14" s="200">
        <v>2833</v>
      </c>
      <c r="E14" s="294" t="s">
        <v>33</v>
      </c>
      <c r="F14" s="293" t="s">
        <v>34</v>
      </c>
      <c r="G14" s="386">
        <v>-18995</v>
      </c>
      <c r="H14" s="386">
        <v>-13594</v>
      </c>
    </row>
    <row r="15" spans="1:8" ht="15">
      <c r="A15" s="286" t="s">
        <v>35</v>
      </c>
      <c r="B15" s="292" t="s">
        <v>36</v>
      </c>
      <c r="C15" s="200">
        <v>12492</v>
      </c>
      <c r="D15" s="200">
        <v>13737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8640</v>
      </c>
      <c r="D16" s="200">
        <v>8175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7794</v>
      </c>
      <c r="D17" s="200">
        <v>81945</v>
      </c>
      <c r="E17" s="294" t="s">
        <v>45</v>
      </c>
      <c r="F17" s="296" t="s">
        <v>46</v>
      </c>
      <c r="G17" s="203">
        <f>G11+G14+G15+G16</f>
        <v>113005</v>
      </c>
      <c r="H17" s="203">
        <f>H11+H14+H15+H16</f>
        <v>118406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306781</v>
      </c>
      <c r="D19" s="204">
        <f>SUM(D11:D18)</f>
        <v>292074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10526</v>
      </c>
      <c r="D20" s="200">
        <v>7110</v>
      </c>
      <c r="E20" s="288" t="s">
        <v>56</v>
      </c>
      <c r="F20" s="293" t="s">
        <v>57</v>
      </c>
      <c r="G20" s="207">
        <v>20957</v>
      </c>
      <c r="H20" s="207">
        <v>23639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30051</v>
      </c>
      <c r="H21" s="205">
        <f>SUM(H22:H24)</f>
        <v>25934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30051</v>
      </c>
      <c r="H22" s="201">
        <v>25934</v>
      </c>
    </row>
    <row r="23" spans="1:13" ht="15">
      <c r="A23" s="286" t="s">
        <v>65</v>
      </c>
      <c r="B23" s="292" t="s">
        <v>66</v>
      </c>
      <c r="C23" s="200">
        <v>7935</v>
      </c>
      <c r="D23" s="200">
        <v>6301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4301</v>
      </c>
      <c r="D24" s="200">
        <v>2567</v>
      </c>
      <c r="E24" s="288" t="s">
        <v>71</v>
      </c>
      <c r="F24" s="293" t="s">
        <v>72</v>
      </c>
      <c r="G24" s="201"/>
      <c r="H24" s="201"/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51008</v>
      </c>
      <c r="H25" s="203">
        <f>H19+H20+H21</f>
        <v>49573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v>3612</v>
      </c>
      <c r="D26" s="200">
        <v>4563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15848</v>
      </c>
      <c r="D27" s="204">
        <f>SUM(D23:D26)</f>
        <v>13431</v>
      </c>
      <c r="E27" s="304" t="s">
        <v>82</v>
      </c>
      <c r="F27" s="293" t="s">
        <v>83</v>
      </c>
      <c r="G27" s="203">
        <f>SUM(G28:G30)</f>
        <v>165337</v>
      </c>
      <c r="H27" s="203">
        <f>SUM(H28:H30)</f>
        <v>142421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>
        <v>165337</v>
      </c>
      <c r="H28" s="201">
        <v>142704</v>
      </c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12890</v>
      </c>
      <c r="D30" s="200">
        <v>12949</v>
      </c>
      <c r="E30" s="288" t="s">
        <v>91</v>
      </c>
      <c r="F30" s="293" t="s">
        <v>92</v>
      </c>
      <c r="G30" s="207"/>
      <c r="H30" s="207">
        <v>-283</v>
      </c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29248</v>
      </c>
      <c r="H31" s="201">
        <v>35196</v>
      </c>
      <c r="M31" s="206"/>
    </row>
    <row r="32" spans="1:15" ht="15">
      <c r="A32" s="286" t="s">
        <v>97</v>
      </c>
      <c r="B32" s="301" t="s">
        <v>98</v>
      </c>
      <c r="C32" s="204">
        <f>C30+C31</f>
        <v>12890</v>
      </c>
      <c r="D32" s="204">
        <f>D30+D31</f>
        <v>12949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194585</v>
      </c>
      <c r="H33" s="203">
        <f>H27+H31+H32</f>
        <v>177617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9189</v>
      </c>
      <c r="D34" s="204">
        <f>SUM(D35:D38)</f>
        <v>24007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358598</v>
      </c>
      <c r="H36" s="203">
        <f>H25+H17+H33</f>
        <v>345596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1002</v>
      </c>
      <c r="D37" s="200">
        <v>582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8187</v>
      </c>
      <c r="D38" s="200">
        <v>23425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2" t="s">
        <v>117</v>
      </c>
      <c r="F39" s="312" t="s">
        <v>118</v>
      </c>
      <c r="G39" s="207">
        <v>54177</v>
      </c>
      <c r="H39" s="207">
        <v>45474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2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55992</v>
      </c>
      <c r="H44" s="201">
        <v>56844</v>
      </c>
    </row>
    <row r="45" spans="1:15" ht="15">
      <c r="A45" s="286" t="s">
        <v>135</v>
      </c>
      <c r="B45" s="300" t="s">
        <v>136</v>
      </c>
      <c r="C45" s="204">
        <f>C34+C39+C44</f>
        <v>9189</v>
      </c>
      <c r="D45" s="204">
        <f>D34+D39+D44</f>
        <v>24007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25656</v>
      </c>
      <c r="D47" s="200">
        <v>1183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>
        <v>467</v>
      </c>
      <c r="D48" s="200">
        <v>1314</v>
      </c>
      <c r="E48" s="288" t="s">
        <v>148</v>
      </c>
      <c r="F48" s="293" t="s">
        <v>149</v>
      </c>
      <c r="G48" s="201">
        <v>8049</v>
      </c>
      <c r="H48" s="201">
        <v>5121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64041</v>
      </c>
      <c r="H49" s="203">
        <f>SUM(H43:H48)</f>
        <v>61965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118</v>
      </c>
      <c r="D50" s="200">
        <v>146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26241</v>
      </c>
      <c r="D51" s="204">
        <f>SUM(D47:D50)</f>
        <v>2643</v>
      </c>
      <c r="E51" s="302" t="s">
        <v>156</v>
      </c>
      <c r="F51" s="296" t="s">
        <v>157</v>
      </c>
      <c r="G51" s="201">
        <v>3557</v>
      </c>
      <c r="H51" s="201">
        <v>2614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4647</v>
      </c>
      <c r="H53" s="201">
        <v>5792</v>
      </c>
    </row>
    <row r="54" spans="1:8" ht="15">
      <c r="A54" s="286" t="s">
        <v>165</v>
      </c>
      <c r="B54" s="300" t="s">
        <v>166</v>
      </c>
      <c r="C54" s="200">
        <v>3027</v>
      </c>
      <c r="D54" s="200">
        <v>2537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384502</v>
      </c>
      <c r="D55" s="204">
        <f>D19+D20+D21+D27+D32+D45+D51+D53+D54</f>
        <v>354751</v>
      </c>
      <c r="E55" s="288" t="s">
        <v>171</v>
      </c>
      <c r="F55" s="312" t="s">
        <v>172</v>
      </c>
      <c r="G55" s="203">
        <f>G49+G51+G52+G53+G54</f>
        <v>72245</v>
      </c>
      <c r="H55" s="203">
        <f>H49+H51+H52+H53+H54</f>
        <v>70371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4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37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33897</v>
      </c>
      <c r="D58" s="200">
        <v>29228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36361</v>
      </c>
      <c r="D59" s="200">
        <v>42136</v>
      </c>
      <c r="E59" s="302" t="s">
        <v>180</v>
      </c>
      <c r="F59" s="293" t="s">
        <v>181</v>
      </c>
      <c r="G59" s="201">
        <v>208643</v>
      </c>
      <c r="H59" s="201">
        <v>203994</v>
      </c>
      <c r="M59" s="206"/>
    </row>
    <row r="60" spans="1:8" ht="15">
      <c r="A60" s="286" t="s">
        <v>182</v>
      </c>
      <c r="B60" s="292" t="s">
        <v>183</v>
      </c>
      <c r="C60" s="200">
        <v>64749</v>
      </c>
      <c r="D60" s="200">
        <v>55012</v>
      </c>
      <c r="E60" s="288" t="s">
        <v>184</v>
      </c>
      <c r="F60" s="293" t="s">
        <v>185</v>
      </c>
      <c r="G60" s="201">
        <v>7083</v>
      </c>
      <c r="H60" s="201">
        <v>9559</v>
      </c>
    </row>
    <row r="61" spans="1:18" ht="15">
      <c r="A61" s="286" t="s">
        <v>186</v>
      </c>
      <c r="B61" s="295" t="s">
        <v>187</v>
      </c>
      <c r="C61" s="200">
        <v>4589</v>
      </c>
      <c r="D61" s="200">
        <v>4574</v>
      </c>
      <c r="E61" s="294" t="s">
        <v>188</v>
      </c>
      <c r="F61" s="323" t="s">
        <v>189</v>
      </c>
      <c r="G61" s="203">
        <f>SUM(G62:G68)</f>
        <v>76707</v>
      </c>
      <c r="H61" s="203">
        <f>SUM(H62:H68)</f>
        <v>65834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3828</v>
      </c>
      <c r="H62" s="201">
        <v>1560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/>
      <c r="H63" s="201">
        <v>0</v>
      </c>
      <c r="M63" s="206"/>
    </row>
    <row r="64" spans="1:15" ht="15">
      <c r="A64" s="286" t="s">
        <v>50</v>
      </c>
      <c r="B64" s="300" t="s">
        <v>198</v>
      </c>
      <c r="C64" s="204">
        <f>SUM(C58:C63)</f>
        <v>139596</v>
      </c>
      <c r="D64" s="204">
        <f>SUM(D58:D63)</f>
        <v>130950</v>
      </c>
      <c r="E64" s="288" t="s">
        <v>199</v>
      </c>
      <c r="F64" s="293" t="s">
        <v>200</v>
      </c>
      <c r="G64" s="201">
        <v>60515</v>
      </c>
      <c r="H64" s="201">
        <v>53760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1197</v>
      </c>
      <c r="H65" s="201">
        <v>1482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5356</v>
      </c>
      <c r="H66" s="201">
        <v>5366</v>
      </c>
    </row>
    <row r="67" spans="1:8" ht="15">
      <c r="A67" s="286" t="s">
        <v>206</v>
      </c>
      <c r="B67" s="292" t="s">
        <v>207</v>
      </c>
      <c r="C67" s="200">
        <v>28763</v>
      </c>
      <c r="D67" s="200">
        <v>60871</v>
      </c>
      <c r="E67" s="288" t="s">
        <v>208</v>
      </c>
      <c r="F67" s="293" t="s">
        <v>209</v>
      </c>
      <c r="G67" s="201">
        <v>1401</v>
      </c>
      <c r="H67" s="201">
        <v>1258</v>
      </c>
    </row>
    <row r="68" spans="1:8" ht="15">
      <c r="A68" s="286" t="s">
        <v>210</v>
      </c>
      <c r="B68" s="292" t="s">
        <v>211</v>
      </c>
      <c r="C68" s="200">
        <v>187060</v>
      </c>
      <c r="D68" s="200">
        <v>154784</v>
      </c>
      <c r="E68" s="288" t="s">
        <v>212</v>
      </c>
      <c r="F68" s="293" t="s">
        <v>213</v>
      </c>
      <c r="G68" s="201">
        <v>4410</v>
      </c>
      <c r="H68" s="201">
        <v>2408</v>
      </c>
    </row>
    <row r="69" spans="1:8" ht="15">
      <c r="A69" s="286" t="s">
        <v>214</v>
      </c>
      <c r="B69" s="292" t="s">
        <v>215</v>
      </c>
      <c r="C69" s="200">
        <v>4072</v>
      </c>
      <c r="D69" s="200">
        <v>5774</v>
      </c>
      <c r="E69" s="302" t="s">
        <v>77</v>
      </c>
      <c r="F69" s="293" t="s">
        <v>216</v>
      </c>
      <c r="G69" s="201">
        <v>5335</v>
      </c>
      <c r="H69" s="201">
        <v>4490</v>
      </c>
    </row>
    <row r="70" spans="1:8" ht="15">
      <c r="A70" s="286" t="s">
        <v>217</v>
      </c>
      <c r="B70" s="292" t="s">
        <v>218</v>
      </c>
      <c r="C70" s="200">
        <v>1242</v>
      </c>
      <c r="D70" s="200">
        <v>482</v>
      </c>
      <c r="E70" s="288" t="s">
        <v>219</v>
      </c>
      <c r="F70" s="293" t="s">
        <v>220</v>
      </c>
      <c r="G70" s="201"/>
      <c r="H70" s="201">
        <v>100</v>
      </c>
    </row>
    <row r="71" spans="1:18" ht="15">
      <c r="A71" s="286" t="s">
        <v>221</v>
      </c>
      <c r="B71" s="292" t="s">
        <v>222</v>
      </c>
      <c r="C71" s="200">
        <v>797</v>
      </c>
      <c r="D71" s="200">
        <v>10331</v>
      </c>
      <c r="E71" s="304" t="s">
        <v>45</v>
      </c>
      <c r="F71" s="324" t="s">
        <v>223</v>
      </c>
      <c r="G71" s="210">
        <f>G59+G60+G61+G69+G70</f>
        <v>297768</v>
      </c>
      <c r="H71" s="210">
        <f>H59+H60+H61+H69+H70</f>
        <v>283977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5636</v>
      </c>
      <c r="D72" s="200">
        <v>7824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2295</v>
      </c>
      <c r="D74" s="200">
        <v>2365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229865</v>
      </c>
      <c r="D75" s="204">
        <f>SUM(D67:D74)</f>
        <v>242431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297768</v>
      </c>
      <c r="H79" s="211">
        <f>H71+H74+H75+H76</f>
        <v>283977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1870</v>
      </c>
      <c r="D87" s="200">
        <v>1129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20819</v>
      </c>
      <c r="D88" s="200">
        <v>11847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v>4467</v>
      </c>
      <c r="D89" s="200">
        <v>2791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27156</v>
      </c>
      <c r="D91" s="204">
        <f>SUM(D87:D90)</f>
        <v>15767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1669</v>
      </c>
      <c r="D92" s="200">
        <v>1519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398286</v>
      </c>
      <c r="D93" s="204">
        <f>D64+D75+D84+D91+D92</f>
        <v>390667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5" t="s">
        <v>267</v>
      </c>
      <c r="B94" s="339" t="s">
        <v>268</v>
      </c>
      <c r="C94" s="213">
        <f>C93+C55</f>
        <v>782788</v>
      </c>
      <c r="D94" s="213">
        <f>D93+D55</f>
        <v>745418</v>
      </c>
      <c r="E94" s="536" t="s">
        <v>269</v>
      </c>
      <c r="F94" s="340" t="s">
        <v>270</v>
      </c>
      <c r="G94" s="214">
        <f>G36+G39+G55+G79</f>
        <v>782788</v>
      </c>
      <c r="H94" s="214">
        <f>H36+H39+H55+H79</f>
        <v>745418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19" t="s">
        <v>838</v>
      </c>
      <c r="B96" s="520"/>
      <c r="C96" s="199"/>
      <c r="D96" s="199"/>
      <c r="E96" s="521"/>
      <c r="F96" s="219"/>
      <c r="G96" s="220"/>
      <c r="H96" s="221"/>
      <c r="M96" s="206"/>
    </row>
    <row r="97" spans="1:13" ht="15">
      <c r="A97" s="519"/>
      <c r="B97" s="520"/>
      <c r="C97" s="199"/>
      <c r="D97" s="199"/>
      <c r="E97" s="521"/>
      <c r="F97" s="219"/>
      <c r="G97" s="220"/>
      <c r="H97" s="221"/>
      <c r="M97" s="206"/>
    </row>
    <row r="98" spans="1:13" ht="15" customHeight="1">
      <c r="A98" s="77" t="s">
        <v>863</v>
      </c>
      <c r="B98" s="520"/>
      <c r="C98" s="77" t="s">
        <v>847</v>
      </c>
      <c r="D98" s="77"/>
      <c r="E98" s="77"/>
      <c r="F98" s="77" t="s">
        <v>887</v>
      </c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 customHeight="1">
      <c r="A100" s="222"/>
      <c r="B100" s="222"/>
      <c r="C100" s="589"/>
      <c r="D100" s="590"/>
      <c r="E100" s="590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1"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90" zoomScaleNormal="90" zoomScalePageLayoutView="0" workbookViewId="0" topLeftCell="A1">
      <selection activeCell="C24" sqref="C2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858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4"/>
      <c r="C2" s="514"/>
      <c r="D2" s="514"/>
      <c r="E2" s="514" t="str">
        <f>'справка №1-БАЛАНС'!E3</f>
        <v>СОФАРМА АД</v>
      </c>
      <c r="F2" s="592" t="s">
        <v>1</v>
      </c>
      <c r="G2" s="592"/>
      <c r="H2" s="348">
        <f>'справка №1-БАЛАНС'!H3</f>
        <v>831902088</v>
      </c>
    </row>
    <row r="3" spans="1:8" ht="15">
      <c r="A3" s="6" t="s">
        <v>271</v>
      </c>
      <c r="B3" s="514"/>
      <c r="C3" s="514"/>
      <c r="D3" s="514"/>
      <c r="E3" s="514" t="str">
        <f>'справка №1-БАЛАНС'!E4</f>
        <v>КОНСОЛИДИРАН </v>
      </c>
      <c r="F3" s="547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49"/>
      <c r="C4" s="549"/>
      <c r="D4" s="549"/>
      <c r="E4" s="627" t="str">
        <f>'справка №1-БАЛАНС'!E5</f>
        <v>01.01.-31.12.2013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87166</v>
      </c>
      <c r="D9" s="78">
        <v>89575</v>
      </c>
      <c r="E9" s="358" t="s">
        <v>281</v>
      </c>
      <c r="F9" s="360" t="s">
        <v>282</v>
      </c>
      <c r="G9" s="86">
        <v>267654</v>
      </c>
      <c r="H9" s="86">
        <v>266262</v>
      </c>
    </row>
    <row r="10" spans="1:8" ht="12">
      <c r="A10" s="358" t="s">
        <v>283</v>
      </c>
      <c r="B10" s="359" t="s">
        <v>284</v>
      </c>
      <c r="C10" s="78">
        <v>59305</v>
      </c>
      <c r="D10" s="78">
        <v>55492</v>
      </c>
      <c r="E10" s="358" t="s">
        <v>285</v>
      </c>
      <c r="F10" s="360" t="s">
        <v>286</v>
      </c>
      <c r="G10" s="86">
        <v>495035</v>
      </c>
      <c r="H10" s="86">
        <v>422317</v>
      </c>
    </row>
    <row r="11" spans="1:8" ht="12">
      <c r="A11" s="358" t="s">
        <v>287</v>
      </c>
      <c r="B11" s="359" t="s">
        <v>288</v>
      </c>
      <c r="C11" s="78">
        <v>26219</v>
      </c>
      <c r="D11" s="78">
        <v>21995</v>
      </c>
      <c r="E11" s="361" t="s">
        <v>289</v>
      </c>
      <c r="F11" s="360" t="s">
        <v>290</v>
      </c>
      <c r="G11" s="86">
        <v>6277</v>
      </c>
      <c r="H11" s="86">
        <v>3727</v>
      </c>
    </row>
    <row r="12" spans="1:8" ht="12">
      <c r="A12" s="358" t="s">
        <v>291</v>
      </c>
      <c r="B12" s="359" t="s">
        <v>292</v>
      </c>
      <c r="C12" s="78">
        <v>59052</v>
      </c>
      <c r="D12" s="78">
        <v>54366</v>
      </c>
      <c r="E12" s="361" t="s">
        <v>77</v>
      </c>
      <c r="F12" s="360" t="s">
        <v>293</v>
      </c>
      <c r="G12" s="86">
        <v>836</v>
      </c>
      <c r="H12" s="86">
        <v>1721</v>
      </c>
    </row>
    <row r="13" spans="1:18" ht="12">
      <c r="A13" s="358" t="s">
        <v>294</v>
      </c>
      <c r="B13" s="359" t="s">
        <v>295</v>
      </c>
      <c r="C13" s="78">
        <v>15607</v>
      </c>
      <c r="D13" s="78">
        <v>14606</v>
      </c>
      <c r="E13" s="362" t="s">
        <v>50</v>
      </c>
      <c r="F13" s="363" t="s">
        <v>296</v>
      </c>
      <c r="G13" s="87">
        <f>SUM(G9:G12)</f>
        <v>769802</v>
      </c>
      <c r="H13" s="87">
        <f>SUM(H9:H12)</f>
        <v>694027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450112</v>
      </c>
      <c r="D14" s="78">
        <v>400535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3173</v>
      </c>
      <c r="D15" s="79">
        <v>-2678</v>
      </c>
      <c r="E15" s="356" t="s">
        <v>301</v>
      </c>
      <c r="F15" s="365" t="s">
        <v>302</v>
      </c>
      <c r="G15" s="86">
        <v>573</v>
      </c>
      <c r="H15" s="86">
        <v>563</v>
      </c>
    </row>
    <row r="16" spans="1:8" ht="12">
      <c r="A16" s="358" t="s">
        <v>303</v>
      </c>
      <c r="B16" s="359" t="s">
        <v>304</v>
      </c>
      <c r="C16" s="79">
        <v>14131</v>
      </c>
      <c r="D16" s="79">
        <v>11548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3794</v>
      </c>
      <c r="D17" s="80">
        <v>3080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714765</v>
      </c>
      <c r="D19" s="81">
        <f>SUM(D9:D15)+D16</f>
        <v>645439</v>
      </c>
      <c r="E19" s="368" t="s">
        <v>313</v>
      </c>
      <c r="F19" s="364" t="s">
        <v>314</v>
      </c>
      <c r="G19" s="86">
        <v>6160</v>
      </c>
      <c r="H19" s="86">
        <v>5426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>
        <v>393</v>
      </c>
      <c r="H20" s="86">
        <v>184</v>
      </c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/>
    </row>
    <row r="22" spans="1:8" ht="24">
      <c r="A22" s="355" t="s">
        <v>320</v>
      </c>
      <c r="B22" s="370" t="s">
        <v>321</v>
      </c>
      <c r="C22" s="78">
        <v>8796</v>
      </c>
      <c r="D22" s="78">
        <v>7719</v>
      </c>
      <c r="E22" s="368" t="s">
        <v>322</v>
      </c>
      <c r="F22" s="364" t="s">
        <v>323</v>
      </c>
      <c r="G22" s="86"/>
      <c r="H22" s="86">
        <v>433</v>
      </c>
    </row>
    <row r="23" spans="1:8" ht="24">
      <c r="A23" s="358" t="s">
        <v>324</v>
      </c>
      <c r="B23" s="370" t="s">
        <v>325</v>
      </c>
      <c r="C23" s="78">
        <v>5068</v>
      </c>
      <c r="D23" s="78">
        <v>31</v>
      </c>
      <c r="E23" s="358" t="s">
        <v>326</v>
      </c>
      <c r="F23" s="364" t="s">
        <v>327</v>
      </c>
      <c r="G23" s="86">
        <v>1690</v>
      </c>
      <c r="H23" s="86">
        <v>823</v>
      </c>
    </row>
    <row r="24" spans="1:18" ht="12">
      <c r="A24" s="358" t="s">
        <v>328</v>
      </c>
      <c r="B24" s="370" t="s">
        <v>329</v>
      </c>
      <c r="C24" s="78">
        <v>3973</v>
      </c>
      <c r="D24" s="78">
        <v>3683</v>
      </c>
      <c r="E24" s="362" t="s">
        <v>102</v>
      </c>
      <c r="F24" s="365" t="s">
        <v>330</v>
      </c>
      <c r="G24" s="87">
        <f>SUM(G19:G23)</f>
        <v>8243</v>
      </c>
      <c r="H24" s="87">
        <f>SUM(H19:H23)</f>
        <v>6866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7463</v>
      </c>
      <c r="D25" s="78">
        <v>1634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25300</v>
      </c>
      <c r="D26" s="81">
        <f>SUM(D22:D25)</f>
        <v>13067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740065</v>
      </c>
      <c r="D28" s="82">
        <f>D26+D19</f>
        <v>658506</v>
      </c>
      <c r="E28" s="173" t="s">
        <v>335</v>
      </c>
      <c r="F28" s="365" t="s">
        <v>336</v>
      </c>
      <c r="G28" s="87">
        <f>G13+G15+G24</f>
        <v>778618</v>
      </c>
      <c r="H28" s="87">
        <f>H13+H15+H24</f>
        <v>701456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38553</v>
      </c>
      <c r="D30" s="82">
        <f>IF((H28-D28)&gt;0,H28-D28,0)</f>
        <v>42950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>
        <v>736</v>
      </c>
      <c r="H31" s="86">
        <v>56</v>
      </c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740065</v>
      </c>
      <c r="D33" s="81">
        <f>D28-D31+D32</f>
        <v>658506</v>
      </c>
      <c r="E33" s="173" t="s">
        <v>349</v>
      </c>
      <c r="F33" s="365" t="s">
        <v>350</v>
      </c>
      <c r="G33" s="89">
        <f>G32-G31+G28</f>
        <v>777882</v>
      </c>
      <c r="H33" s="89">
        <f>H32-H31+H28</f>
        <v>701400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37817</v>
      </c>
      <c r="D34" s="82">
        <f>IF((H33-D33)&gt;0,H33-D33,0)</f>
        <v>42894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5179</v>
      </c>
      <c r="D35" s="81">
        <f>D36+D37+D38</f>
        <v>4934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5179</v>
      </c>
      <c r="D36" s="78">
        <v>4934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18"/>
      <c r="D37" s="518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48">
        <f>+IF((G33-C33-C35)&gt;0,G33-C33-C35,0)</f>
        <v>32638</v>
      </c>
      <c r="D39" s="548">
        <f>+IF((H33-D33-D35)&gt;0,H33-D33-D35,0)</f>
        <v>37960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v>3390</v>
      </c>
      <c r="D40" s="83">
        <v>2764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29248</v>
      </c>
      <c r="D41" s="84">
        <f>IF(H39=0,IF(D39-D40&gt;0,D39-D40+H40,0),IF(H39-H40&lt;0,H40-H39+D39,0))</f>
        <v>35196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777882</v>
      </c>
      <c r="D42" s="85">
        <f>D33+D35+D39</f>
        <v>701400</v>
      </c>
      <c r="E42" s="176" t="s">
        <v>376</v>
      </c>
      <c r="F42" s="177" t="s">
        <v>377</v>
      </c>
      <c r="G42" s="89">
        <f>G39+G33</f>
        <v>777882</v>
      </c>
      <c r="H42" s="89">
        <f>H39+H33</f>
        <v>701400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09"/>
      <c r="C43" s="510"/>
      <c r="D43" s="510"/>
      <c r="E43" s="511"/>
      <c r="F43" s="512"/>
      <c r="G43" s="513"/>
      <c r="H43" s="513"/>
    </row>
    <row r="44" spans="1:15" ht="12">
      <c r="A44" s="383" t="s">
        <v>378</v>
      </c>
      <c r="B44" s="577">
        <v>41758</v>
      </c>
      <c r="C44" s="514"/>
      <c r="D44" s="591"/>
      <c r="E44" s="591"/>
      <c r="F44" s="591"/>
      <c r="G44" s="591"/>
      <c r="H44" s="591"/>
      <c r="I44" s="175"/>
      <c r="J44" s="175"/>
      <c r="K44" s="175"/>
      <c r="L44" s="175"/>
      <c r="M44" s="175"/>
      <c r="N44" s="175"/>
      <c r="O44" s="175"/>
    </row>
    <row r="45" spans="1:8" ht="14.25">
      <c r="A45" s="31"/>
      <c r="B45" s="516"/>
      <c r="C45" s="77"/>
      <c r="D45" s="77"/>
      <c r="E45" s="512"/>
      <c r="F45" s="77"/>
      <c r="G45" s="515"/>
      <c r="H45" s="515"/>
    </row>
    <row r="46" spans="1:8" ht="12.75" customHeight="1">
      <c r="A46" s="31"/>
      <c r="B46" s="516"/>
      <c r="C46" s="514"/>
      <c r="D46" s="591"/>
      <c r="E46" s="591"/>
      <c r="F46" s="591"/>
      <c r="G46" s="591"/>
      <c r="H46" s="591"/>
    </row>
    <row r="47" spans="1:8" ht="14.25">
      <c r="A47" s="29"/>
      <c r="B47" s="512"/>
      <c r="C47" s="77" t="s">
        <v>773</v>
      </c>
      <c r="D47" s="77" t="s">
        <v>848</v>
      </c>
      <c r="E47" s="512"/>
      <c r="F47" s="77" t="s">
        <v>896</v>
      </c>
      <c r="G47" s="515"/>
      <c r="H47" s="515"/>
    </row>
    <row r="48" spans="1:8" ht="12">
      <c r="A48" s="29"/>
      <c r="B48" s="512"/>
      <c r="C48" s="513"/>
      <c r="D48" s="513"/>
      <c r="E48" s="512"/>
      <c r="F48" s="512"/>
      <c r="G48" s="515"/>
      <c r="H48" s="515"/>
    </row>
    <row r="49" spans="1:8" ht="12">
      <c r="A49" s="29"/>
      <c r="B49" s="512"/>
      <c r="C49" s="513"/>
      <c r="D49" s="513"/>
      <c r="E49" s="512"/>
      <c r="F49" s="512"/>
      <c r="G49" s="515"/>
      <c r="H49" s="515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7" header="0.5118110236220472" footer="0.16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860</v>
      </c>
      <c r="B1" s="390" t="s">
        <v>851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852</v>
      </c>
      <c r="B4" s="580"/>
      <c r="C4" s="268" t="s">
        <v>1</v>
      </c>
      <c r="D4" s="268">
        <v>831902008</v>
      </c>
    </row>
    <row r="5" spans="1:4" ht="15">
      <c r="A5" s="199" t="s">
        <v>853</v>
      </c>
      <c r="B5" s="581"/>
      <c r="C5" s="219" t="s">
        <v>3</v>
      </c>
      <c r="D5" s="219">
        <v>684</v>
      </c>
    </row>
    <row r="6" spans="1:4" ht="15">
      <c r="A6" s="199" t="s">
        <v>888</v>
      </c>
      <c r="B6" s="582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857874.7022277799</v>
      </c>
      <c r="D11" s="91">
        <v>765780</v>
      </c>
    </row>
    <row r="12" spans="1:4" ht="12.75">
      <c r="A12" s="396" t="s">
        <v>384</v>
      </c>
      <c r="B12" s="397" t="s">
        <v>385</v>
      </c>
      <c r="C12" s="91">
        <v>-679322.2395838182</v>
      </c>
      <c r="D12" s="91">
        <v>-644714</v>
      </c>
    </row>
    <row r="13" spans="1:4" ht="24">
      <c r="A13" s="396" t="s">
        <v>386</v>
      </c>
      <c r="B13" s="397" t="s">
        <v>387</v>
      </c>
      <c r="C13" s="91"/>
      <c r="D13" s="91">
        <v>0</v>
      </c>
    </row>
    <row r="14" spans="1:4" ht="12.75">
      <c r="A14" s="396" t="s">
        <v>388</v>
      </c>
      <c r="B14" s="397" t="s">
        <v>389</v>
      </c>
      <c r="C14" s="91">
        <v>-70866.47339798335</v>
      </c>
      <c r="D14" s="91">
        <v>-65759</v>
      </c>
    </row>
    <row r="15" spans="1:4" ht="24">
      <c r="A15" s="396" t="s">
        <v>390</v>
      </c>
      <c r="B15" s="397" t="s">
        <v>391</v>
      </c>
      <c r="C15" s="91">
        <v>-38259.94313876561</v>
      </c>
      <c r="D15" s="91">
        <v>-30329</v>
      </c>
    </row>
    <row r="16" spans="1:4" ht="12.75">
      <c r="A16" s="398" t="s">
        <v>392</v>
      </c>
      <c r="B16" s="397" t="s">
        <v>393</v>
      </c>
      <c r="C16" s="91">
        <v>-5435.837031136368</v>
      </c>
      <c r="D16" s="91">
        <v>-7964</v>
      </c>
    </row>
    <row r="17" spans="1:4" ht="12.75">
      <c r="A17" s="396" t="s">
        <v>394</v>
      </c>
      <c r="B17" s="397" t="s">
        <v>395</v>
      </c>
      <c r="C17" s="91"/>
      <c r="D17" s="91">
        <v>0</v>
      </c>
    </row>
    <row r="18" spans="1:4" ht="24">
      <c r="A18" s="396" t="s">
        <v>396</v>
      </c>
      <c r="B18" s="397" t="s">
        <v>397</v>
      </c>
      <c r="C18" s="91">
        <v>-7428.624874438914</v>
      </c>
      <c r="D18" s="91">
        <v>-7874</v>
      </c>
    </row>
    <row r="19" spans="1:4" ht="12.75">
      <c r="A19" s="398" t="s">
        <v>398</v>
      </c>
      <c r="B19" s="399" t="s">
        <v>399</v>
      </c>
      <c r="C19" s="91">
        <v>-971.29446831473</v>
      </c>
      <c r="D19" s="91">
        <v>-960</v>
      </c>
    </row>
    <row r="20" spans="1:4" ht="12.75">
      <c r="A20" s="396" t="s">
        <v>400</v>
      </c>
      <c r="B20" s="397" t="s">
        <v>401</v>
      </c>
      <c r="C20" s="91">
        <v>-3093.936684252931</v>
      </c>
      <c r="D20" s="91">
        <v>-2447</v>
      </c>
    </row>
    <row r="21" spans="1:4" ht="12.75">
      <c r="A21" s="400" t="s">
        <v>402</v>
      </c>
      <c r="B21" s="401" t="s">
        <v>403</v>
      </c>
      <c r="C21" s="92">
        <f>SUM(C11:C20)</f>
        <v>52496.353049069745</v>
      </c>
      <c r="D21" s="92">
        <f>SUM(D11:D20)</f>
        <v>5733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v>-36956.832305949014</v>
      </c>
      <c r="D23" s="91">
        <v>-63432</v>
      </c>
    </row>
    <row r="24" spans="1:4" ht="12.75">
      <c r="A24" s="396" t="s">
        <v>407</v>
      </c>
      <c r="B24" s="397" t="s">
        <v>408</v>
      </c>
      <c r="C24" s="91">
        <v>428.21122396813047</v>
      </c>
      <c r="D24" s="91">
        <v>244</v>
      </c>
    </row>
    <row r="25" spans="1:4" ht="12.75">
      <c r="A25" s="396" t="s">
        <v>409</v>
      </c>
      <c r="B25" s="397" t="s">
        <v>410</v>
      </c>
      <c r="C25" s="91">
        <v>-16871.538014263075</v>
      </c>
      <c r="D25" s="91">
        <v>-18611</v>
      </c>
    </row>
    <row r="26" spans="1:4" ht="24">
      <c r="A26" s="396" t="s">
        <v>411</v>
      </c>
      <c r="B26" s="397" t="s">
        <v>412</v>
      </c>
      <c r="C26" s="91">
        <v>23897.612117408076</v>
      </c>
      <c r="D26" s="91">
        <v>20201</v>
      </c>
    </row>
    <row r="27" spans="1:4" ht="12.75">
      <c r="A27" s="396" t="s">
        <v>413</v>
      </c>
      <c r="B27" s="397" t="s">
        <v>414</v>
      </c>
      <c r="C27" s="91">
        <v>2453.7886370541773</v>
      </c>
      <c r="D27" s="91">
        <v>4847</v>
      </c>
    </row>
    <row r="28" spans="1:4" ht="12.75">
      <c r="A28" s="396" t="s">
        <v>415</v>
      </c>
      <c r="B28" s="397" t="s">
        <v>416</v>
      </c>
      <c r="C28" s="91">
        <v>-6842</v>
      </c>
      <c r="D28" s="91">
        <v>-4424</v>
      </c>
    </row>
    <row r="29" spans="1:4" ht="12.75">
      <c r="A29" s="396" t="s">
        <v>417</v>
      </c>
      <c r="B29" s="397" t="s">
        <v>418</v>
      </c>
      <c r="C29" s="91">
        <v>8747.985771347023</v>
      </c>
      <c r="D29" s="91">
        <v>1170</v>
      </c>
    </row>
    <row r="30" spans="1:4" ht="12.75">
      <c r="A30" s="396" t="s">
        <v>419</v>
      </c>
      <c r="B30" s="397" t="s">
        <v>420</v>
      </c>
      <c r="C30" s="91">
        <v>206</v>
      </c>
      <c r="D30" s="91">
        <v>167</v>
      </c>
    </row>
    <row r="31" spans="1:4" ht="12.75">
      <c r="A31" s="396" t="s">
        <v>398</v>
      </c>
      <c r="B31" s="397" t="s">
        <v>421</v>
      </c>
      <c r="C31" s="91"/>
      <c r="D31" s="91">
        <v>0</v>
      </c>
    </row>
    <row r="32" spans="1:4" ht="12.75">
      <c r="A32" s="396" t="s">
        <v>422</v>
      </c>
      <c r="B32" s="397" t="s">
        <v>423</v>
      </c>
      <c r="C32" s="91"/>
      <c r="D32" s="91"/>
    </row>
    <row r="33" spans="1:4" ht="12.75">
      <c r="A33" s="400" t="s">
        <v>424</v>
      </c>
      <c r="B33" s="401" t="s">
        <v>425</v>
      </c>
      <c r="C33" s="92">
        <f>SUM(C23:C32)</f>
        <v>-24936.772570434685</v>
      </c>
      <c r="D33" s="92">
        <f>SUM(D23:D32)</f>
        <v>-59838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/>
    </row>
    <row r="36" spans="1:4" ht="12.75">
      <c r="A36" s="398" t="s">
        <v>429</v>
      </c>
      <c r="B36" s="397" t="s">
        <v>430</v>
      </c>
      <c r="C36" s="91">
        <v>-5534</v>
      </c>
      <c r="D36" s="91">
        <v>-2131</v>
      </c>
    </row>
    <row r="37" spans="1:4" ht="12.75">
      <c r="A37" s="396" t="s">
        <v>431</v>
      </c>
      <c r="B37" s="397" t="s">
        <v>432</v>
      </c>
      <c r="C37" s="91">
        <v>70025.54152474937</v>
      </c>
      <c r="D37" s="91">
        <v>94937</v>
      </c>
    </row>
    <row r="38" spans="1:4" ht="12.75">
      <c r="A38" s="396" t="s">
        <v>433</v>
      </c>
      <c r="B38" s="397" t="s">
        <v>434</v>
      </c>
      <c r="C38" s="91">
        <v>-71870.0757499297</v>
      </c>
      <c r="D38" s="91">
        <v>-42292</v>
      </c>
    </row>
    <row r="39" spans="1:4" ht="12.75">
      <c r="A39" s="396" t="s">
        <v>435</v>
      </c>
      <c r="B39" s="397" t="s">
        <v>436</v>
      </c>
      <c r="C39" s="91">
        <v>-1497.9959704391724</v>
      </c>
      <c r="D39" s="91">
        <v>-958</v>
      </c>
    </row>
    <row r="40" spans="1:4" ht="24">
      <c r="A40" s="396" t="s">
        <v>437</v>
      </c>
      <c r="B40" s="397" t="s">
        <v>438</v>
      </c>
      <c r="C40" s="91">
        <v>-2606.2962969945725</v>
      </c>
      <c r="D40" s="91">
        <v>-1578</v>
      </c>
    </row>
    <row r="41" spans="1:4" ht="12.75">
      <c r="A41" s="396" t="s">
        <v>439</v>
      </c>
      <c r="B41" s="397" t="s">
        <v>440</v>
      </c>
      <c r="C41" s="91">
        <v>-10941.643761452287</v>
      </c>
      <c r="D41" s="91">
        <v>-11672</v>
      </c>
    </row>
    <row r="42" spans="1:4" ht="12.75">
      <c r="A42" s="396" t="s">
        <v>441</v>
      </c>
      <c r="B42" s="397" t="s">
        <v>442</v>
      </c>
      <c r="C42" s="91">
        <v>5726.856653310373</v>
      </c>
      <c r="D42" s="91">
        <v>1331</v>
      </c>
    </row>
    <row r="43" spans="1:4" ht="12.75">
      <c r="A43" s="400" t="s">
        <v>443</v>
      </c>
      <c r="B43" s="401" t="s">
        <v>444</v>
      </c>
      <c r="C43" s="92">
        <f>SUM(C35:C42)</f>
        <v>-16697.613600755998</v>
      </c>
      <c r="D43" s="92">
        <f>SUM(D35:D42)</f>
        <v>37637</v>
      </c>
    </row>
    <row r="44" spans="1:4" ht="12.75">
      <c r="A44" s="404" t="s">
        <v>445</v>
      </c>
      <c r="B44" s="401" t="s">
        <v>446</v>
      </c>
      <c r="C44" s="92">
        <f>C43+C33+C21</f>
        <v>10861.966877879066</v>
      </c>
      <c r="D44" s="92">
        <f>D43+D33+D21</f>
        <v>-16468</v>
      </c>
    </row>
    <row r="45" spans="1:4" ht="12.75">
      <c r="A45" s="394" t="s">
        <v>447</v>
      </c>
      <c r="B45" s="402" t="s">
        <v>448</v>
      </c>
      <c r="C45" s="181">
        <v>15767</v>
      </c>
      <c r="D45" s="181">
        <v>32235</v>
      </c>
    </row>
    <row r="46" spans="1:4" ht="12.75">
      <c r="A46" s="394" t="s">
        <v>449</v>
      </c>
      <c r="B46" s="402" t="s">
        <v>450</v>
      </c>
      <c r="C46" s="92">
        <f>C45+C44</f>
        <v>26628.966877879066</v>
      </c>
      <c r="D46" s="92">
        <f>D45+D44</f>
        <v>15767</v>
      </c>
    </row>
    <row r="47" spans="1:4" ht="12.75">
      <c r="A47" s="396" t="s">
        <v>451</v>
      </c>
      <c r="B47" s="402" t="s">
        <v>452</v>
      </c>
      <c r="C47" s="93">
        <v>22689</v>
      </c>
      <c r="D47" s="93">
        <v>12531</v>
      </c>
    </row>
    <row r="48" spans="1:4" ht="12.75">
      <c r="A48" s="396" t="s">
        <v>453</v>
      </c>
      <c r="B48" s="402" t="s">
        <v>454</v>
      </c>
      <c r="C48" s="93">
        <f>C46-C47</f>
        <v>3939.9668778790656</v>
      </c>
      <c r="D48" s="93">
        <f>D46-D47</f>
        <v>3236</v>
      </c>
    </row>
    <row r="49" spans="1:4" ht="12.75">
      <c r="A49" s="180"/>
      <c r="B49" s="405"/>
      <c r="C49" s="406"/>
      <c r="D49" s="406"/>
    </row>
    <row r="50" spans="1:4" ht="12.75">
      <c r="A50" s="523" t="s">
        <v>894</v>
      </c>
      <c r="B50" s="524"/>
      <c r="C50" s="524"/>
      <c r="D50" s="525"/>
    </row>
    <row r="51" spans="1:4" ht="12.75">
      <c r="A51" s="523"/>
      <c r="B51" s="524"/>
      <c r="C51" s="524"/>
      <c r="D51" s="525"/>
    </row>
    <row r="52" spans="1:4" ht="12.75" customHeight="1">
      <c r="A52" s="524"/>
      <c r="B52" s="524"/>
      <c r="C52" s="524"/>
      <c r="D52" s="524"/>
    </row>
    <row r="53" spans="1:4" ht="12.75">
      <c r="A53" s="388"/>
      <c r="B53" s="388"/>
      <c r="C53" s="389"/>
      <c r="D53" s="389"/>
    </row>
    <row r="54" spans="1:4" ht="12.75">
      <c r="A54" s="524" t="s">
        <v>847</v>
      </c>
      <c r="B54" s="524"/>
      <c r="C54" s="524" t="s">
        <v>887</v>
      </c>
      <c r="D54" s="524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53" right="0.25" top="1" bottom="1" header="0.5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90" zoomScaleNormal="90" zoomScalePageLayoutView="0" workbookViewId="0" topLeftCell="A1">
      <selection activeCell="I29" sqref="I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3" t="s">
        <v>455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2"/>
      <c r="C3" s="594" t="str">
        <f>'справка №1-БАЛАНС'!E3</f>
        <v>СОФАРМА АД</v>
      </c>
      <c r="D3" s="595"/>
      <c r="E3" s="595"/>
      <c r="F3" s="595"/>
      <c r="G3" s="595"/>
      <c r="H3" s="552"/>
      <c r="I3" s="552"/>
      <c r="J3" s="2"/>
      <c r="K3" s="551" t="s">
        <v>1</v>
      </c>
      <c r="L3" s="551"/>
      <c r="M3" s="570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2"/>
      <c r="C4" s="594" t="str">
        <f>'справка №1-БАЛАНС'!E4</f>
        <v>КОНСОЛИДИРАН </v>
      </c>
      <c r="D4" s="594"/>
      <c r="E4" s="596"/>
      <c r="F4" s="594"/>
      <c r="G4" s="594"/>
      <c r="H4" s="514"/>
      <c r="I4" s="514"/>
      <c r="J4" s="572"/>
      <c r="K4" s="560" t="s">
        <v>3</v>
      </c>
      <c r="L4" s="560"/>
      <c r="M4" s="571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0"/>
      <c r="C5" s="594" t="str">
        <f>'справка №1-БАЛАНС'!E5</f>
        <v>01.01.-31.12.2013</v>
      </c>
      <c r="D5" s="595"/>
      <c r="E5" s="595"/>
      <c r="F5" s="595"/>
      <c r="G5" s="595"/>
      <c r="H5" s="552"/>
      <c r="I5" s="58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118406</v>
      </c>
      <c r="D11" s="95">
        <f>'справка №1-БАЛАНС'!H19</f>
        <v>0</v>
      </c>
      <c r="E11" s="95">
        <f>'справка №1-БАЛАНС'!H20</f>
        <v>23639</v>
      </c>
      <c r="F11" s="95">
        <f>'справка №1-БАЛАНС'!H22</f>
        <v>25934</v>
      </c>
      <c r="G11" s="95">
        <f>'справка №1-БАЛАНС'!H23</f>
        <v>0</v>
      </c>
      <c r="H11" s="97"/>
      <c r="I11" s="95">
        <f>'справка №1-БАЛАНС'!H28+'справка №1-БАЛАНС'!H31</f>
        <v>177900</v>
      </c>
      <c r="J11" s="95">
        <f>'справка №1-БАЛАНС'!H29+'справка №1-БАЛАНС'!H32</f>
        <v>0</v>
      </c>
      <c r="K11" s="97"/>
      <c r="L11" s="407">
        <f>SUM(C11:K11)</f>
        <v>345879</v>
      </c>
      <c r="M11" s="95">
        <f>'справка №1-БАЛАНС'!H39</f>
        <v>45474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-283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-283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>
        <v>-283</v>
      </c>
      <c r="J13" s="97"/>
      <c r="K13" s="97"/>
      <c r="L13" s="407">
        <f t="shared" si="1"/>
        <v>-283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118406</v>
      </c>
      <c r="D15" s="98">
        <f aca="true" t="shared" si="2" ref="D15:M15">D11+D12</f>
        <v>0</v>
      </c>
      <c r="E15" s="98">
        <f t="shared" si="2"/>
        <v>23639</v>
      </c>
      <c r="F15" s="98">
        <f t="shared" si="2"/>
        <v>25934</v>
      </c>
      <c r="G15" s="98">
        <f t="shared" si="2"/>
        <v>0</v>
      </c>
      <c r="H15" s="98">
        <f t="shared" si="2"/>
        <v>0</v>
      </c>
      <c r="I15" s="98">
        <f t="shared" si="2"/>
        <v>177617</v>
      </c>
      <c r="J15" s="98">
        <f t="shared" si="2"/>
        <v>0</v>
      </c>
      <c r="K15" s="98">
        <f t="shared" si="2"/>
        <v>0</v>
      </c>
      <c r="L15" s="407">
        <f t="shared" si="1"/>
        <v>345596</v>
      </c>
      <c r="M15" s="98">
        <f t="shared" si="2"/>
        <v>45474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v>29248</v>
      </c>
      <c r="J16" s="408">
        <f>+'справка №1-БАЛАНС'!G32</f>
        <v>0</v>
      </c>
      <c r="K16" s="97"/>
      <c r="L16" s="407">
        <f t="shared" si="1"/>
        <v>29248</v>
      </c>
      <c r="M16" s="97">
        <v>3390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4117</v>
      </c>
      <c r="G17" s="99">
        <f t="shared" si="3"/>
        <v>0</v>
      </c>
      <c r="H17" s="99">
        <f t="shared" si="3"/>
        <v>0</v>
      </c>
      <c r="I17" s="99">
        <f t="shared" si="3"/>
        <v>-13047</v>
      </c>
      <c r="J17" s="99">
        <f>J18+J19</f>
        <v>0</v>
      </c>
      <c r="K17" s="99">
        <f t="shared" si="3"/>
        <v>0</v>
      </c>
      <c r="L17" s="407">
        <f t="shared" si="1"/>
        <v>-8930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>
        <v>-8930</v>
      </c>
      <c r="J18" s="97"/>
      <c r="K18" s="97"/>
      <c r="L18" s="407">
        <f t="shared" si="1"/>
        <v>-8930</v>
      </c>
      <c r="M18" s="97"/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>
        <v>4117</v>
      </c>
      <c r="G19" s="97"/>
      <c r="H19" s="97"/>
      <c r="I19" s="97">
        <v>-4117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-5401</v>
      </c>
      <c r="D28" s="97"/>
      <c r="E28" s="97">
        <v>-2682</v>
      </c>
      <c r="F28" s="97"/>
      <c r="G28" s="97"/>
      <c r="H28" s="97"/>
      <c r="I28" s="97">
        <v>767</v>
      </c>
      <c r="J28" s="97"/>
      <c r="K28" s="97"/>
      <c r="L28" s="407">
        <f t="shared" si="1"/>
        <v>-7316</v>
      </c>
      <c r="M28" s="97">
        <v>5313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113005</v>
      </c>
      <c r="D29" s="96">
        <f aca="true" t="shared" si="6" ref="D29:M29">D17+D20+D21+D24+D28+D27+D15+D16</f>
        <v>0</v>
      </c>
      <c r="E29" s="96">
        <f t="shared" si="6"/>
        <v>20957</v>
      </c>
      <c r="F29" s="96">
        <f t="shared" si="6"/>
        <v>30051</v>
      </c>
      <c r="G29" s="96">
        <f t="shared" si="6"/>
        <v>0</v>
      </c>
      <c r="H29" s="96">
        <f t="shared" si="6"/>
        <v>0</v>
      </c>
      <c r="I29" s="96">
        <f t="shared" si="6"/>
        <v>194585</v>
      </c>
      <c r="J29" s="96">
        <f t="shared" si="6"/>
        <v>0</v>
      </c>
      <c r="K29" s="96">
        <f t="shared" si="6"/>
        <v>0</v>
      </c>
      <c r="L29" s="407">
        <f t="shared" si="1"/>
        <v>358598</v>
      </c>
      <c r="M29" s="96">
        <f t="shared" si="6"/>
        <v>54177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113005</v>
      </c>
      <c r="D32" s="96">
        <f t="shared" si="7"/>
        <v>0</v>
      </c>
      <c r="E32" s="96">
        <f t="shared" si="7"/>
        <v>20957</v>
      </c>
      <c r="F32" s="96">
        <f t="shared" si="7"/>
        <v>30051</v>
      </c>
      <c r="G32" s="96">
        <f t="shared" si="7"/>
        <v>0</v>
      </c>
      <c r="H32" s="96">
        <f t="shared" si="7"/>
        <v>0</v>
      </c>
      <c r="I32" s="96">
        <f t="shared" si="7"/>
        <v>194585</v>
      </c>
      <c r="J32" s="96">
        <f t="shared" si="7"/>
        <v>0</v>
      </c>
      <c r="K32" s="96">
        <f t="shared" si="7"/>
        <v>0</v>
      </c>
      <c r="L32" s="407">
        <f t="shared" si="1"/>
        <v>358598</v>
      </c>
      <c r="M32" s="96">
        <f>M29+M30+M31</f>
        <v>54177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0" t="s">
        <v>889</v>
      </c>
      <c r="B35" s="37"/>
      <c r="C35" s="24"/>
      <c r="D35" s="24" t="s">
        <v>890</v>
      </c>
      <c r="E35" s="24"/>
      <c r="F35" s="24" t="s">
        <v>850</v>
      </c>
      <c r="G35" s="576"/>
      <c r="H35" s="576"/>
      <c r="I35" s="576"/>
      <c r="J35" s="24" t="s">
        <v>891</v>
      </c>
      <c r="K35" s="24"/>
      <c r="L35" s="24" t="s">
        <v>892</v>
      </c>
      <c r="M35" s="576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K40" sqref="K40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857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10" t="s">
        <v>379</v>
      </c>
      <c r="B2" s="598"/>
      <c r="C2" s="563"/>
      <c r="D2" s="563"/>
      <c r="E2" s="594" t="str">
        <f>'справка №1-БАЛАНС'!E3</f>
        <v>СОФАРМА АД</v>
      </c>
      <c r="F2" s="611"/>
      <c r="G2" s="611"/>
      <c r="H2" s="563"/>
      <c r="I2" s="424"/>
      <c r="J2" s="424"/>
      <c r="K2" s="424"/>
      <c r="L2" s="424"/>
      <c r="M2" s="613" t="s">
        <v>1</v>
      </c>
      <c r="N2" s="597"/>
      <c r="O2" s="597"/>
      <c r="P2" s="614">
        <f>'справка №1-БАЛАНС'!H3</f>
        <v>831902088</v>
      </c>
      <c r="Q2" s="614"/>
      <c r="R2" s="348"/>
    </row>
    <row r="3" spans="1:18" ht="15">
      <c r="A3" s="610" t="s">
        <v>4</v>
      </c>
      <c r="B3" s="598"/>
      <c r="C3" s="564"/>
      <c r="D3" s="564"/>
      <c r="E3" s="594" t="str">
        <f>'справка №1-БАЛАНС'!E5</f>
        <v>01.01.-31.12.2013</v>
      </c>
      <c r="F3" s="612"/>
      <c r="G3" s="612"/>
      <c r="H3" s="426"/>
      <c r="I3" s="426"/>
      <c r="J3" s="426"/>
      <c r="K3" s="426"/>
      <c r="L3" s="426"/>
      <c r="M3" s="615" t="s">
        <v>3</v>
      </c>
      <c r="N3" s="615"/>
      <c r="O3" s="555"/>
      <c r="P3" s="616">
        <f>'справка №1-БАЛАНС'!H4</f>
        <v>684</v>
      </c>
      <c r="Q3" s="616"/>
      <c r="R3" s="349"/>
    </row>
    <row r="4" spans="1:18" ht="12.75">
      <c r="A4" s="419" t="s">
        <v>517</v>
      </c>
      <c r="B4" s="425"/>
      <c r="C4" s="425"/>
      <c r="D4" s="426"/>
      <c r="E4" s="601"/>
      <c r="F4" s="602"/>
      <c r="G4" s="602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03" t="s">
        <v>459</v>
      </c>
      <c r="B5" s="604"/>
      <c r="C5" s="607" t="s">
        <v>7</v>
      </c>
      <c r="D5" s="431" t="s">
        <v>519</v>
      </c>
      <c r="E5" s="431"/>
      <c r="F5" s="431"/>
      <c r="G5" s="431"/>
      <c r="H5" s="431" t="s">
        <v>520</v>
      </c>
      <c r="I5" s="431"/>
      <c r="J5" s="599" t="s">
        <v>521</v>
      </c>
      <c r="K5" s="431" t="s">
        <v>522</v>
      </c>
      <c r="L5" s="431"/>
      <c r="M5" s="431"/>
      <c r="N5" s="431"/>
      <c r="O5" s="431" t="s">
        <v>520</v>
      </c>
      <c r="P5" s="431"/>
      <c r="Q5" s="599" t="s">
        <v>523</v>
      </c>
      <c r="R5" s="599" t="s">
        <v>524</v>
      </c>
    </row>
    <row r="6" spans="1:18" s="43" customFormat="1" ht="48">
      <c r="A6" s="605"/>
      <c r="B6" s="606"/>
      <c r="C6" s="608"/>
      <c r="D6" s="432" t="s">
        <v>525</v>
      </c>
      <c r="E6" s="432" t="s">
        <v>526</v>
      </c>
      <c r="F6" s="432" t="s">
        <v>527</v>
      </c>
      <c r="G6" s="432" t="s">
        <v>528</v>
      </c>
      <c r="H6" s="432" t="s">
        <v>529</v>
      </c>
      <c r="I6" s="432" t="s">
        <v>530</v>
      </c>
      <c r="J6" s="600"/>
      <c r="K6" s="432" t="s">
        <v>525</v>
      </c>
      <c r="L6" s="432" t="s">
        <v>531</v>
      </c>
      <c r="M6" s="432" t="s">
        <v>532</v>
      </c>
      <c r="N6" s="432" t="s">
        <v>533</v>
      </c>
      <c r="O6" s="432" t="s">
        <v>529</v>
      </c>
      <c r="P6" s="432" t="s">
        <v>530</v>
      </c>
      <c r="Q6" s="600"/>
      <c r="R6" s="600"/>
    </row>
    <row r="7" spans="1:18" s="43" customFormat="1" ht="12">
      <c r="A7" s="434" t="s">
        <v>534</v>
      </c>
      <c r="B7" s="434"/>
      <c r="C7" s="435" t="s">
        <v>14</v>
      </c>
      <c r="D7" s="432">
        <v>1</v>
      </c>
      <c r="E7" s="432">
        <v>2</v>
      </c>
      <c r="F7" s="432">
        <v>3</v>
      </c>
      <c r="G7" s="432">
        <v>4</v>
      </c>
      <c r="H7" s="432">
        <v>5</v>
      </c>
      <c r="I7" s="432">
        <v>6</v>
      </c>
      <c r="J7" s="432">
        <v>7</v>
      </c>
      <c r="K7" s="432">
        <v>8</v>
      </c>
      <c r="L7" s="432">
        <v>9</v>
      </c>
      <c r="M7" s="432">
        <v>10</v>
      </c>
      <c r="N7" s="432">
        <v>11</v>
      </c>
      <c r="O7" s="432">
        <v>12</v>
      </c>
      <c r="P7" s="432">
        <v>13</v>
      </c>
      <c r="Q7" s="432">
        <v>14</v>
      </c>
      <c r="R7" s="432">
        <v>15</v>
      </c>
    </row>
    <row r="8" spans="1:18" ht="27" customHeight="1">
      <c r="A8" s="436" t="s">
        <v>535</v>
      </c>
      <c r="B8" s="437" t="s">
        <v>536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</row>
    <row r="9" spans="1:28" ht="12">
      <c r="A9" s="440" t="s">
        <v>537</v>
      </c>
      <c r="B9" s="440" t="s">
        <v>538</v>
      </c>
      <c r="C9" s="441" t="s">
        <v>539</v>
      </c>
      <c r="D9" s="238">
        <v>42012</v>
      </c>
      <c r="E9" s="238">
        <v>2486</v>
      </c>
      <c r="F9" s="238">
        <v>122</v>
      </c>
      <c r="G9" s="112">
        <f>D9+E9-F9</f>
        <v>44376</v>
      </c>
      <c r="H9" s="102"/>
      <c r="I9" s="102">
        <v>95</v>
      </c>
      <c r="J9" s="112">
        <f>G9+H9-I9</f>
        <v>44281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44281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0" t="s">
        <v>540</v>
      </c>
      <c r="B10" s="440" t="s">
        <v>541</v>
      </c>
      <c r="C10" s="441" t="s">
        <v>542</v>
      </c>
      <c r="D10" s="238">
        <v>99445</v>
      </c>
      <c r="E10" s="238">
        <v>48974</v>
      </c>
      <c r="F10" s="238">
        <v>126</v>
      </c>
      <c r="G10" s="112">
        <f aca="true" t="shared" si="2" ref="G10:G39">D10+E10-F10</f>
        <v>148293</v>
      </c>
      <c r="H10" s="102"/>
      <c r="I10" s="102">
        <v>284</v>
      </c>
      <c r="J10" s="112">
        <f aca="true" t="shared" si="3" ref="J10:J39">G10+H10-I10</f>
        <v>148009</v>
      </c>
      <c r="K10" s="102">
        <v>13893</v>
      </c>
      <c r="L10" s="102">
        <v>4488</v>
      </c>
      <c r="M10" s="102">
        <v>14</v>
      </c>
      <c r="N10" s="112">
        <f aca="true" t="shared" si="4" ref="N10:N39">K10+L10-M10</f>
        <v>18367</v>
      </c>
      <c r="O10" s="102">
        <v>2291</v>
      </c>
      <c r="P10" s="102"/>
      <c r="Q10" s="112">
        <f t="shared" si="0"/>
        <v>20658</v>
      </c>
      <c r="R10" s="112">
        <f t="shared" si="1"/>
        <v>127351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0" t="s">
        <v>543</v>
      </c>
      <c r="B11" s="440" t="s">
        <v>544</v>
      </c>
      <c r="C11" s="441" t="s">
        <v>545</v>
      </c>
      <c r="D11" s="238">
        <v>123745</v>
      </c>
      <c r="E11" s="238">
        <v>49788</v>
      </c>
      <c r="F11" s="238">
        <v>1370</v>
      </c>
      <c r="G11" s="112">
        <f t="shared" si="2"/>
        <v>172163</v>
      </c>
      <c r="H11" s="102"/>
      <c r="I11" s="102">
        <v>72</v>
      </c>
      <c r="J11" s="112">
        <f t="shared" si="3"/>
        <v>172091</v>
      </c>
      <c r="K11" s="102">
        <v>65925</v>
      </c>
      <c r="L11" s="102">
        <v>11276</v>
      </c>
      <c r="M11" s="102">
        <v>1207</v>
      </c>
      <c r="N11" s="112">
        <f t="shared" si="4"/>
        <v>75994</v>
      </c>
      <c r="O11" s="102">
        <v>12</v>
      </c>
      <c r="P11" s="102"/>
      <c r="Q11" s="112">
        <f t="shared" si="0"/>
        <v>76006</v>
      </c>
      <c r="R11" s="112">
        <f t="shared" si="1"/>
        <v>96085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0" t="s">
        <v>546</v>
      </c>
      <c r="B12" s="440" t="s">
        <v>547</v>
      </c>
      <c r="C12" s="441" t="s">
        <v>548</v>
      </c>
      <c r="D12" s="238">
        <v>4287</v>
      </c>
      <c r="E12" s="238">
        <v>7698</v>
      </c>
      <c r="F12" s="238">
        <v>35</v>
      </c>
      <c r="G12" s="112">
        <f t="shared" si="2"/>
        <v>11950</v>
      </c>
      <c r="H12" s="102"/>
      <c r="I12" s="102">
        <v>2</v>
      </c>
      <c r="J12" s="112">
        <f t="shared" si="3"/>
        <v>11948</v>
      </c>
      <c r="K12" s="102">
        <v>1454</v>
      </c>
      <c r="L12" s="102">
        <v>411</v>
      </c>
      <c r="M12" s="102">
        <v>55</v>
      </c>
      <c r="N12" s="112">
        <f t="shared" si="4"/>
        <v>1810</v>
      </c>
      <c r="O12" s="102"/>
      <c r="P12" s="102"/>
      <c r="Q12" s="112">
        <f t="shared" si="0"/>
        <v>1810</v>
      </c>
      <c r="R12" s="112">
        <f t="shared" si="1"/>
        <v>10138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0" t="s">
        <v>549</v>
      </c>
      <c r="B13" s="440" t="s">
        <v>550</v>
      </c>
      <c r="C13" s="441" t="s">
        <v>551</v>
      </c>
      <c r="D13" s="238">
        <v>25693</v>
      </c>
      <c r="E13" s="238">
        <v>3359</v>
      </c>
      <c r="F13" s="238">
        <v>3354</v>
      </c>
      <c r="G13" s="112">
        <f t="shared" si="2"/>
        <v>25698</v>
      </c>
      <c r="H13" s="102"/>
      <c r="I13" s="102"/>
      <c r="J13" s="112">
        <f t="shared" si="3"/>
        <v>25698</v>
      </c>
      <c r="K13" s="102">
        <v>11956</v>
      </c>
      <c r="L13" s="102">
        <v>3053</v>
      </c>
      <c r="M13" s="102">
        <v>1804</v>
      </c>
      <c r="N13" s="112">
        <f t="shared" si="4"/>
        <v>13205</v>
      </c>
      <c r="O13" s="102"/>
      <c r="P13" s="102"/>
      <c r="Q13" s="112">
        <f t="shared" si="0"/>
        <v>13205</v>
      </c>
      <c r="R13" s="112">
        <f t="shared" si="1"/>
        <v>12493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0" t="s">
        <v>552</v>
      </c>
      <c r="B14" s="440" t="s">
        <v>553</v>
      </c>
      <c r="C14" s="441" t="s">
        <v>554</v>
      </c>
      <c r="D14" s="238">
        <v>15415</v>
      </c>
      <c r="E14" s="238">
        <v>2535</v>
      </c>
      <c r="F14" s="238">
        <v>520</v>
      </c>
      <c r="G14" s="112">
        <f t="shared" si="2"/>
        <v>17430</v>
      </c>
      <c r="H14" s="102"/>
      <c r="I14" s="102">
        <v>2</v>
      </c>
      <c r="J14" s="112">
        <f t="shared" si="3"/>
        <v>17428</v>
      </c>
      <c r="K14" s="102">
        <v>7240</v>
      </c>
      <c r="L14" s="102">
        <v>1919</v>
      </c>
      <c r="M14" s="102">
        <v>369</v>
      </c>
      <c r="N14" s="112">
        <f t="shared" si="4"/>
        <v>8790</v>
      </c>
      <c r="O14" s="102"/>
      <c r="P14" s="102"/>
      <c r="Q14" s="112">
        <f t="shared" si="0"/>
        <v>8790</v>
      </c>
      <c r="R14" s="112">
        <f t="shared" si="1"/>
        <v>8638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1" t="s">
        <v>843</v>
      </c>
      <c r="B15" s="448" t="s">
        <v>844</v>
      </c>
      <c r="C15" s="542" t="s">
        <v>845</v>
      </c>
      <c r="D15" s="543">
        <v>81945</v>
      </c>
      <c r="E15" s="543">
        <v>26058</v>
      </c>
      <c r="F15" s="543">
        <v>100208</v>
      </c>
      <c r="G15" s="112">
        <f t="shared" si="2"/>
        <v>7795</v>
      </c>
      <c r="H15" s="544"/>
      <c r="I15" s="544"/>
      <c r="J15" s="112">
        <f t="shared" si="3"/>
        <v>7795</v>
      </c>
      <c r="K15" s="544">
        <v>0</v>
      </c>
      <c r="L15" s="544"/>
      <c r="M15" s="544"/>
      <c r="N15" s="112">
        <f t="shared" si="4"/>
        <v>0</v>
      </c>
      <c r="O15" s="544"/>
      <c r="P15" s="544"/>
      <c r="Q15" s="112">
        <f t="shared" si="0"/>
        <v>0</v>
      </c>
      <c r="R15" s="112">
        <f t="shared" si="1"/>
        <v>7795</v>
      </c>
      <c r="S15" s="545"/>
      <c r="T15" s="545"/>
      <c r="U15" s="545"/>
      <c r="V15" s="545"/>
      <c r="W15" s="545"/>
      <c r="X15" s="545"/>
      <c r="Y15" s="545"/>
      <c r="Z15" s="545"/>
      <c r="AA15" s="545"/>
      <c r="AB15" s="545"/>
    </row>
    <row r="16" spans="1:28" ht="12">
      <c r="A16" s="440" t="s">
        <v>555</v>
      </c>
      <c r="B16" s="242" t="s">
        <v>556</v>
      </c>
      <c r="C16" s="441" t="s">
        <v>557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0"/>
      <c r="B17" s="442" t="s">
        <v>558</v>
      </c>
      <c r="C17" s="443" t="s">
        <v>559</v>
      </c>
      <c r="D17" s="243">
        <f>SUM(D9:D16)</f>
        <v>392542</v>
      </c>
      <c r="E17" s="243">
        <f>SUM(E9:E16)</f>
        <v>140898</v>
      </c>
      <c r="F17" s="243">
        <f>SUM(F9:F16)</f>
        <v>105735</v>
      </c>
      <c r="G17" s="112">
        <f t="shared" si="2"/>
        <v>427705</v>
      </c>
      <c r="H17" s="113">
        <f>SUM(H9:H16)</f>
        <v>0</v>
      </c>
      <c r="I17" s="113">
        <f>SUM(I9:I16)</f>
        <v>455</v>
      </c>
      <c r="J17" s="112">
        <f t="shared" si="3"/>
        <v>427250</v>
      </c>
      <c r="K17" s="113">
        <f>SUM(K9:K16)</f>
        <v>100468</v>
      </c>
      <c r="L17" s="113">
        <f>SUM(L9:L16)</f>
        <v>21147</v>
      </c>
      <c r="M17" s="113">
        <f>SUM(M9:M16)</f>
        <v>3449</v>
      </c>
      <c r="N17" s="112">
        <f t="shared" si="4"/>
        <v>118166</v>
      </c>
      <c r="O17" s="113">
        <f>SUM(O9:O16)</f>
        <v>2303</v>
      </c>
      <c r="P17" s="113">
        <f>SUM(P9:P16)</f>
        <v>0</v>
      </c>
      <c r="Q17" s="112">
        <f t="shared" si="5"/>
        <v>120469</v>
      </c>
      <c r="R17" s="112">
        <f t="shared" si="6"/>
        <v>306781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4" t="s">
        <v>560</v>
      </c>
      <c r="B18" s="445" t="s">
        <v>561</v>
      </c>
      <c r="C18" s="443" t="s">
        <v>562</v>
      </c>
      <c r="D18" s="236">
        <f>6976+134</f>
        <v>7110</v>
      </c>
      <c r="E18" s="236">
        <v>3450</v>
      </c>
      <c r="F18" s="236">
        <v>3</v>
      </c>
      <c r="G18" s="112">
        <f t="shared" si="2"/>
        <v>10557</v>
      </c>
      <c r="H18" s="100"/>
      <c r="I18" s="100">
        <v>31</v>
      </c>
      <c r="J18" s="112">
        <f t="shared" si="3"/>
        <v>10526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10526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6" t="s">
        <v>563</v>
      </c>
      <c r="B19" s="445" t="s">
        <v>564</v>
      </c>
      <c r="C19" s="443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7" t="s">
        <v>566</v>
      </c>
      <c r="B20" s="437" t="s">
        <v>567</v>
      </c>
      <c r="C20" s="441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0" t="s">
        <v>537</v>
      </c>
      <c r="B21" s="440" t="s">
        <v>568</v>
      </c>
      <c r="C21" s="441" t="s">
        <v>569</v>
      </c>
      <c r="D21" s="238">
        <v>10248</v>
      </c>
      <c r="E21" s="238">
        <v>3304</v>
      </c>
      <c r="F21" s="238">
        <v>2</v>
      </c>
      <c r="G21" s="112">
        <f t="shared" si="2"/>
        <v>13550</v>
      </c>
      <c r="H21" s="102"/>
      <c r="I21" s="102"/>
      <c r="J21" s="112">
        <f t="shared" si="3"/>
        <v>13550</v>
      </c>
      <c r="K21" s="102">
        <v>3947</v>
      </c>
      <c r="L21" s="102">
        <v>1670</v>
      </c>
      <c r="M21" s="102">
        <v>2</v>
      </c>
      <c r="N21" s="112">
        <f t="shared" si="4"/>
        <v>5615</v>
      </c>
      <c r="O21" s="102"/>
      <c r="P21" s="102"/>
      <c r="Q21" s="112">
        <f t="shared" si="5"/>
        <v>5615</v>
      </c>
      <c r="R21" s="112">
        <f t="shared" si="6"/>
        <v>7935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0" t="s">
        <v>540</v>
      </c>
      <c r="B22" s="440" t="s">
        <v>570</v>
      </c>
      <c r="C22" s="441" t="s">
        <v>571</v>
      </c>
      <c r="D22" s="238">
        <v>5676</v>
      </c>
      <c r="E22" s="238">
        <v>2786</v>
      </c>
      <c r="F22" s="238">
        <v>78</v>
      </c>
      <c r="G22" s="112">
        <f t="shared" si="2"/>
        <v>8384</v>
      </c>
      <c r="H22" s="102"/>
      <c r="I22" s="102"/>
      <c r="J22" s="112">
        <f t="shared" si="3"/>
        <v>8384</v>
      </c>
      <c r="K22" s="102">
        <v>3109</v>
      </c>
      <c r="L22" s="102">
        <v>1005</v>
      </c>
      <c r="M22" s="102">
        <v>31</v>
      </c>
      <c r="N22" s="112">
        <f t="shared" si="4"/>
        <v>4083</v>
      </c>
      <c r="O22" s="102"/>
      <c r="P22" s="102"/>
      <c r="Q22" s="112">
        <f t="shared" si="5"/>
        <v>4083</v>
      </c>
      <c r="R22" s="112">
        <f t="shared" si="6"/>
        <v>4301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8" t="s">
        <v>543</v>
      </c>
      <c r="B23" s="448" t="s">
        <v>572</v>
      </c>
      <c r="C23" s="441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0" t="s">
        <v>546</v>
      </c>
      <c r="B24" s="449" t="s">
        <v>556</v>
      </c>
      <c r="C24" s="441" t="s">
        <v>574</v>
      </c>
      <c r="D24" s="238">
        <v>5244</v>
      </c>
      <c r="E24" s="238">
        <v>1951</v>
      </c>
      <c r="F24" s="238">
        <v>2552</v>
      </c>
      <c r="G24" s="112">
        <f t="shared" si="2"/>
        <v>4643</v>
      </c>
      <c r="H24" s="102"/>
      <c r="I24" s="102"/>
      <c r="J24" s="112">
        <f t="shared" si="3"/>
        <v>4643</v>
      </c>
      <c r="K24" s="102">
        <v>649</v>
      </c>
      <c r="L24" s="102">
        <v>382</v>
      </c>
      <c r="M24" s="102"/>
      <c r="N24" s="112">
        <f t="shared" si="4"/>
        <v>1031</v>
      </c>
      <c r="O24" s="102"/>
      <c r="P24" s="102"/>
      <c r="Q24" s="112">
        <f t="shared" si="5"/>
        <v>1031</v>
      </c>
      <c r="R24" s="112">
        <f t="shared" si="6"/>
        <v>3612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0"/>
      <c r="B25" s="442" t="s">
        <v>826</v>
      </c>
      <c r="C25" s="450" t="s">
        <v>576</v>
      </c>
      <c r="D25" s="239">
        <f>SUM(D21:D24)</f>
        <v>21168</v>
      </c>
      <c r="E25" s="239">
        <f aca="true" t="shared" si="7" ref="E25:P25">SUM(E21:E24)</f>
        <v>8041</v>
      </c>
      <c r="F25" s="239">
        <f t="shared" si="7"/>
        <v>2632</v>
      </c>
      <c r="G25" s="104">
        <f t="shared" si="2"/>
        <v>26577</v>
      </c>
      <c r="H25" s="103">
        <f t="shared" si="7"/>
        <v>0</v>
      </c>
      <c r="I25" s="103">
        <f t="shared" si="7"/>
        <v>0</v>
      </c>
      <c r="J25" s="104">
        <f t="shared" si="3"/>
        <v>26577</v>
      </c>
      <c r="K25" s="103">
        <f t="shared" si="7"/>
        <v>7705</v>
      </c>
      <c r="L25" s="103">
        <f t="shared" si="7"/>
        <v>3057</v>
      </c>
      <c r="M25" s="103">
        <f t="shared" si="7"/>
        <v>33</v>
      </c>
      <c r="N25" s="104">
        <f t="shared" si="4"/>
        <v>10729</v>
      </c>
      <c r="O25" s="103">
        <f t="shared" si="7"/>
        <v>0</v>
      </c>
      <c r="P25" s="103">
        <f t="shared" si="7"/>
        <v>0</v>
      </c>
      <c r="Q25" s="104">
        <f t="shared" si="5"/>
        <v>10729</v>
      </c>
      <c r="R25" s="104">
        <f t="shared" si="6"/>
        <v>15848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7" t="s">
        <v>577</v>
      </c>
      <c r="B26" s="451" t="s">
        <v>578</v>
      </c>
      <c r="C26" s="452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6"/>
    </row>
    <row r="27" spans="1:28" ht="12">
      <c r="A27" s="440" t="s">
        <v>537</v>
      </c>
      <c r="B27" s="453" t="s">
        <v>840</v>
      </c>
      <c r="C27" s="454" t="s">
        <v>579</v>
      </c>
      <c r="D27" s="241">
        <f>SUM(D28:D31)</f>
        <v>24007</v>
      </c>
      <c r="E27" s="241">
        <f aca="true" t="shared" si="8" ref="E27:P27">SUM(E28:E31)</f>
        <v>4472</v>
      </c>
      <c r="F27" s="241">
        <f t="shared" si="8"/>
        <v>12521</v>
      </c>
      <c r="G27" s="109">
        <f t="shared" si="2"/>
        <v>15958</v>
      </c>
      <c r="H27" s="108">
        <f t="shared" si="8"/>
        <v>0</v>
      </c>
      <c r="I27" s="108">
        <f t="shared" si="8"/>
        <v>6769</v>
      </c>
      <c r="J27" s="109">
        <f t="shared" si="3"/>
        <v>9189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9189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0"/>
      <c r="B28" s="440" t="s">
        <v>105</v>
      </c>
      <c r="C28" s="441" t="s">
        <v>580</v>
      </c>
      <c r="D28" s="238">
        <v>0</v>
      </c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0"/>
      <c r="B29" s="440" t="s">
        <v>107</v>
      </c>
      <c r="C29" s="441" t="s">
        <v>581</v>
      </c>
      <c r="D29" s="238">
        <v>0</v>
      </c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0"/>
      <c r="B30" s="440" t="s">
        <v>111</v>
      </c>
      <c r="C30" s="441" t="s">
        <v>582</v>
      </c>
      <c r="D30" s="238">
        <v>582</v>
      </c>
      <c r="E30" s="238">
        <v>4472</v>
      </c>
      <c r="F30" s="238">
        <v>4052</v>
      </c>
      <c r="G30" s="112">
        <f t="shared" si="2"/>
        <v>1002</v>
      </c>
      <c r="H30" s="110"/>
      <c r="I30" s="110"/>
      <c r="J30" s="112">
        <f t="shared" si="3"/>
        <v>1002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1002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0"/>
      <c r="B31" s="440" t="s">
        <v>113</v>
      </c>
      <c r="C31" s="441" t="s">
        <v>583</v>
      </c>
      <c r="D31" s="238">
        <v>23425</v>
      </c>
      <c r="E31" s="238"/>
      <c r="F31" s="238">
        <v>8469</v>
      </c>
      <c r="G31" s="112">
        <f t="shared" si="2"/>
        <v>14956</v>
      </c>
      <c r="H31" s="110"/>
      <c r="I31" s="110">
        <v>6769</v>
      </c>
      <c r="J31" s="112">
        <f t="shared" si="3"/>
        <v>8187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8187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0" t="s">
        <v>540</v>
      </c>
      <c r="B32" s="453" t="s">
        <v>584</v>
      </c>
      <c r="C32" s="441" t="s">
        <v>585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0"/>
      <c r="B33" s="455" t="s">
        <v>119</v>
      </c>
      <c r="C33" s="441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0"/>
      <c r="B34" s="455" t="s">
        <v>587</v>
      </c>
      <c r="C34" s="441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0"/>
      <c r="B35" s="455" t="s">
        <v>589</v>
      </c>
      <c r="C35" s="441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0"/>
      <c r="B36" s="455" t="s">
        <v>591</v>
      </c>
      <c r="C36" s="441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0" t="s">
        <v>543</v>
      </c>
      <c r="B37" s="455" t="s">
        <v>556</v>
      </c>
      <c r="C37" s="441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0"/>
      <c r="B38" s="442" t="s">
        <v>841</v>
      </c>
      <c r="C38" s="443" t="s">
        <v>595</v>
      </c>
      <c r="D38" s="243">
        <f>D27+D32+D37</f>
        <v>24007</v>
      </c>
      <c r="E38" s="243">
        <f aca="true" t="shared" si="12" ref="E38:P38">E27+E32+E37</f>
        <v>4472</v>
      </c>
      <c r="F38" s="243">
        <f t="shared" si="12"/>
        <v>12521</v>
      </c>
      <c r="G38" s="112">
        <f t="shared" si="2"/>
        <v>15958</v>
      </c>
      <c r="H38" s="113">
        <f t="shared" si="12"/>
        <v>0</v>
      </c>
      <c r="I38" s="113">
        <f t="shared" si="12"/>
        <v>6769</v>
      </c>
      <c r="J38" s="112">
        <f t="shared" si="3"/>
        <v>9189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9189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4" t="s">
        <v>596</v>
      </c>
      <c r="B39" s="444" t="s">
        <v>597</v>
      </c>
      <c r="C39" s="443" t="s">
        <v>598</v>
      </c>
      <c r="D39" s="575">
        <v>21846</v>
      </c>
      <c r="E39" s="575">
        <v>113</v>
      </c>
      <c r="F39" s="575"/>
      <c r="G39" s="112">
        <f t="shared" si="2"/>
        <v>21959</v>
      </c>
      <c r="H39" s="575"/>
      <c r="I39" s="575"/>
      <c r="J39" s="112">
        <f t="shared" si="3"/>
        <v>21959</v>
      </c>
      <c r="K39" s="575">
        <v>8929</v>
      </c>
      <c r="L39" s="575"/>
      <c r="M39" s="575"/>
      <c r="N39" s="112">
        <f t="shared" si="4"/>
        <v>8929</v>
      </c>
      <c r="O39" s="575">
        <v>140</v>
      </c>
      <c r="P39" s="575"/>
      <c r="Q39" s="112">
        <f t="shared" si="9"/>
        <v>9069</v>
      </c>
      <c r="R39" s="112">
        <f t="shared" si="10"/>
        <v>12890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0"/>
      <c r="B40" s="444" t="s">
        <v>599</v>
      </c>
      <c r="C40" s="433" t="s">
        <v>600</v>
      </c>
      <c r="D40" s="526">
        <f>D17+D18+D19+D25+D38+D39</f>
        <v>466673</v>
      </c>
      <c r="E40" s="526">
        <f>E17+E18+E19+E25+E38+E39</f>
        <v>156974</v>
      </c>
      <c r="F40" s="526">
        <f aca="true" t="shared" si="13" ref="F40:R40">F17+F18+F19+F25+F38+F39</f>
        <v>120891</v>
      </c>
      <c r="G40" s="526">
        <f t="shared" si="13"/>
        <v>502756</v>
      </c>
      <c r="H40" s="526">
        <f t="shared" si="13"/>
        <v>0</v>
      </c>
      <c r="I40" s="526">
        <f t="shared" si="13"/>
        <v>7255</v>
      </c>
      <c r="J40" s="526">
        <f t="shared" si="13"/>
        <v>495501</v>
      </c>
      <c r="K40" s="526">
        <f t="shared" si="13"/>
        <v>117102</v>
      </c>
      <c r="L40" s="526">
        <f t="shared" si="13"/>
        <v>24204</v>
      </c>
      <c r="M40" s="526">
        <f t="shared" si="13"/>
        <v>3482</v>
      </c>
      <c r="N40" s="526">
        <f t="shared" si="13"/>
        <v>137824</v>
      </c>
      <c r="O40" s="526">
        <f t="shared" si="13"/>
        <v>2443</v>
      </c>
      <c r="P40" s="526">
        <f t="shared" si="13"/>
        <v>0</v>
      </c>
      <c r="Q40" s="526">
        <f t="shared" si="13"/>
        <v>140267</v>
      </c>
      <c r="R40" s="526">
        <f t="shared" si="13"/>
        <v>355234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7"/>
      <c r="E41" s="457"/>
      <c r="F41" s="45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/>
      <c r="C44" s="428"/>
      <c r="D44" s="429"/>
      <c r="E44" s="429"/>
      <c r="F44" s="429"/>
      <c r="G44" s="597"/>
      <c r="H44" s="598"/>
      <c r="I44" s="598"/>
      <c r="J44" s="598"/>
      <c r="K44" s="609"/>
      <c r="L44" s="609"/>
      <c r="M44" s="609"/>
      <c r="N44" s="609"/>
      <c r="O44" s="597"/>
      <c r="P44" s="598"/>
      <c r="Q44" s="598"/>
      <c r="R44" s="598"/>
    </row>
    <row r="45" spans="1:18" ht="12">
      <c r="A45" s="420"/>
      <c r="B45" s="420"/>
      <c r="C45" s="420"/>
      <c r="D45" s="430"/>
      <c r="E45" s="430"/>
      <c r="F45" s="43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8" t="s">
        <v>893</v>
      </c>
      <c r="C46" s="428"/>
      <c r="D46" s="429"/>
      <c r="E46" s="429"/>
      <c r="F46" s="429"/>
      <c r="G46" s="597" t="s">
        <v>847</v>
      </c>
      <c r="H46" s="598"/>
      <c r="I46" s="598"/>
      <c r="J46" s="598"/>
      <c r="K46" s="609"/>
      <c r="L46" s="609"/>
      <c r="M46" s="609"/>
      <c r="N46" s="609"/>
      <c r="O46" s="597" t="s">
        <v>887</v>
      </c>
      <c r="P46" s="598"/>
      <c r="Q46" s="598"/>
      <c r="R46" s="598"/>
    </row>
    <row r="47" spans="1:18" ht="12">
      <c r="A47" s="420"/>
      <c r="B47" s="420"/>
      <c r="C47" s="420"/>
      <c r="D47" s="430"/>
      <c r="E47" s="430"/>
      <c r="F47" s="43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0"/>
      <c r="E48" s="430"/>
      <c r="F48" s="43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0"/>
      <c r="E49" s="430"/>
      <c r="F49" s="43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0"/>
      <c r="E50" s="430"/>
      <c r="F50" s="43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20">
    <mergeCell ref="G46:J46"/>
    <mergeCell ref="K46:N46"/>
    <mergeCell ref="O46:R46"/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  <mergeCell ref="G44:J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1">
      <selection activeCell="E114" sqref="E114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19" t="s">
        <v>856</v>
      </c>
      <c r="B1" s="619"/>
      <c r="C1" s="619"/>
      <c r="D1" s="619"/>
      <c r="E1" s="619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89"/>
      <c r="B2" s="490"/>
      <c r="C2" s="491"/>
      <c r="E2" s="492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1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1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2" t="str">
        <f>"Отчетен период:"&amp;"           "&amp;'справка №1-БАЛАНС'!E5</f>
        <v>Отчетен период:           01.01.-31.12.2013</v>
      </c>
      <c r="B4" s="622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3" t="s">
        <v>602</v>
      </c>
      <c r="B5" s="494"/>
      <c r="C5" s="495"/>
      <c r="D5" s="495"/>
      <c r="E5" s="496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3" t="s">
        <v>459</v>
      </c>
      <c r="B6" s="464" t="s">
        <v>7</v>
      </c>
      <c r="C6" s="465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3"/>
      <c r="B7" s="466"/>
      <c r="C7" s="465"/>
      <c r="D7" s="467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6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7" t="s">
        <v>608</v>
      </c>
      <c r="B9" s="468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7" t="s">
        <v>610</v>
      </c>
      <c r="B10" s="469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0" t="s">
        <v>611</v>
      </c>
      <c r="B11" s="471" t="s">
        <v>612</v>
      </c>
      <c r="C11" s="164">
        <f>SUM(C12:C14)</f>
        <v>25656</v>
      </c>
      <c r="D11" s="164">
        <f>SUM(D12:D14)</f>
        <v>0</v>
      </c>
      <c r="E11" s="165">
        <f>SUM(E12:E14)</f>
        <v>25656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0" t="s">
        <v>613</v>
      </c>
      <c r="B12" s="471" t="s">
        <v>614</v>
      </c>
      <c r="C12" s="152">
        <v>25221</v>
      </c>
      <c r="D12" s="152"/>
      <c r="E12" s="165">
        <f aca="true" t="shared" si="0" ref="E12:E42">C12-D12</f>
        <v>25221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0" t="s">
        <v>615</v>
      </c>
      <c r="B13" s="471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0" t="s">
        <v>617</v>
      </c>
      <c r="B14" s="471" t="s">
        <v>618</v>
      </c>
      <c r="C14" s="152">
        <v>435</v>
      </c>
      <c r="D14" s="152"/>
      <c r="E14" s="165">
        <f t="shared" si="0"/>
        <v>435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0" t="s">
        <v>619</v>
      </c>
      <c r="B15" s="471" t="s">
        <v>620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0" t="s">
        <v>621</v>
      </c>
      <c r="B16" s="471" t="s">
        <v>622</v>
      </c>
      <c r="C16" s="164">
        <f>+C17+C18</f>
        <v>585</v>
      </c>
      <c r="D16" s="164">
        <f>+D17+D18</f>
        <v>0</v>
      </c>
      <c r="E16" s="165">
        <f t="shared" si="0"/>
        <v>585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0" t="s">
        <v>623</v>
      </c>
      <c r="B17" s="471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0" t="s">
        <v>617</v>
      </c>
      <c r="B18" s="471" t="s">
        <v>625</v>
      </c>
      <c r="C18" s="152">
        <v>585</v>
      </c>
      <c r="D18" s="152"/>
      <c r="E18" s="165">
        <f t="shared" si="0"/>
        <v>585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2" t="s">
        <v>626</v>
      </c>
      <c r="B19" s="468" t="s">
        <v>627</v>
      </c>
      <c r="C19" s="148">
        <f>C11+C15+C16</f>
        <v>26241</v>
      </c>
      <c r="D19" s="148">
        <f>D11+D15+D16</f>
        <v>0</v>
      </c>
      <c r="E19" s="163">
        <f>E11+E15+E16</f>
        <v>26241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7" t="s">
        <v>628</v>
      </c>
      <c r="B20" s="469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0" t="s">
        <v>629</v>
      </c>
      <c r="B21" s="468" t="s">
        <v>630</v>
      </c>
      <c r="C21" s="152">
        <v>3027</v>
      </c>
      <c r="D21" s="152"/>
      <c r="E21" s="165">
        <f t="shared" si="0"/>
        <v>3027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0"/>
      <c r="B22" s="469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7" t="s">
        <v>631</v>
      </c>
      <c r="B23" s="473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0" t="s">
        <v>632</v>
      </c>
      <c r="B24" s="471" t="s">
        <v>633</v>
      </c>
      <c r="C24" s="164">
        <f>SUM(C25:C27)</f>
        <v>28763</v>
      </c>
      <c r="D24" s="164">
        <f>SUM(D25:D27)</f>
        <v>28763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0" t="s">
        <v>634</v>
      </c>
      <c r="B25" s="471" t="s">
        <v>635</v>
      </c>
      <c r="C25" s="152">
        <v>25359</v>
      </c>
      <c r="D25" s="152">
        <f>+C25</f>
        <v>25359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0" t="s">
        <v>636</v>
      </c>
      <c r="B26" s="471" t="s">
        <v>637</v>
      </c>
      <c r="C26" s="152">
        <v>3404</v>
      </c>
      <c r="D26" s="152">
        <f aca="true" t="shared" si="1" ref="D26:D32">+C26</f>
        <v>3404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0" t="s">
        <v>638</v>
      </c>
      <c r="B27" s="471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0" t="s">
        <v>640</v>
      </c>
      <c r="B28" s="471" t="s">
        <v>641</v>
      </c>
      <c r="C28" s="152">
        <f>'справка №1-БАЛАНС'!C68</f>
        <v>187060</v>
      </c>
      <c r="D28" s="152">
        <f t="shared" si="1"/>
        <v>187060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0" t="s">
        <v>642</v>
      </c>
      <c r="B29" s="471" t="s">
        <v>643</v>
      </c>
      <c r="C29" s="152">
        <f>'справка №1-БАЛАНС'!C69</f>
        <v>4072</v>
      </c>
      <c r="D29" s="152">
        <f t="shared" si="1"/>
        <v>4072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0" t="s">
        <v>644</v>
      </c>
      <c r="B30" s="471" t="s">
        <v>645</v>
      </c>
      <c r="C30" s="152">
        <f>'справка №1-БАЛАНС'!C70</f>
        <v>1242</v>
      </c>
      <c r="D30" s="152">
        <f t="shared" si="1"/>
        <v>1242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0" t="s">
        <v>646</v>
      </c>
      <c r="B31" s="471" t="s">
        <v>647</v>
      </c>
      <c r="C31" s="152">
        <f>'справка №1-БАЛАНС'!C71</f>
        <v>797</v>
      </c>
      <c r="D31" s="152">
        <f t="shared" si="1"/>
        <v>797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0" t="s">
        <v>648</v>
      </c>
      <c r="B32" s="471" t="s">
        <v>649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0" t="s">
        <v>650</v>
      </c>
      <c r="B33" s="471" t="s">
        <v>651</v>
      </c>
      <c r="C33" s="149">
        <f>SUM(C34:C37)</f>
        <v>5636</v>
      </c>
      <c r="D33" s="149">
        <f>SUM(D34:D37)</f>
        <v>5636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0" t="s">
        <v>652</v>
      </c>
      <c r="B34" s="471" t="s">
        <v>653</v>
      </c>
      <c r="C34" s="152">
        <v>630</v>
      </c>
      <c r="D34" s="152">
        <f>+C34</f>
        <v>630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0" t="s">
        <v>654</v>
      </c>
      <c r="B35" s="471" t="s">
        <v>655</v>
      </c>
      <c r="C35" s="152">
        <v>861</v>
      </c>
      <c r="D35" s="152">
        <f>+C35</f>
        <v>861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0" t="s">
        <v>656</v>
      </c>
      <c r="B36" s="471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0" t="s">
        <v>658</v>
      </c>
      <c r="B37" s="471" t="s">
        <v>659</v>
      </c>
      <c r="C37" s="152">
        <v>4145</v>
      </c>
      <c r="D37" s="152">
        <f>+C37</f>
        <v>4145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0" t="s">
        <v>660</v>
      </c>
      <c r="B38" s="471" t="s">
        <v>661</v>
      </c>
      <c r="C38" s="164">
        <f>SUM(C39:C42)</f>
        <v>2295</v>
      </c>
      <c r="D38" s="149">
        <f>SUM(D39:D42)</f>
        <v>2295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0" t="s">
        <v>662</v>
      </c>
      <c r="B39" s="471" t="s">
        <v>663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0" t="s">
        <v>664</v>
      </c>
      <c r="B40" s="471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0" t="s">
        <v>666</v>
      </c>
      <c r="B41" s="471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0" t="s">
        <v>668</v>
      </c>
      <c r="B42" s="471" t="s">
        <v>669</v>
      </c>
      <c r="C42" s="152">
        <f>'справка №1-БАЛАНС'!C74</f>
        <v>2295</v>
      </c>
      <c r="D42" s="152">
        <f>+C42</f>
        <v>2295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2" t="s">
        <v>670</v>
      </c>
      <c r="B43" s="468" t="s">
        <v>671</v>
      </c>
      <c r="C43" s="148">
        <f>C24+C28+C29+C31+C30+C32+C33+C38</f>
        <v>229865</v>
      </c>
      <c r="D43" s="148">
        <f>D24+D28+D29+D31+D30+D32+D33+D38</f>
        <v>229865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7" t="s">
        <v>672</v>
      </c>
      <c r="B44" s="469" t="s">
        <v>673</v>
      </c>
      <c r="C44" s="147">
        <f>C43+C21+C19+C9</f>
        <v>259133</v>
      </c>
      <c r="D44" s="147">
        <f>D43+D21+D19+D9</f>
        <v>229865</v>
      </c>
      <c r="E44" s="163">
        <f>E43+E21+E19+E9</f>
        <v>29268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4"/>
      <c r="B45" s="475"/>
      <c r="C45" s="476"/>
      <c r="D45" s="476"/>
      <c r="E45" s="476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4"/>
      <c r="B46" s="475"/>
      <c r="C46" s="476"/>
      <c r="D46" s="476"/>
      <c r="E46" s="476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4" t="s">
        <v>674</v>
      </c>
      <c r="B47" s="475"/>
      <c r="C47" s="477"/>
      <c r="D47" s="477"/>
      <c r="E47" s="477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3" t="s">
        <v>459</v>
      </c>
      <c r="B48" s="464" t="s">
        <v>7</v>
      </c>
      <c r="C48" s="478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3"/>
      <c r="B49" s="466"/>
      <c r="C49" s="478"/>
      <c r="D49" s="467" t="s">
        <v>606</v>
      </c>
      <c r="E49" s="467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6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7" t="s">
        <v>678</v>
      </c>
      <c r="B51" s="473"/>
      <c r="C51" s="147"/>
      <c r="D51" s="147"/>
      <c r="E51" s="147"/>
      <c r="F51" s="479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0" t="s">
        <v>679</v>
      </c>
      <c r="B52" s="471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0" t="s">
        <v>681</v>
      </c>
      <c r="B53" s="471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0" t="s">
        <v>683</v>
      </c>
      <c r="B54" s="471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0" t="s">
        <v>668</v>
      </c>
      <c r="B55" s="471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0" t="s">
        <v>686</v>
      </c>
      <c r="B56" s="471" t="s">
        <v>687</v>
      </c>
      <c r="C56" s="147">
        <f>C57+C59</f>
        <v>55992</v>
      </c>
      <c r="D56" s="147">
        <f>D57+D59</f>
        <v>0</v>
      </c>
      <c r="E56" s="164">
        <f t="shared" si="2"/>
        <v>55992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0" t="s">
        <v>688</v>
      </c>
      <c r="B57" s="471" t="s">
        <v>689</v>
      </c>
      <c r="C57" s="152">
        <f>'справка №1-БАЛАНС'!G44</f>
        <v>55992</v>
      </c>
      <c r="D57" s="152"/>
      <c r="E57" s="164">
        <f t="shared" si="2"/>
        <v>55992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0" t="s">
        <v>690</v>
      </c>
      <c r="B58" s="471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0" t="s">
        <v>692</v>
      </c>
      <c r="B59" s="471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0" t="s">
        <v>690</v>
      </c>
      <c r="B60" s="471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0" t="s">
        <v>137</v>
      </c>
      <c r="B61" s="471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0" t="s">
        <v>140</v>
      </c>
      <c r="B62" s="471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0" t="s">
        <v>697</v>
      </c>
      <c r="B63" s="471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0" t="s">
        <v>699</v>
      </c>
      <c r="B64" s="471" t="s">
        <v>700</v>
      </c>
      <c r="C64" s="152">
        <f>'справка №1-БАЛАНС'!G48+'справка №1-БАЛАНС'!G51</f>
        <v>11606</v>
      </c>
      <c r="D64" s="152"/>
      <c r="E64" s="164">
        <f t="shared" si="2"/>
        <v>11606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0" t="s">
        <v>701</v>
      </c>
      <c r="B65" s="471" t="s">
        <v>702</v>
      </c>
      <c r="C65" s="153">
        <v>2382</v>
      </c>
      <c r="D65" s="153"/>
      <c r="E65" s="164">
        <f t="shared" si="2"/>
        <v>2382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2" t="s">
        <v>703</v>
      </c>
      <c r="B66" s="468" t="s">
        <v>704</v>
      </c>
      <c r="C66" s="147">
        <f>C52+C56+C61+C62+C63+C64</f>
        <v>67598</v>
      </c>
      <c r="D66" s="147">
        <f>D52+D56+D61+D62+D63+D64</f>
        <v>0</v>
      </c>
      <c r="E66" s="164">
        <f t="shared" si="2"/>
        <v>67598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7" t="s">
        <v>705</v>
      </c>
      <c r="B67" s="469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0" t="s">
        <v>706</v>
      </c>
      <c r="B68" s="481" t="s">
        <v>707</v>
      </c>
      <c r="C68" s="152">
        <f>'справка №1-БАЛАНС'!G53</f>
        <v>4647</v>
      </c>
      <c r="D68" s="152"/>
      <c r="E68" s="164">
        <f t="shared" si="2"/>
        <v>4647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7"/>
      <c r="B69" s="469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7" t="s">
        <v>708</v>
      </c>
      <c r="B70" s="473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0" t="s">
        <v>679</v>
      </c>
      <c r="B71" s="471" t="s">
        <v>709</v>
      </c>
      <c r="C71" s="149">
        <f>SUM(C72:C74)</f>
        <v>3828</v>
      </c>
      <c r="D71" s="149">
        <f>SUM(D72:D74)</f>
        <v>3828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0" t="s">
        <v>710</v>
      </c>
      <c r="B72" s="471" t="s">
        <v>711</v>
      </c>
      <c r="C72" s="152">
        <v>3828</v>
      </c>
      <c r="D72" s="152">
        <f>+C72</f>
        <v>3828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0" t="s">
        <v>712</v>
      </c>
      <c r="B73" s="471" t="s">
        <v>713</v>
      </c>
      <c r="C73" s="152"/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2" t="s">
        <v>714</v>
      </c>
      <c r="B74" s="471" t="s">
        <v>715</v>
      </c>
      <c r="C74" s="152"/>
      <c r="D74" s="152">
        <f>+C74</f>
        <v>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0" t="s">
        <v>686</v>
      </c>
      <c r="B75" s="471" t="s">
        <v>716</v>
      </c>
      <c r="C75" s="147">
        <f>C76+C78</f>
        <v>208643</v>
      </c>
      <c r="D75" s="147">
        <f>D76+D78</f>
        <v>208643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0" t="s">
        <v>717</v>
      </c>
      <c r="B76" s="471" t="s">
        <v>718</v>
      </c>
      <c r="C76" s="152">
        <f>'справка №1-БАЛАНС'!G59</f>
        <v>208643</v>
      </c>
      <c r="D76" s="152">
        <f>+C76</f>
        <v>208643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0" t="s">
        <v>719</v>
      </c>
      <c r="B77" s="471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0" t="s">
        <v>721</v>
      </c>
      <c r="B78" s="471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0" t="s">
        <v>690</v>
      </c>
      <c r="B79" s="471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0" t="s">
        <v>724</v>
      </c>
      <c r="B80" s="471" t="s">
        <v>725</v>
      </c>
      <c r="C80" s="147">
        <f>SUM(C81:C84)</f>
        <v>7083</v>
      </c>
      <c r="D80" s="147">
        <f>SUM(D81:D84)</f>
        <v>7083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0" t="s">
        <v>726</v>
      </c>
      <c r="B81" s="471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0" t="s">
        <v>728</v>
      </c>
      <c r="B82" s="471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0" t="s">
        <v>730</v>
      </c>
      <c r="B83" s="471" t="s">
        <v>731</v>
      </c>
      <c r="C83" s="152">
        <f>'справка №1-БАЛАНС'!G60</f>
        <v>7083</v>
      </c>
      <c r="D83" s="152">
        <f>+C83</f>
        <v>7083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0" t="s">
        <v>732</v>
      </c>
      <c r="B84" s="471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0" t="s">
        <v>734</v>
      </c>
      <c r="B85" s="471" t="s">
        <v>735</v>
      </c>
      <c r="C85" s="148">
        <f>SUM(C86:C90)+C94</f>
        <v>72879</v>
      </c>
      <c r="D85" s="148">
        <f>SUM(D86:D90)+D94</f>
        <v>72879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0" t="s">
        <v>736</v>
      </c>
      <c r="B86" s="471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0" t="s">
        <v>738</v>
      </c>
      <c r="B87" s="471" t="s">
        <v>739</v>
      </c>
      <c r="C87" s="152">
        <f>'справка №1-БАЛАНС'!G64</f>
        <v>60515</v>
      </c>
      <c r="D87" s="152">
        <f>+C87</f>
        <v>60515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0" t="s">
        <v>740</v>
      </c>
      <c r="B88" s="471" t="s">
        <v>741</v>
      </c>
      <c r="C88" s="152">
        <f>'справка №1-БАЛАНС'!G65</f>
        <v>1197</v>
      </c>
      <c r="D88" s="152">
        <f>+C88</f>
        <v>1197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0" t="s">
        <v>742</v>
      </c>
      <c r="B89" s="471" t="s">
        <v>743</v>
      </c>
      <c r="C89" s="152">
        <f>'справка №1-БАЛАНС'!G66</f>
        <v>5356</v>
      </c>
      <c r="D89" s="152">
        <f>+C89</f>
        <v>5356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0" t="s">
        <v>744</v>
      </c>
      <c r="B90" s="471" t="s">
        <v>745</v>
      </c>
      <c r="C90" s="147">
        <f>SUM(C91:C93)</f>
        <v>4410</v>
      </c>
      <c r="D90" s="147">
        <f>SUM(D91:D93)</f>
        <v>4410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0" t="s">
        <v>746</v>
      </c>
      <c r="B91" s="471" t="s">
        <v>747</v>
      </c>
      <c r="C91" s="152">
        <v>1531</v>
      </c>
      <c r="D91" s="152">
        <f>+C91</f>
        <v>1531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0" t="s">
        <v>654</v>
      </c>
      <c r="B92" s="471" t="s">
        <v>748</v>
      </c>
      <c r="C92" s="152">
        <v>2060</v>
      </c>
      <c r="D92" s="152">
        <f>+C92</f>
        <v>2060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0" t="s">
        <v>658</v>
      </c>
      <c r="B93" s="471" t="s">
        <v>749</v>
      </c>
      <c r="C93" s="152">
        <v>819</v>
      </c>
      <c r="D93" s="152">
        <f>+C93</f>
        <v>819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0" t="s">
        <v>750</v>
      </c>
      <c r="B94" s="471" t="s">
        <v>751</v>
      </c>
      <c r="C94" s="152">
        <f>'справка №1-БАЛАНС'!G67</f>
        <v>1401</v>
      </c>
      <c r="D94" s="152">
        <f>+C94</f>
        <v>1401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0" t="s">
        <v>752</v>
      </c>
      <c r="B95" s="471" t="s">
        <v>753</v>
      </c>
      <c r="C95" s="152">
        <f>'справка №1-БАЛАНС'!G69</f>
        <v>5335</v>
      </c>
      <c r="D95" s="152">
        <f>+C95</f>
        <v>5335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2" t="s">
        <v>754</v>
      </c>
      <c r="B96" s="481" t="s">
        <v>755</v>
      </c>
      <c r="C96" s="148">
        <f>C85+C80+C75+C71+C95</f>
        <v>297768</v>
      </c>
      <c r="D96" s="148">
        <f>D85+D80+D75+D71+D95</f>
        <v>297768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7" t="s">
        <v>756</v>
      </c>
      <c r="B97" s="469" t="s">
        <v>757</v>
      </c>
      <c r="C97" s="148">
        <f>C96+C68+C66</f>
        <v>370013</v>
      </c>
      <c r="D97" s="148">
        <f>D96+D68+D66</f>
        <v>297768</v>
      </c>
      <c r="E97" s="148">
        <f>E96+E68+E66</f>
        <v>72245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7"/>
      <c r="B98" s="483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4" t="s">
        <v>758</v>
      </c>
      <c r="B99" s="484"/>
      <c r="C99" s="157"/>
      <c r="D99" s="157"/>
      <c r="E99" s="157"/>
      <c r="F99" s="485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69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69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0" t="s">
        <v>763</v>
      </c>
      <c r="B102" s="471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0" t="s">
        <v>765</v>
      </c>
      <c r="B103" s="471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0" t="s">
        <v>767</v>
      </c>
      <c r="B104" s="471" t="s">
        <v>768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6" t="s">
        <v>769</v>
      </c>
      <c r="B105" s="469" t="s">
        <v>770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7" t="s">
        <v>771</v>
      </c>
      <c r="B106" s="488"/>
      <c r="C106" s="474"/>
      <c r="D106" s="474"/>
      <c r="E106" s="474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18" t="s">
        <v>772</v>
      </c>
      <c r="B107" s="618"/>
      <c r="C107" s="618"/>
      <c r="D107" s="618"/>
      <c r="E107" s="618"/>
      <c r="F107" s="618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4"/>
      <c r="B108" s="475"/>
      <c r="C108" s="474"/>
      <c r="D108" s="474"/>
      <c r="E108" s="474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 customHeight="1">
      <c r="A109" s="620" t="s">
        <v>863</v>
      </c>
      <c r="B109" s="620"/>
      <c r="C109" s="617"/>
      <c r="D109" s="617"/>
      <c r="E109" s="617"/>
      <c r="F109" s="617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59"/>
      <c r="B110" s="460"/>
      <c r="C110" s="459"/>
      <c r="D110" s="459"/>
      <c r="E110" s="459"/>
      <c r="F110" s="461"/>
    </row>
    <row r="111" spans="1:6" ht="12" customHeight="1">
      <c r="A111" s="628"/>
      <c r="B111" s="460"/>
      <c r="C111" s="617"/>
      <c r="D111" s="617"/>
      <c r="E111" s="617"/>
      <c r="F111" s="617"/>
    </row>
    <row r="112" spans="1:6" ht="12">
      <c r="A112" s="417"/>
      <c r="B112" s="462"/>
      <c r="C112" s="417"/>
      <c r="D112" s="417"/>
      <c r="E112" s="417"/>
      <c r="F112" s="417"/>
    </row>
    <row r="113" spans="1:6" ht="12.75">
      <c r="A113" s="628" t="s">
        <v>847</v>
      </c>
      <c r="B113" s="460"/>
      <c r="C113" s="617" t="s">
        <v>887</v>
      </c>
      <c r="D113" s="617"/>
      <c r="E113" s="617"/>
      <c r="F113" s="617"/>
    </row>
    <row r="114" spans="1:6" ht="12">
      <c r="A114" s="417"/>
      <c r="B114" s="462"/>
      <c r="C114" s="417"/>
      <c r="D114" s="417"/>
      <c r="E114" s="417"/>
      <c r="F114" s="417"/>
    </row>
    <row r="115" spans="1:6" ht="12">
      <c r="A115" s="417"/>
      <c r="B115" s="462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90" zoomScaleNormal="90"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">
      <c r="A2" s="497"/>
      <c r="B2" s="498"/>
      <c r="C2" s="499"/>
      <c r="D2" s="503"/>
      <c r="E2" s="499" t="s">
        <v>855</v>
      </c>
      <c r="F2" s="499"/>
      <c r="G2" s="499"/>
      <c r="H2" s="497"/>
      <c r="I2" s="497"/>
    </row>
    <row r="3" spans="1:9" ht="12">
      <c r="A3" s="497"/>
      <c r="B3" s="498"/>
      <c r="C3" s="500" t="s">
        <v>774</v>
      </c>
      <c r="D3" s="500"/>
      <c r="E3" s="500"/>
      <c r="F3" s="500"/>
      <c r="G3" s="500"/>
      <c r="H3" s="497"/>
      <c r="I3" s="497"/>
    </row>
    <row r="4" spans="1:9" ht="15" customHeight="1">
      <c r="A4" s="423" t="s">
        <v>379</v>
      </c>
      <c r="B4" s="556"/>
      <c r="C4" s="594" t="str">
        <f>'справка №1-БАЛАНС'!E3</f>
        <v>СОФАРМА АД</v>
      </c>
      <c r="D4" s="612"/>
      <c r="E4" s="612"/>
      <c r="F4" s="556"/>
      <c r="G4" s="558" t="s">
        <v>1</v>
      </c>
      <c r="H4" s="558"/>
      <c r="I4" s="567">
        <f>'справка №1-БАЛАНС'!H3</f>
        <v>831902088</v>
      </c>
    </row>
    <row r="5" spans="1:9" ht="15">
      <c r="A5" s="504" t="s">
        <v>4</v>
      </c>
      <c r="B5" s="557"/>
      <c r="C5" s="594" t="str">
        <f>'справка №1-БАЛАНС'!E5</f>
        <v>01.01.-31.12.2013</v>
      </c>
      <c r="D5" s="625"/>
      <c r="E5" s="625"/>
      <c r="F5" s="557"/>
      <c r="G5" s="349" t="s">
        <v>3</v>
      </c>
      <c r="H5" s="559"/>
      <c r="I5" s="566">
        <f>'справка №1-БАЛАНС'!H4</f>
        <v>684</v>
      </c>
    </row>
    <row r="6" spans="1:9" ht="12">
      <c r="A6" s="425"/>
      <c r="B6" s="505"/>
      <c r="C6" s="426"/>
      <c r="D6" s="426"/>
      <c r="E6" s="514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2">
      <c r="A12" s="116" t="s">
        <v>785</v>
      </c>
      <c r="B12" s="131" t="s">
        <v>786</v>
      </c>
      <c r="C12" s="140">
        <v>4630888</v>
      </c>
      <c r="D12" s="140"/>
      <c r="E12" s="140"/>
      <c r="F12" s="140">
        <v>14956</v>
      </c>
      <c r="G12" s="140"/>
      <c r="H12" s="140">
        <v>6769</v>
      </c>
      <c r="I12" s="522">
        <f>F12+G12-H12</f>
        <v>8187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2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2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2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2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4630888</v>
      </c>
      <c r="D17" s="126">
        <f t="shared" si="1"/>
        <v>0</v>
      </c>
      <c r="E17" s="126">
        <f t="shared" si="1"/>
        <v>0</v>
      </c>
      <c r="F17" s="126">
        <f t="shared" si="1"/>
        <v>14956</v>
      </c>
      <c r="G17" s="126">
        <f t="shared" si="1"/>
        <v>0</v>
      </c>
      <c r="H17" s="126">
        <f t="shared" si="1"/>
        <v>6769</v>
      </c>
      <c r="I17" s="522">
        <f t="shared" si="0"/>
        <v>8187</v>
      </c>
    </row>
    <row r="18" spans="1:9" s="114" customFormat="1" ht="12">
      <c r="A18" s="129" t="s">
        <v>794</v>
      </c>
      <c r="B18" s="134"/>
      <c r="C18" s="522"/>
      <c r="D18" s="522"/>
      <c r="E18" s="522"/>
      <c r="F18" s="522"/>
      <c r="G18" s="522"/>
      <c r="H18" s="522"/>
      <c r="I18" s="522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2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5675342</v>
      </c>
      <c r="D20" s="140"/>
      <c r="E20" s="140"/>
      <c r="F20" s="140">
        <v>18995</v>
      </c>
      <c r="G20" s="140"/>
      <c r="H20" s="140"/>
      <c r="I20" s="522">
        <f t="shared" si="0"/>
        <v>18995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2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27"/>
      <c r="G22" s="140"/>
      <c r="H22" s="140"/>
      <c r="I22" s="522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2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2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2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5675342</v>
      </c>
      <c r="D26" s="126">
        <f t="shared" si="2"/>
        <v>0</v>
      </c>
      <c r="E26" s="126">
        <f t="shared" si="2"/>
        <v>0</v>
      </c>
      <c r="F26" s="126">
        <f t="shared" si="2"/>
        <v>18995</v>
      </c>
      <c r="G26" s="126">
        <f t="shared" si="2"/>
        <v>0</v>
      </c>
      <c r="H26" s="126">
        <f t="shared" si="2"/>
        <v>0</v>
      </c>
      <c r="I26" s="522">
        <f t="shared" si="0"/>
        <v>18995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6"/>
      <c r="E28" s="506"/>
      <c r="F28" s="506"/>
      <c r="G28" s="506"/>
      <c r="H28" s="506"/>
      <c r="I28" s="506"/>
    </row>
    <row r="29" spans="1:9" s="114" customFormat="1" ht="12">
      <c r="A29" s="497"/>
      <c r="B29" s="498"/>
      <c r="C29" s="497"/>
      <c r="D29" s="507"/>
      <c r="E29" s="507"/>
      <c r="F29" s="507"/>
      <c r="G29" s="507"/>
      <c r="H29" s="507"/>
      <c r="I29" s="507"/>
    </row>
    <row r="30" spans="1:10" s="114" customFormat="1" ht="15" customHeight="1">
      <c r="A30" s="499" t="s">
        <v>863</v>
      </c>
      <c r="B30" s="624" t="s">
        <v>849</v>
      </c>
      <c r="C30" s="624"/>
      <c r="D30" s="546"/>
      <c r="E30" s="586"/>
      <c r="F30" s="624" t="s">
        <v>810</v>
      </c>
      <c r="G30" s="624"/>
      <c r="H30" s="501"/>
      <c r="I30" s="623"/>
      <c r="J30" s="623"/>
    </row>
    <row r="31" spans="1:9" s="114" customFormat="1" ht="12.75">
      <c r="A31" s="420"/>
      <c r="B31" s="587"/>
      <c r="C31" s="538"/>
      <c r="D31" s="538" t="s">
        <v>850</v>
      </c>
      <c r="E31" s="538"/>
      <c r="F31" s="538"/>
      <c r="G31" s="588"/>
      <c r="H31" s="538" t="s">
        <v>892</v>
      </c>
      <c r="I31" s="492"/>
    </row>
    <row r="32" spans="1:9" s="114" customFormat="1" ht="12">
      <c r="A32" s="420"/>
      <c r="B32" s="502"/>
      <c r="C32" s="420"/>
      <c r="D32" s="492"/>
      <c r="E32" s="492"/>
      <c r="F32" s="492"/>
      <c r="G32" s="492"/>
      <c r="H32" s="492"/>
      <c r="I32" s="492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="80" zoomScaleNormal="80" zoomScalePageLayoutView="0" workbookViewId="0" topLeftCell="A1">
      <selection activeCell="E162" sqref="E162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854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4" t="str">
        <f>'справка №1-БАЛАНС'!E3</f>
        <v>СОФАРМА АД</v>
      </c>
      <c r="C5" s="611"/>
      <c r="D5" s="565"/>
      <c r="E5" s="348" t="s">
        <v>1</v>
      </c>
      <c r="F5" s="568">
        <f>'справка №1-БАЛАНС'!H3</f>
        <v>831902088</v>
      </c>
    </row>
    <row r="6" spans="1:13" ht="15" customHeight="1">
      <c r="A6" s="53" t="s">
        <v>812</v>
      </c>
      <c r="B6" s="594" t="str">
        <f>'справка №1-БАЛАНС'!E5</f>
        <v>01.01.-31.12.2013</v>
      </c>
      <c r="C6" s="625"/>
      <c r="D6" s="54"/>
      <c r="E6" s="349" t="s">
        <v>3</v>
      </c>
      <c r="F6" s="569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1"/>
      <c r="C7" s="626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7"/>
      <c r="D10" s="517"/>
      <c r="E10" s="517"/>
      <c r="F10" s="517"/>
    </row>
    <row r="11" spans="1:6" ht="18" customHeight="1">
      <c r="A11" s="65" t="s">
        <v>819</v>
      </c>
      <c r="B11" s="66"/>
      <c r="C11" s="517"/>
      <c r="D11" s="578"/>
      <c r="E11" s="517"/>
      <c r="F11" s="517"/>
    </row>
    <row r="12" spans="1:6" ht="14.25" customHeight="1">
      <c r="A12" s="65">
        <v>1</v>
      </c>
      <c r="B12" s="66"/>
      <c r="C12" s="528"/>
      <c r="D12" s="579"/>
      <c r="E12" s="528"/>
      <c r="F12" s="530">
        <f>C12-E12</f>
        <v>0</v>
      </c>
    </row>
    <row r="13" spans="1:6" ht="12.75">
      <c r="A13" s="65">
        <v>2</v>
      </c>
      <c r="B13" s="66"/>
      <c r="C13" s="528"/>
      <c r="D13" s="579"/>
      <c r="E13" s="528"/>
      <c r="F13" s="530">
        <f aca="true" t="shared" si="0" ref="F13:F26">C13-E13</f>
        <v>0</v>
      </c>
    </row>
    <row r="14" spans="1:6" ht="12.75">
      <c r="A14" s="65">
        <v>3</v>
      </c>
      <c r="B14" s="66"/>
      <c r="C14" s="528"/>
      <c r="D14" s="579"/>
      <c r="E14" s="528"/>
      <c r="F14" s="530">
        <f t="shared" si="0"/>
        <v>0</v>
      </c>
    </row>
    <row r="15" spans="1:6" ht="12.75">
      <c r="A15" s="65">
        <v>4</v>
      </c>
      <c r="B15" s="66"/>
      <c r="C15" s="528"/>
      <c r="D15" s="579"/>
      <c r="E15" s="528"/>
      <c r="F15" s="530">
        <f t="shared" si="0"/>
        <v>0</v>
      </c>
    </row>
    <row r="16" spans="1:6" ht="12.75">
      <c r="A16" s="65">
        <v>5</v>
      </c>
      <c r="B16" s="66"/>
      <c r="C16" s="528"/>
      <c r="D16" s="579"/>
      <c r="E16" s="528"/>
      <c r="F16" s="530">
        <f t="shared" si="0"/>
        <v>0</v>
      </c>
    </row>
    <row r="17" spans="1:6" ht="12.75">
      <c r="A17" s="65">
        <v>6</v>
      </c>
      <c r="B17" s="66"/>
      <c r="C17" s="528"/>
      <c r="D17" s="579"/>
      <c r="E17" s="528"/>
      <c r="F17" s="530">
        <f t="shared" si="0"/>
        <v>0</v>
      </c>
    </row>
    <row r="18" spans="1:6" ht="12.75">
      <c r="A18" s="65">
        <v>7</v>
      </c>
      <c r="B18" s="66"/>
      <c r="C18" s="528"/>
      <c r="D18" s="579"/>
      <c r="E18" s="528"/>
      <c r="F18" s="530">
        <f t="shared" si="0"/>
        <v>0</v>
      </c>
    </row>
    <row r="19" spans="1:6" ht="12.75">
      <c r="A19" s="65">
        <v>8</v>
      </c>
      <c r="B19" s="66"/>
      <c r="C19" s="528"/>
      <c r="D19" s="579"/>
      <c r="E19" s="528"/>
      <c r="F19" s="530">
        <f t="shared" si="0"/>
        <v>0</v>
      </c>
    </row>
    <row r="20" spans="1:6" ht="12.75">
      <c r="A20" s="65">
        <v>9</v>
      </c>
      <c r="B20" s="66"/>
      <c r="C20" s="528"/>
      <c r="D20" s="579"/>
      <c r="E20" s="528"/>
      <c r="F20" s="530">
        <f t="shared" si="0"/>
        <v>0</v>
      </c>
    </row>
    <row r="21" spans="1:6" ht="12.75">
      <c r="A21" s="65">
        <v>10</v>
      </c>
      <c r="B21" s="66"/>
      <c r="C21" s="528"/>
      <c r="D21" s="579"/>
      <c r="E21" s="528"/>
      <c r="F21" s="530">
        <f t="shared" si="0"/>
        <v>0</v>
      </c>
    </row>
    <row r="22" spans="1:6" ht="12.75">
      <c r="A22" s="65">
        <v>11</v>
      </c>
      <c r="B22" s="66"/>
      <c r="C22" s="528"/>
      <c r="D22" s="579"/>
      <c r="E22" s="528"/>
      <c r="F22" s="530">
        <f t="shared" si="0"/>
        <v>0</v>
      </c>
    </row>
    <row r="23" spans="1:6" ht="12.75">
      <c r="A23" s="65">
        <v>12</v>
      </c>
      <c r="B23" s="66"/>
      <c r="C23" s="528"/>
      <c r="D23" s="579"/>
      <c r="E23" s="528"/>
      <c r="F23" s="530">
        <f t="shared" si="0"/>
        <v>0</v>
      </c>
    </row>
    <row r="24" spans="1:6" ht="12.75">
      <c r="A24" s="65">
        <v>13</v>
      </c>
      <c r="B24" s="66"/>
      <c r="C24" s="528"/>
      <c r="D24" s="579"/>
      <c r="E24" s="528"/>
      <c r="F24" s="530">
        <f t="shared" si="0"/>
        <v>0</v>
      </c>
    </row>
    <row r="25" spans="1:6" ht="12" customHeight="1">
      <c r="A25" s="65">
        <v>14</v>
      </c>
      <c r="B25" s="66"/>
      <c r="C25" s="528"/>
      <c r="D25" s="579"/>
      <c r="E25" s="528"/>
      <c r="F25" s="530">
        <f t="shared" si="0"/>
        <v>0</v>
      </c>
    </row>
    <row r="26" spans="1:6" ht="12.75">
      <c r="A26" s="65">
        <v>15</v>
      </c>
      <c r="B26" s="66"/>
      <c r="C26" s="528"/>
      <c r="D26" s="579"/>
      <c r="E26" s="528"/>
      <c r="F26" s="530">
        <f t="shared" si="0"/>
        <v>0</v>
      </c>
    </row>
    <row r="27" spans="1:16" ht="11.25" customHeight="1">
      <c r="A27" s="67" t="s">
        <v>558</v>
      </c>
      <c r="B27" s="68" t="s">
        <v>820</v>
      </c>
      <c r="C27" s="517">
        <f>SUM(C12:C26)</f>
        <v>0</v>
      </c>
      <c r="D27" s="578"/>
      <c r="E27" s="517">
        <f>SUM(E12:E26)</f>
        <v>0</v>
      </c>
      <c r="F27" s="529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65" t="s">
        <v>821</v>
      </c>
      <c r="B28" s="69"/>
      <c r="C28" s="517"/>
      <c r="D28" s="578"/>
      <c r="E28" s="517"/>
      <c r="F28" s="529"/>
    </row>
    <row r="29" spans="1:6" ht="12.75">
      <c r="A29" s="65" t="s">
        <v>537</v>
      </c>
      <c r="B29" s="69"/>
      <c r="C29" s="528"/>
      <c r="D29" s="579"/>
      <c r="E29" s="528"/>
      <c r="F29" s="530">
        <f>C29-E29</f>
        <v>0</v>
      </c>
    </row>
    <row r="30" spans="1:6" ht="12.75">
      <c r="A30" s="65" t="s">
        <v>540</v>
      </c>
      <c r="B30" s="69"/>
      <c r="C30" s="528"/>
      <c r="D30" s="579"/>
      <c r="E30" s="528"/>
      <c r="F30" s="530">
        <f aca="true" t="shared" si="1" ref="F30:F43">C30-E30</f>
        <v>0</v>
      </c>
    </row>
    <row r="31" spans="1:6" ht="12.75">
      <c r="A31" s="65" t="s">
        <v>543</v>
      </c>
      <c r="B31" s="69"/>
      <c r="C31" s="528"/>
      <c r="D31" s="579"/>
      <c r="E31" s="528"/>
      <c r="F31" s="530">
        <f t="shared" si="1"/>
        <v>0</v>
      </c>
    </row>
    <row r="32" spans="1:6" ht="12.75">
      <c r="A32" s="65" t="s">
        <v>546</v>
      </c>
      <c r="B32" s="69"/>
      <c r="C32" s="528"/>
      <c r="D32" s="579"/>
      <c r="E32" s="528"/>
      <c r="F32" s="530">
        <f t="shared" si="1"/>
        <v>0</v>
      </c>
    </row>
    <row r="33" spans="1:6" ht="12.75">
      <c r="A33" s="65">
        <v>5</v>
      </c>
      <c r="B33" s="66"/>
      <c r="C33" s="528"/>
      <c r="D33" s="579"/>
      <c r="E33" s="528"/>
      <c r="F33" s="530">
        <f t="shared" si="1"/>
        <v>0</v>
      </c>
    </row>
    <row r="34" spans="1:6" ht="12.75">
      <c r="A34" s="65">
        <v>6</v>
      </c>
      <c r="B34" s="66"/>
      <c r="C34" s="528"/>
      <c r="D34" s="579"/>
      <c r="E34" s="528"/>
      <c r="F34" s="530">
        <f t="shared" si="1"/>
        <v>0</v>
      </c>
    </row>
    <row r="35" spans="1:6" ht="12.75">
      <c r="A35" s="65">
        <v>7</v>
      </c>
      <c r="B35" s="66"/>
      <c r="C35" s="528"/>
      <c r="D35" s="579"/>
      <c r="E35" s="528"/>
      <c r="F35" s="530">
        <f t="shared" si="1"/>
        <v>0</v>
      </c>
    </row>
    <row r="36" spans="1:6" ht="12.75">
      <c r="A36" s="65">
        <v>8</v>
      </c>
      <c r="B36" s="66"/>
      <c r="C36" s="528"/>
      <c r="D36" s="579"/>
      <c r="E36" s="528"/>
      <c r="F36" s="530">
        <f t="shared" si="1"/>
        <v>0</v>
      </c>
    </row>
    <row r="37" spans="1:6" ht="12.75">
      <c r="A37" s="65">
        <v>9</v>
      </c>
      <c r="B37" s="66"/>
      <c r="C37" s="528"/>
      <c r="D37" s="579"/>
      <c r="E37" s="528"/>
      <c r="F37" s="530">
        <f t="shared" si="1"/>
        <v>0</v>
      </c>
    </row>
    <row r="38" spans="1:6" ht="12.75">
      <c r="A38" s="65">
        <v>10</v>
      </c>
      <c r="B38" s="66"/>
      <c r="C38" s="528"/>
      <c r="D38" s="579"/>
      <c r="E38" s="528"/>
      <c r="F38" s="530">
        <f t="shared" si="1"/>
        <v>0</v>
      </c>
    </row>
    <row r="39" spans="1:6" ht="12.75">
      <c r="A39" s="65">
        <v>11</v>
      </c>
      <c r="B39" s="66"/>
      <c r="C39" s="528"/>
      <c r="D39" s="579"/>
      <c r="E39" s="528"/>
      <c r="F39" s="530">
        <f t="shared" si="1"/>
        <v>0</v>
      </c>
    </row>
    <row r="40" spans="1:6" ht="12.75">
      <c r="A40" s="65">
        <v>12</v>
      </c>
      <c r="B40" s="66"/>
      <c r="C40" s="528"/>
      <c r="D40" s="579"/>
      <c r="E40" s="528"/>
      <c r="F40" s="530">
        <f t="shared" si="1"/>
        <v>0</v>
      </c>
    </row>
    <row r="41" spans="1:6" ht="12.75">
      <c r="A41" s="65">
        <v>13</v>
      </c>
      <c r="B41" s="66"/>
      <c r="C41" s="528"/>
      <c r="D41" s="579"/>
      <c r="E41" s="528"/>
      <c r="F41" s="530">
        <f t="shared" si="1"/>
        <v>0</v>
      </c>
    </row>
    <row r="42" spans="1:6" ht="12" customHeight="1">
      <c r="A42" s="65">
        <v>14</v>
      </c>
      <c r="B42" s="66"/>
      <c r="C42" s="528"/>
      <c r="D42" s="579"/>
      <c r="E42" s="528"/>
      <c r="F42" s="530">
        <f t="shared" si="1"/>
        <v>0</v>
      </c>
    </row>
    <row r="43" spans="1:6" ht="12.75">
      <c r="A43" s="65">
        <v>15</v>
      </c>
      <c r="B43" s="66"/>
      <c r="C43" s="528"/>
      <c r="D43" s="579"/>
      <c r="E43" s="528"/>
      <c r="F43" s="530">
        <f t="shared" si="1"/>
        <v>0</v>
      </c>
    </row>
    <row r="44" spans="1:16" ht="15" customHeight="1">
      <c r="A44" s="67" t="s">
        <v>575</v>
      </c>
      <c r="B44" s="68" t="s">
        <v>822</v>
      </c>
      <c r="C44" s="517">
        <f>SUM(C29:C43)</f>
        <v>0</v>
      </c>
      <c r="D44" s="578"/>
      <c r="E44" s="517">
        <f>SUM(E29:E43)</f>
        <v>0</v>
      </c>
      <c r="F44" s="529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65" t="s">
        <v>823</v>
      </c>
      <c r="B45" s="69"/>
      <c r="C45" s="517"/>
      <c r="D45" s="578"/>
      <c r="E45" s="517"/>
      <c r="F45" s="529"/>
    </row>
    <row r="46" spans="1:6" ht="12.75">
      <c r="A46" s="65">
        <v>1</v>
      </c>
      <c r="B46" s="69"/>
      <c r="C46" s="528"/>
      <c r="D46" s="579"/>
      <c r="E46" s="528">
        <f>+C46</f>
        <v>0</v>
      </c>
      <c r="F46" s="530">
        <f>C46-E46</f>
        <v>0</v>
      </c>
    </row>
    <row r="47" spans="1:6" ht="12.75">
      <c r="A47" s="65" t="s">
        <v>540</v>
      </c>
      <c r="B47" s="69"/>
      <c r="C47" s="528"/>
      <c r="D47" s="579"/>
      <c r="E47" s="528"/>
      <c r="F47" s="530">
        <f aca="true" t="shared" si="2" ref="F47:F60">C47-E47</f>
        <v>0</v>
      </c>
    </row>
    <row r="48" spans="1:6" ht="12.75">
      <c r="A48" s="65" t="s">
        <v>543</v>
      </c>
      <c r="B48" s="69"/>
      <c r="C48" s="528"/>
      <c r="D48" s="579"/>
      <c r="E48" s="528"/>
      <c r="F48" s="530">
        <f t="shared" si="2"/>
        <v>0</v>
      </c>
    </row>
    <row r="49" spans="1:6" ht="12.75">
      <c r="A49" s="65" t="s">
        <v>546</v>
      </c>
      <c r="B49" s="69"/>
      <c r="C49" s="528"/>
      <c r="D49" s="579"/>
      <c r="E49" s="528"/>
      <c r="F49" s="530">
        <f t="shared" si="2"/>
        <v>0</v>
      </c>
    </row>
    <row r="50" spans="1:6" ht="12.75">
      <c r="A50" s="65">
        <v>5</v>
      </c>
      <c r="B50" s="66"/>
      <c r="C50" s="528"/>
      <c r="D50" s="579"/>
      <c r="E50" s="528"/>
      <c r="F50" s="530">
        <f t="shared" si="2"/>
        <v>0</v>
      </c>
    </row>
    <row r="51" spans="1:6" ht="12.75">
      <c r="A51" s="65">
        <v>6</v>
      </c>
      <c r="B51" s="66"/>
      <c r="C51" s="528"/>
      <c r="D51" s="579"/>
      <c r="E51" s="528"/>
      <c r="F51" s="530">
        <f t="shared" si="2"/>
        <v>0</v>
      </c>
    </row>
    <row r="52" spans="1:6" ht="12.75">
      <c r="A52" s="65">
        <v>7</v>
      </c>
      <c r="B52" s="66"/>
      <c r="C52" s="528"/>
      <c r="D52" s="579"/>
      <c r="E52" s="528"/>
      <c r="F52" s="530">
        <f t="shared" si="2"/>
        <v>0</v>
      </c>
    </row>
    <row r="53" spans="1:6" ht="12.75">
      <c r="A53" s="65">
        <v>8</v>
      </c>
      <c r="B53" s="66"/>
      <c r="C53" s="528"/>
      <c r="D53" s="579"/>
      <c r="E53" s="528"/>
      <c r="F53" s="530">
        <f t="shared" si="2"/>
        <v>0</v>
      </c>
    </row>
    <row r="54" spans="1:6" ht="12.75">
      <c r="A54" s="65">
        <v>9</v>
      </c>
      <c r="B54" s="66"/>
      <c r="C54" s="528"/>
      <c r="D54" s="579"/>
      <c r="E54" s="528"/>
      <c r="F54" s="530">
        <f t="shared" si="2"/>
        <v>0</v>
      </c>
    </row>
    <row r="55" spans="1:6" ht="12.75">
      <c r="A55" s="65">
        <v>10</v>
      </c>
      <c r="B55" s="66"/>
      <c r="C55" s="528"/>
      <c r="D55" s="579"/>
      <c r="E55" s="528"/>
      <c r="F55" s="530">
        <f t="shared" si="2"/>
        <v>0</v>
      </c>
    </row>
    <row r="56" spans="1:6" ht="12.75">
      <c r="A56" s="65">
        <v>11</v>
      </c>
      <c r="B56" s="66"/>
      <c r="C56" s="528"/>
      <c r="D56" s="579"/>
      <c r="E56" s="528"/>
      <c r="F56" s="530">
        <f t="shared" si="2"/>
        <v>0</v>
      </c>
    </row>
    <row r="57" spans="1:6" ht="12.75">
      <c r="A57" s="65">
        <v>12</v>
      </c>
      <c r="B57" s="66"/>
      <c r="C57" s="528"/>
      <c r="D57" s="579"/>
      <c r="E57" s="528"/>
      <c r="F57" s="530">
        <f t="shared" si="2"/>
        <v>0</v>
      </c>
    </row>
    <row r="58" spans="1:6" ht="12.75">
      <c r="A58" s="65">
        <v>13</v>
      </c>
      <c r="B58" s="66"/>
      <c r="C58" s="528"/>
      <c r="D58" s="579"/>
      <c r="E58" s="528"/>
      <c r="F58" s="530">
        <f t="shared" si="2"/>
        <v>0</v>
      </c>
    </row>
    <row r="59" spans="1:6" ht="12" customHeight="1">
      <c r="A59" s="65">
        <v>14</v>
      </c>
      <c r="B59" s="66"/>
      <c r="C59" s="528"/>
      <c r="D59" s="579"/>
      <c r="E59" s="528"/>
      <c r="F59" s="530">
        <f t="shared" si="2"/>
        <v>0</v>
      </c>
    </row>
    <row r="60" spans="1:6" ht="12.75">
      <c r="A60" s="65">
        <v>15</v>
      </c>
      <c r="B60" s="66"/>
      <c r="C60" s="528"/>
      <c r="D60" s="579"/>
      <c r="E60" s="528"/>
      <c r="F60" s="530">
        <f t="shared" si="2"/>
        <v>0</v>
      </c>
    </row>
    <row r="61" spans="1:16" ht="12" customHeight="1">
      <c r="A61" s="67" t="s">
        <v>594</v>
      </c>
      <c r="B61" s="68" t="s">
        <v>824</v>
      </c>
      <c r="C61" s="517">
        <f>SUM(C46:C60)</f>
        <v>0</v>
      </c>
      <c r="D61" s="578"/>
      <c r="E61" s="517">
        <f>SUM(E46:E60)</f>
        <v>0</v>
      </c>
      <c r="F61" s="529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65" t="s">
        <v>825</v>
      </c>
      <c r="B62" s="69"/>
      <c r="C62" s="517"/>
      <c r="D62" s="578"/>
      <c r="E62" s="517"/>
      <c r="F62" s="529"/>
    </row>
    <row r="63" spans="1:6" ht="12.75">
      <c r="A63" s="65" t="s">
        <v>864</v>
      </c>
      <c r="B63" s="69"/>
      <c r="C63" s="528">
        <v>2303</v>
      </c>
      <c r="D63" s="583">
        <v>0.1488</v>
      </c>
      <c r="E63" s="528">
        <f>+C63</f>
        <v>2303</v>
      </c>
      <c r="F63" s="530">
        <f>C63-E63</f>
        <v>0</v>
      </c>
    </row>
    <row r="64" spans="1:6" ht="12.75">
      <c r="A64" s="65" t="s">
        <v>865</v>
      </c>
      <c r="B64" s="69"/>
      <c r="C64" s="528">
        <v>2539</v>
      </c>
      <c r="D64" s="583">
        <v>0.1021</v>
      </c>
      <c r="E64" s="528">
        <f>+C64</f>
        <v>2539</v>
      </c>
      <c r="F64" s="530">
        <f aca="true" t="shared" si="3" ref="F64:F76">C64-E64</f>
        <v>0</v>
      </c>
    </row>
    <row r="65" spans="1:6" ht="12.75">
      <c r="A65" s="65" t="s">
        <v>866</v>
      </c>
      <c r="B65" s="69"/>
      <c r="C65" s="528">
        <v>1279</v>
      </c>
      <c r="D65" s="583">
        <v>0.109</v>
      </c>
      <c r="E65" s="528"/>
      <c r="F65" s="530">
        <f t="shared" si="3"/>
        <v>1279</v>
      </c>
    </row>
    <row r="66" spans="1:6" ht="12.75">
      <c r="A66" s="65" t="s">
        <v>867</v>
      </c>
      <c r="B66" s="66"/>
      <c r="C66" s="528">
        <v>270</v>
      </c>
      <c r="D66" s="583">
        <v>0.1002</v>
      </c>
      <c r="E66" s="528">
        <f>+C66</f>
        <v>270</v>
      </c>
      <c r="F66" s="530">
        <f t="shared" si="3"/>
        <v>0</v>
      </c>
    </row>
    <row r="67" spans="1:6" ht="12.75">
      <c r="A67" s="65" t="s">
        <v>868</v>
      </c>
      <c r="B67" s="66"/>
      <c r="C67" s="528">
        <v>75</v>
      </c>
      <c r="D67" s="583">
        <v>0.0023</v>
      </c>
      <c r="E67" s="528">
        <f>+C67</f>
        <v>75</v>
      </c>
      <c r="F67" s="530">
        <f t="shared" si="3"/>
        <v>0</v>
      </c>
    </row>
    <row r="68" spans="1:6" ht="12.75">
      <c r="A68" s="65" t="s">
        <v>869</v>
      </c>
      <c r="B68" s="66"/>
      <c r="C68" s="528">
        <v>16</v>
      </c>
      <c r="D68" s="583">
        <v>0.1291</v>
      </c>
      <c r="E68" s="528">
        <v>0</v>
      </c>
      <c r="F68" s="530">
        <f t="shared" si="3"/>
        <v>16</v>
      </c>
    </row>
    <row r="69" spans="1:6" ht="12.75">
      <c r="A69" s="65" t="s">
        <v>870</v>
      </c>
      <c r="B69" s="66"/>
      <c r="C69" s="528">
        <v>39</v>
      </c>
      <c r="D69" s="583">
        <v>0.045</v>
      </c>
      <c r="E69" s="528">
        <v>0</v>
      </c>
      <c r="F69" s="530">
        <f t="shared" si="3"/>
        <v>39</v>
      </c>
    </row>
    <row r="70" spans="1:6" ht="12.75">
      <c r="A70" s="584" t="s">
        <v>871</v>
      </c>
      <c r="B70" s="66"/>
      <c r="C70" s="528">
        <v>7</v>
      </c>
      <c r="D70" s="583">
        <v>0.0148</v>
      </c>
      <c r="E70" s="528">
        <f>+C70</f>
        <v>7</v>
      </c>
      <c r="F70" s="530">
        <f t="shared" si="3"/>
        <v>0</v>
      </c>
    </row>
    <row r="71" spans="1:6" ht="12.75">
      <c r="A71" s="584" t="s">
        <v>872</v>
      </c>
      <c r="B71" s="66"/>
      <c r="C71" s="528">
        <v>3</v>
      </c>
      <c r="D71" s="583">
        <v>0</v>
      </c>
      <c r="E71" s="528">
        <f>+C71</f>
        <v>3</v>
      </c>
      <c r="F71" s="530">
        <f t="shared" si="3"/>
        <v>0</v>
      </c>
    </row>
    <row r="72" spans="1:6" ht="12.75">
      <c r="A72" s="584" t="s">
        <v>873</v>
      </c>
      <c r="B72" s="66"/>
      <c r="C72" s="528">
        <v>70</v>
      </c>
      <c r="D72" s="583">
        <v>0.0033</v>
      </c>
      <c r="E72" s="528">
        <v>0</v>
      </c>
      <c r="F72" s="530">
        <f t="shared" si="3"/>
        <v>70</v>
      </c>
    </row>
    <row r="73" spans="1:6" ht="12.75">
      <c r="A73" s="584" t="s">
        <v>874</v>
      </c>
      <c r="B73" s="66"/>
      <c r="C73" s="528">
        <v>3</v>
      </c>
      <c r="D73" s="583">
        <v>0.0001</v>
      </c>
      <c r="E73" s="528">
        <v>0</v>
      </c>
      <c r="F73" s="530">
        <f t="shared" si="3"/>
        <v>3</v>
      </c>
    </row>
    <row r="74" spans="1:6" ht="12" customHeight="1">
      <c r="A74" s="584" t="s">
        <v>875</v>
      </c>
      <c r="B74" s="66"/>
      <c r="C74" s="528">
        <v>136</v>
      </c>
      <c r="D74" s="583">
        <v>0.19</v>
      </c>
      <c r="E74" s="528">
        <v>0</v>
      </c>
      <c r="F74" s="530">
        <f t="shared" si="3"/>
        <v>136</v>
      </c>
    </row>
    <row r="75" spans="1:6" ht="12.75">
      <c r="A75" s="584" t="s">
        <v>876</v>
      </c>
      <c r="B75" s="66"/>
      <c r="C75" s="528">
        <v>101</v>
      </c>
      <c r="D75" s="583">
        <v>0.0195</v>
      </c>
      <c r="E75" s="528">
        <v>0</v>
      </c>
      <c r="F75" s="530">
        <f t="shared" si="3"/>
        <v>101</v>
      </c>
    </row>
    <row r="76" spans="1:6" ht="12.75">
      <c r="A76" s="584" t="s">
        <v>877</v>
      </c>
      <c r="B76" s="66"/>
      <c r="C76" s="528">
        <v>15</v>
      </c>
      <c r="D76" s="583">
        <v>0.005</v>
      </c>
      <c r="E76" s="528">
        <v>0</v>
      </c>
      <c r="F76" s="530">
        <f t="shared" si="3"/>
        <v>15</v>
      </c>
    </row>
    <row r="77" spans="1:6" ht="12.75">
      <c r="A77" s="584" t="s">
        <v>878</v>
      </c>
      <c r="B77" s="66"/>
      <c r="C77" s="528">
        <v>1</v>
      </c>
      <c r="D77" s="583">
        <v>0.0021</v>
      </c>
      <c r="E77" s="528">
        <v>0</v>
      </c>
      <c r="F77" s="530">
        <f>C77-E77</f>
        <v>1</v>
      </c>
    </row>
    <row r="78" spans="1:6" ht="12.75">
      <c r="A78" s="65"/>
      <c r="B78" s="66"/>
      <c r="C78" s="528"/>
      <c r="D78" s="579"/>
      <c r="E78" s="528"/>
      <c r="F78" s="530">
        <f>C78-E78</f>
        <v>0</v>
      </c>
    </row>
    <row r="79" spans="1:6" ht="12.75">
      <c r="A79" s="65"/>
      <c r="B79" s="66"/>
      <c r="C79" s="528"/>
      <c r="D79" s="579"/>
      <c r="E79" s="528"/>
      <c r="F79" s="530">
        <f>C79-E79</f>
        <v>0</v>
      </c>
    </row>
    <row r="80" spans="1:16" ht="14.25" customHeight="1">
      <c r="A80" s="67" t="s">
        <v>826</v>
      </c>
      <c r="B80" s="68" t="s">
        <v>827</v>
      </c>
      <c r="C80" s="517">
        <f>SUM(C63:C79)</f>
        <v>6857</v>
      </c>
      <c r="D80" s="578"/>
      <c r="E80" s="517">
        <f>SUM(E63:E79)</f>
        <v>5197</v>
      </c>
      <c r="F80" s="529">
        <f>SUM(F63:F79)</f>
        <v>1660</v>
      </c>
      <c r="G80" s="508"/>
      <c r="H80" s="508"/>
      <c r="I80" s="508"/>
      <c r="J80" s="508"/>
      <c r="K80" s="508"/>
      <c r="L80" s="508"/>
      <c r="M80" s="508"/>
      <c r="N80" s="508"/>
      <c r="O80" s="508"/>
      <c r="P80" s="508"/>
    </row>
    <row r="81" spans="1:16" ht="20.25" customHeight="1">
      <c r="A81" s="70" t="s">
        <v>828</v>
      </c>
      <c r="B81" s="68" t="s">
        <v>829</v>
      </c>
      <c r="C81" s="517">
        <f>C80+C61+C44+C27</f>
        <v>6857</v>
      </c>
      <c r="D81" s="578"/>
      <c r="E81" s="517">
        <f>E80+E61+E44+E27</f>
        <v>5197</v>
      </c>
      <c r="F81" s="529">
        <f>F80+F61+F44+F27</f>
        <v>1660</v>
      </c>
      <c r="G81" s="508"/>
      <c r="H81" s="508"/>
      <c r="I81" s="508"/>
      <c r="J81" s="508"/>
      <c r="K81" s="508"/>
      <c r="L81" s="508"/>
      <c r="M81" s="508"/>
      <c r="N81" s="508"/>
      <c r="O81" s="508"/>
      <c r="P81" s="508"/>
    </row>
    <row r="82" spans="1:6" ht="15" customHeight="1">
      <c r="A82" s="63" t="s">
        <v>830</v>
      </c>
      <c r="B82" s="68"/>
      <c r="C82" s="517"/>
      <c r="D82" s="578"/>
      <c r="E82" s="517"/>
      <c r="F82" s="529"/>
    </row>
    <row r="83" spans="1:6" ht="14.25" customHeight="1">
      <c r="A83" s="65" t="s">
        <v>819</v>
      </c>
      <c r="B83" s="69"/>
      <c r="C83" s="517"/>
      <c r="D83" s="578"/>
      <c r="E83" s="517"/>
      <c r="F83" s="529"/>
    </row>
    <row r="84" spans="1:6" ht="12.75">
      <c r="A84" s="65">
        <v>1</v>
      </c>
      <c r="B84" s="69"/>
      <c r="C84" s="528"/>
      <c r="D84" s="579"/>
      <c r="E84" s="528"/>
      <c r="F84" s="530">
        <f>C84-E84</f>
        <v>0</v>
      </c>
    </row>
    <row r="85" spans="1:6" ht="12.75">
      <c r="A85" s="65">
        <v>2</v>
      </c>
      <c r="B85" s="69"/>
      <c r="C85" s="528"/>
      <c r="D85" s="579"/>
      <c r="E85" s="528"/>
      <c r="F85" s="530">
        <f aca="true" t="shared" si="4" ref="F85:F98">C85-E85</f>
        <v>0</v>
      </c>
    </row>
    <row r="86" spans="1:6" ht="12.75">
      <c r="A86" s="65">
        <v>3</v>
      </c>
      <c r="B86" s="69"/>
      <c r="C86" s="528"/>
      <c r="D86" s="579"/>
      <c r="E86" s="528"/>
      <c r="F86" s="530">
        <f t="shared" si="4"/>
        <v>0</v>
      </c>
    </row>
    <row r="87" spans="1:6" ht="12.75">
      <c r="A87" s="65">
        <v>4</v>
      </c>
      <c r="B87" s="69"/>
      <c r="C87" s="528"/>
      <c r="D87" s="579"/>
      <c r="E87" s="528"/>
      <c r="F87" s="530">
        <f t="shared" si="4"/>
        <v>0</v>
      </c>
    </row>
    <row r="88" spans="1:6" ht="12.75">
      <c r="A88" s="65">
        <v>5</v>
      </c>
      <c r="B88" s="66"/>
      <c r="C88" s="528"/>
      <c r="D88" s="579"/>
      <c r="E88" s="528"/>
      <c r="F88" s="530">
        <f t="shared" si="4"/>
        <v>0</v>
      </c>
    </row>
    <row r="89" spans="1:6" ht="12.75">
      <c r="A89" s="65">
        <v>6</v>
      </c>
      <c r="B89" s="66"/>
      <c r="C89" s="528"/>
      <c r="D89" s="579"/>
      <c r="E89" s="528"/>
      <c r="F89" s="530">
        <f t="shared" si="4"/>
        <v>0</v>
      </c>
    </row>
    <row r="90" spans="1:6" ht="12.75">
      <c r="A90" s="65">
        <v>7</v>
      </c>
      <c r="B90" s="66"/>
      <c r="C90" s="528"/>
      <c r="D90" s="579"/>
      <c r="E90" s="528"/>
      <c r="F90" s="530">
        <f t="shared" si="4"/>
        <v>0</v>
      </c>
    </row>
    <row r="91" spans="1:6" ht="12.75">
      <c r="A91" s="65">
        <v>8</v>
      </c>
      <c r="B91" s="66"/>
      <c r="C91" s="528"/>
      <c r="D91" s="579"/>
      <c r="E91" s="528"/>
      <c r="F91" s="530">
        <f t="shared" si="4"/>
        <v>0</v>
      </c>
    </row>
    <row r="92" spans="1:6" ht="12" customHeight="1">
      <c r="A92" s="65">
        <v>9</v>
      </c>
      <c r="B92" s="66"/>
      <c r="C92" s="528"/>
      <c r="D92" s="579"/>
      <c r="E92" s="528"/>
      <c r="F92" s="530">
        <f t="shared" si="4"/>
        <v>0</v>
      </c>
    </row>
    <row r="93" spans="1:6" ht="12.75">
      <c r="A93" s="65">
        <v>10</v>
      </c>
      <c r="B93" s="66"/>
      <c r="C93" s="528"/>
      <c r="D93" s="579"/>
      <c r="E93" s="528"/>
      <c r="F93" s="530">
        <f t="shared" si="4"/>
        <v>0</v>
      </c>
    </row>
    <row r="94" spans="1:6" ht="12.75">
      <c r="A94" s="65">
        <v>11</v>
      </c>
      <c r="B94" s="66"/>
      <c r="C94" s="528"/>
      <c r="D94" s="579"/>
      <c r="E94" s="528"/>
      <c r="F94" s="530">
        <f t="shared" si="4"/>
        <v>0</v>
      </c>
    </row>
    <row r="95" spans="1:6" ht="12.75">
      <c r="A95" s="65">
        <v>12</v>
      </c>
      <c r="B95" s="66"/>
      <c r="C95" s="528"/>
      <c r="D95" s="579"/>
      <c r="E95" s="528"/>
      <c r="F95" s="530">
        <f t="shared" si="4"/>
        <v>0</v>
      </c>
    </row>
    <row r="96" spans="1:6" ht="12.75">
      <c r="A96" s="65">
        <v>13</v>
      </c>
      <c r="B96" s="66"/>
      <c r="C96" s="528"/>
      <c r="D96" s="579"/>
      <c r="E96" s="528"/>
      <c r="F96" s="530">
        <f t="shared" si="4"/>
        <v>0</v>
      </c>
    </row>
    <row r="97" spans="1:6" ht="12" customHeight="1">
      <c r="A97" s="65">
        <v>14</v>
      </c>
      <c r="B97" s="66"/>
      <c r="C97" s="528"/>
      <c r="D97" s="579"/>
      <c r="E97" s="528"/>
      <c r="F97" s="530">
        <f t="shared" si="4"/>
        <v>0</v>
      </c>
    </row>
    <row r="98" spans="1:6" ht="12.75">
      <c r="A98" s="65">
        <v>15</v>
      </c>
      <c r="B98" s="66"/>
      <c r="C98" s="528"/>
      <c r="D98" s="579"/>
      <c r="E98" s="528"/>
      <c r="F98" s="530">
        <f t="shared" si="4"/>
        <v>0</v>
      </c>
    </row>
    <row r="99" spans="1:16" ht="15" customHeight="1">
      <c r="A99" s="67" t="s">
        <v>558</v>
      </c>
      <c r="B99" s="68" t="s">
        <v>831</v>
      </c>
      <c r="C99" s="517">
        <f>SUM(C84:C98)</f>
        <v>0</v>
      </c>
      <c r="D99" s="578"/>
      <c r="E99" s="517">
        <f>SUM(E84:E98)</f>
        <v>0</v>
      </c>
      <c r="F99" s="529">
        <f>SUM(F84:F98)</f>
        <v>0</v>
      </c>
      <c r="G99" s="508"/>
      <c r="H99" s="508"/>
      <c r="I99" s="508"/>
      <c r="J99" s="508"/>
      <c r="K99" s="508"/>
      <c r="L99" s="508"/>
      <c r="M99" s="508"/>
      <c r="N99" s="508"/>
      <c r="O99" s="508"/>
      <c r="P99" s="508"/>
    </row>
    <row r="100" spans="1:6" ht="15.75" customHeight="1">
      <c r="A100" s="65" t="s">
        <v>821</v>
      </c>
      <c r="B100" s="69"/>
      <c r="C100" s="517"/>
      <c r="D100" s="578"/>
      <c r="E100" s="517"/>
      <c r="F100" s="529"/>
    </row>
    <row r="101" spans="1:6" ht="12.75">
      <c r="A101" s="65" t="s">
        <v>537</v>
      </c>
      <c r="B101" s="69"/>
      <c r="C101" s="528"/>
      <c r="D101" s="579"/>
      <c r="E101" s="528"/>
      <c r="F101" s="530">
        <f>C101-E101</f>
        <v>0</v>
      </c>
    </row>
    <row r="102" spans="1:6" ht="12.75">
      <c r="A102" s="65" t="s">
        <v>540</v>
      </c>
      <c r="B102" s="69"/>
      <c r="C102" s="528"/>
      <c r="D102" s="579"/>
      <c r="E102" s="528"/>
      <c r="F102" s="530">
        <f aca="true" t="shared" si="5" ref="F102:F115">C102-E102</f>
        <v>0</v>
      </c>
    </row>
    <row r="103" spans="1:6" ht="12.75">
      <c r="A103" s="65" t="s">
        <v>543</v>
      </c>
      <c r="B103" s="69"/>
      <c r="C103" s="528"/>
      <c r="D103" s="579"/>
      <c r="E103" s="528"/>
      <c r="F103" s="530">
        <f t="shared" si="5"/>
        <v>0</v>
      </c>
    </row>
    <row r="104" spans="1:6" ht="12.75">
      <c r="A104" s="65" t="s">
        <v>546</v>
      </c>
      <c r="B104" s="69"/>
      <c r="C104" s="528"/>
      <c r="D104" s="579"/>
      <c r="E104" s="528"/>
      <c r="F104" s="530">
        <f t="shared" si="5"/>
        <v>0</v>
      </c>
    </row>
    <row r="105" spans="1:6" ht="12.75">
      <c r="A105" s="65">
        <v>5</v>
      </c>
      <c r="B105" s="66"/>
      <c r="C105" s="528"/>
      <c r="D105" s="579"/>
      <c r="E105" s="528"/>
      <c r="F105" s="530">
        <f t="shared" si="5"/>
        <v>0</v>
      </c>
    </row>
    <row r="106" spans="1:6" ht="12.75">
      <c r="A106" s="65">
        <v>6</v>
      </c>
      <c r="B106" s="66"/>
      <c r="C106" s="528"/>
      <c r="D106" s="579"/>
      <c r="E106" s="528"/>
      <c r="F106" s="530">
        <f t="shared" si="5"/>
        <v>0</v>
      </c>
    </row>
    <row r="107" spans="1:6" ht="12.75">
      <c r="A107" s="65">
        <v>7</v>
      </c>
      <c r="B107" s="66"/>
      <c r="C107" s="528"/>
      <c r="D107" s="579"/>
      <c r="E107" s="528"/>
      <c r="F107" s="530">
        <f t="shared" si="5"/>
        <v>0</v>
      </c>
    </row>
    <row r="108" spans="1:6" ht="12.75">
      <c r="A108" s="65">
        <v>8</v>
      </c>
      <c r="B108" s="66"/>
      <c r="C108" s="528"/>
      <c r="D108" s="579"/>
      <c r="E108" s="528"/>
      <c r="F108" s="530">
        <f t="shared" si="5"/>
        <v>0</v>
      </c>
    </row>
    <row r="109" spans="1:6" ht="12" customHeight="1">
      <c r="A109" s="65">
        <v>9</v>
      </c>
      <c r="B109" s="66"/>
      <c r="C109" s="528"/>
      <c r="D109" s="579"/>
      <c r="E109" s="528"/>
      <c r="F109" s="530">
        <f t="shared" si="5"/>
        <v>0</v>
      </c>
    </row>
    <row r="110" spans="1:6" ht="12.75">
      <c r="A110" s="65">
        <v>10</v>
      </c>
      <c r="B110" s="66"/>
      <c r="C110" s="528"/>
      <c r="D110" s="579"/>
      <c r="E110" s="528"/>
      <c r="F110" s="530">
        <f t="shared" si="5"/>
        <v>0</v>
      </c>
    </row>
    <row r="111" spans="1:6" ht="12.75">
      <c r="A111" s="65">
        <v>11</v>
      </c>
      <c r="B111" s="66"/>
      <c r="C111" s="528"/>
      <c r="D111" s="579"/>
      <c r="E111" s="528"/>
      <c r="F111" s="530">
        <f t="shared" si="5"/>
        <v>0</v>
      </c>
    </row>
    <row r="112" spans="1:6" ht="12.75">
      <c r="A112" s="65">
        <v>12</v>
      </c>
      <c r="B112" s="66"/>
      <c r="C112" s="528"/>
      <c r="D112" s="579"/>
      <c r="E112" s="528"/>
      <c r="F112" s="530">
        <f t="shared" si="5"/>
        <v>0</v>
      </c>
    </row>
    <row r="113" spans="1:6" ht="12.75">
      <c r="A113" s="65">
        <v>13</v>
      </c>
      <c r="B113" s="66"/>
      <c r="C113" s="528"/>
      <c r="D113" s="579"/>
      <c r="E113" s="528"/>
      <c r="F113" s="530">
        <f t="shared" si="5"/>
        <v>0</v>
      </c>
    </row>
    <row r="114" spans="1:6" ht="12" customHeight="1">
      <c r="A114" s="65">
        <v>14</v>
      </c>
      <c r="B114" s="66"/>
      <c r="C114" s="528"/>
      <c r="D114" s="579"/>
      <c r="E114" s="528"/>
      <c r="F114" s="530">
        <f t="shared" si="5"/>
        <v>0</v>
      </c>
    </row>
    <row r="115" spans="1:6" ht="12.75">
      <c r="A115" s="65">
        <v>15</v>
      </c>
      <c r="B115" s="66"/>
      <c r="C115" s="528"/>
      <c r="D115" s="579"/>
      <c r="E115" s="528"/>
      <c r="F115" s="530">
        <f t="shared" si="5"/>
        <v>0</v>
      </c>
    </row>
    <row r="116" spans="1:16" ht="11.25" customHeight="1">
      <c r="A116" s="67" t="s">
        <v>575</v>
      </c>
      <c r="B116" s="68" t="s">
        <v>832</v>
      </c>
      <c r="C116" s="517">
        <f>SUM(C101:C115)</f>
        <v>0</v>
      </c>
      <c r="D116" s="578"/>
      <c r="E116" s="517">
        <f>SUM(E101:E115)</f>
        <v>0</v>
      </c>
      <c r="F116" s="529">
        <f>SUM(F101:F115)</f>
        <v>0</v>
      </c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</row>
    <row r="117" spans="1:6" ht="15" customHeight="1">
      <c r="A117" s="65" t="s">
        <v>823</v>
      </c>
      <c r="B117" s="69"/>
      <c r="C117" s="517"/>
      <c r="D117" s="578"/>
      <c r="E117" s="517"/>
      <c r="F117" s="529"/>
    </row>
    <row r="118" spans="1:6" ht="12.75">
      <c r="A118" s="65" t="s">
        <v>895</v>
      </c>
      <c r="B118" s="69"/>
      <c r="C118" s="528">
        <v>1002</v>
      </c>
      <c r="D118" s="579">
        <v>0.38</v>
      </c>
      <c r="E118" s="528"/>
      <c r="F118" s="530">
        <f>C118-E118</f>
        <v>1002</v>
      </c>
    </row>
    <row r="119" spans="1:6" ht="12.75">
      <c r="A119" s="65" t="s">
        <v>540</v>
      </c>
      <c r="B119" s="69"/>
      <c r="C119" s="528"/>
      <c r="D119" s="579"/>
      <c r="E119" s="528"/>
      <c r="F119" s="530">
        <f aca="true" t="shared" si="6" ref="F119:F130">C119-E119</f>
        <v>0</v>
      </c>
    </row>
    <row r="120" spans="1:6" ht="12.75">
      <c r="A120" s="65" t="s">
        <v>543</v>
      </c>
      <c r="B120" s="66"/>
      <c r="C120" s="528"/>
      <c r="D120" s="579"/>
      <c r="E120" s="528"/>
      <c r="F120" s="530">
        <f t="shared" si="6"/>
        <v>0</v>
      </c>
    </row>
    <row r="121" spans="1:6" ht="12.75">
      <c r="A121" s="65" t="s">
        <v>546</v>
      </c>
      <c r="B121" s="69"/>
      <c r="C121" s="528"/>
      <c r="D121" s="579"/>
      <c r="E121" s="528"/>
      <c r="F121" s="530">
        <f t="shared" si="6"/>
        <v>0</v>
      </c>
    </row>
    <row r="122" spans="1:6" ht="12.75">
      <c r="A122" s="65">
        <v>5</v>
      </c>
      <c r="B122" s="66"/>
      <c r="C122" s="528"/>
      <c r="D122" s="579"/>
      <c r="E122" s="528"/>
      <c r="F122" s="530">
        <f t="shared" si="6"/>
        <v>0</v>
      </c>
    </row>
    <row r="123" spans="1:6" ht="12.75">
      <c r="A123" s="65">
        <v>6</v>
      </c>
      <c r="B123" s="66"/>
      <c r="C123" s="528"/>
      <c r="D123" s="579"/>
      <c r="E123" s="528"/>
      <c r="F123" s="530">
        <f t="shared" si="6"/>
        <v>0</v>
      </c>
    </row>
    <row r="124" spans="1:6" ht="12.75">
      <c r="A124" s="65">
        <v>7</v>
      </c>
      <c r="B124" s="66"/>
      <c r="C124" s="528"/>
      <c r="D124" s="579"/>
      <c r="E124" s="528"/>
      <c r="F124" s="530">
        <f t="shared" si="6"/>
        <v>0</v>
      </c>
    </row>
    <row r="125" spans="1:6" ht="12.75">
      <c r="A125" s="65">
        <v>8</v>
      </c>
      <c r="B125" s="66"/>
      <c r="C125" s="528"/>
      <c r="D125" s="579"/>
      <c r="E125" s="528"/>
      <c r="F125" s="530">
        <f t="shared" si="6"/>
        <v>0</v>
      </c>
    </row>
    <row r="126" spans="1:6" ht="12" customHeight="1">
      <c r="A126" s="65">
        <v>9</v>
      </c>
      <c r="B126" s="66"/>
      <c r="C126" s="528"/>
      <c r="D126" s="579"/>
      <c r="E126" s="528"/>
      <c r="F126" s="530">
        <f t="shared" si="6"/>
        <v>0</v>
      </c>
    </row>
    <row r="127" spans="1:6" ht="12.75">
      <c r="A127" s="65">
        <v>10</v>
      </c>
      <c r="B127" s="66"/>
      <c r="C127" s="528"/>
      <c r="D127" s="579"/>
      <c r="E127" s="528"/>
      <c r="F127" s="530">
        <f t="shared" si="6"/>
        <v>0</v>
      </c>
    </row>
    <row r="128" spans="1:6" ht="12.75">
      <c r="A128" s="65">
        <v>11</v>
      </c>
      <c r="B128" s="66"/>
      <c r="C128" s="528"/>
      <c r="D128" s="579"/>
      <c r="E128" s="528"/>
      <c r="F128" s="530">
        <f t="shared" si="6"/>
        <v>0</v>
      </c>
    </row>
    <row r="129" spans="1:6" ht="12.75">
      <c r="A129" s="65">
        <v>12</v>
      </c>
      <c r="B129" s="66"/>
      <c r="C129" s="528"/>
      <c r="D129" s="579"/>
      <c r="E129" s="528"/>
      <c r="F129" s="530">
        <f t="shared" si="6"/>
        <v>0</v>
      </c>
    </row>
    <row r="130" spans="1:6" ht="12.75">
      <c r="A130" s="65">
        <v>13</v>
      </c>
      <c r="B130" s="66"/>
      <c r="C130" s="528"/>
      <c r="D130" s="579"/>
      <c r="E130" s="528"/>
      <c r="F130" s="530">
        <f t="shared" si="6"/>
        <v>0</v>
      </c>
    </row>
    <row r="131" spans="1:16" ht="15.75" customHeight="1">
      <c r="A131" s="67" t="s">
        <v>594</v>
      </c>
      <c r="B131" s="68" t="s">
        <v>833</v>
      </c>
      <c r="C131" s="517">
        <f>SUM(C118:C130)</f>
        <v>1002</v>
      </c>
      <c r="D131" s="578"/>
      <c r="E131" s="517">
        <f>SUM(E118:E130)</f>
        <v>0</v>
      </c>
      <c r="F131" s="529">
        <f>SUM(F118:F130)</f>
        <v>1002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65" t="s">
        <v>825</v>
      </c>
      <c r="B132" s="69"/>
      <c r="C132" s="517"/>
      <c r="D132" s="578"/>
      <c r="E132" s="517"/>
      <c r="F132" s="529"/>
    </row>
    <row r="133" spans="1:6" ht="12.75">
      <c r="A133" s="65" t="s">
        <v>879</v>
      </c>
      <c r="B133" s="69"/>
      <c r="C133" s="528">
        <v>1313</v>
      </c>
      <c r="D133" s="583">
        <v>0.0077</v>
      </c>
      <c r="E133" s="528"/>
      <c r="F133" s="530">
        <f>C133-E133</f>
        <v>1313</v>
      </c>
    </row>
    <row r="134" spans="1:6" ht="12.75">
      <c r="A134" s="65" t="s">
        <v>880</v>
      </c>
      <c r="B134" s="69"/>
      <c r="C134" s="528"/>
      <c r="D134" s="583">
        <v>0.0001934</v>
      </c>
      <c r="E134" s="528"/>
      <c r="F134" s="530">
        <f aca="true" t="shared" si="7" ref="F134:F145">C134-E134</f>
        <v>0</v>
      </c>
    </row>
    <row r="135" spans="1:6" ht="12.75">
      <c r="A135" s="65" t="s">
        <v>881</v>
      </c>
      <c r="B135" s="69"/>
      <c r="C135" s="528"/>
      <c r="D135" s="583">
        <v>6.54E-05</v>
      </c>
      <c r="E135" s="528"/>
      <c r="F135" s="530">
        <f t="shared" si="7"/>
        <v>0</v>
      </c>
    </row>
    <row r="136" spans="1:6" ht="12.75">
      <c r="A136" s="65" t="s">
        <v>882</v>
      </c>
      <c r="B136" s="69"/>
      <c r="C136" s="528">
        <v>4</v>
      </c>
      <c r="D136" s="583"/>
      <c r="E136" s="528"/>
      <c r="F136" s="530">
        <f t="shared" si="7"/>
        <v>4</v>
      </c>
    </row>
    <row r="137" spans="1:6" ht="12.75">
      <c r="A137" s="65" t="s">
        <v>883</v>
      </c>
      <c r="B137" s="66"/>
      <c r="C137" s="528"/>
      <c r="D137" s="583">
        <v>7.65E-05</v>
      </c>
      <c r="E137" s="528"/>
      <c r="F137" s="530">
        <f t="shared" si="7"/>
        <v>0</v>
      </c>
    </row>
    <row r="138" spans="1:6" ht="12.75">
      <c r="A138" s="65" t="s">
        <v>884</v>
      </c>
      <c r="B138" s="66"/>
      <c r="C138" s="528"/>
      <c r="D138" s="583">
        <v>0.0001158</v>
      </c>
      <c r="E138" s="528"/>
      <c r="F138" s="530">
        <f t="shared" si="7"/>
        <v>0</v>
      </c>
    </row>
    <row r="139" spans="1:6" ht="12.75">
      <c r="A139" s="65" t="s">
        <v>885</v>
      </c>
      <c r="B139" s="66"/>
      <c r="C139" s="528">
        <v>3</v>
      </c>
      <c r="D139" s="583">
        <v>0.01</v>
      </c>
      <c r="E139" s="528"/>
      <c r="F139" s="530">
        <f t="shared" si="7"/>
        <v>3</v>
      </c>
    </row>
    <row r="140" spans="1:6" ht="12" customHeight="1">
      <c r="A140" s="65" t="s">
        <v>886</v>
      </c>
      <c r="B140" s="66"/>
      <c r="C140" s="528">
        <v>10</v>
      </c>
      <c r="D140" s="583">
        <v>0.19</v>
      </c>
      <c r="E140" s="528"/>
      <c r="F140" s="530">
        <f t="shared" si="7"/>
        <v>10</v>
      </c>
    </row>
    <row r="141" spans="1:6" ht="12.75">
      <c r="A141" s="65">
        <v>9</v>
      </c>
      <c r="B141" s="66"/>
      <c r="C141" s="528"/>
      <c r="D141" s="579"/>
      <c r="E141" s="528"/>
      <c r="F141" s="530">
        <f t="shared" si="7"/>
        <v>0</v>
      </c>
    </row>
    <row r="142" spans="1:6" ht="12.75">
      <c r="A142" s="65">
        <v>10</v>
      </c>
      <c r="B142" s="66"/>
      <c r="C142" s="528"/>
      <c r="D142" s="579"/>
      <c r="E142" s="528"/>
      <c r="F142" s="530">
        <f t="shared" si="7"/>
        <v>0</v>
      </c>
    </row>
    <row r="143" spans="1:6" ht="12.75">
      <c r="A143" s="65">
        <v>11</v>
      </c>
      <c r="B143" s="66"/>
      <c r="C143" s="528"/>
      <c r="D143" s="579"/>
      <c r="E143" s="528"/>
      <c r="F143" s="530">
        <f t="shared" si="7"/>
        <v>0</v>
      </c>
    </row>
    <row r="144" spans="1:6" ht="12" customHeight="1">
      <c r="A144" s="65">
        <v>12</v>
      </c>
      <c r="B144" s="66"/>
      <c r="C144" s="528"/>
      <c r="D144" s="579"/>
      <c r="E144" s="528"/>
      <c r="F144" s="530">
        <f t="shared" si="7"/>
        <v>0</v>
      </c>
    </row>
    <row r="145" spans="1:6" ht="12.75">
      <c r="A145" s="65">
        <v>13</v>
      </c>
      <c r="B145" s="66"/>
      <c r="C145" s="528"/>
      <c r="D145" s="579"/>
      <c r="E145" s="528"/>
      <c r="F145" s="530">
        <f t="shared" si="7"/>
        <v>0</v>
      </c>
    </row>
    <row r="146" spans="1:16" ht="17.25" customHeight="1">
      <c r="A146" s="67" t="s">
        <v>826</v>
      </c>
      <c r="B146" s="68" t="s">
        <v>834</v>
      </c>
      <c r="C146" s="517">
        <f>SUM(C133:C145)</f>
        <v>1330</v>
      </c>
      <c r="D146" s="517"/>
      <c r="E146" s="517">
        <f>SUM(E133:E145)</f>
        <v>0</v>
      </c>
      <c r="F146" s="529">
        <f>SUM(F133:F145)</f>
        <v>1330</v>
      </c>
      <c r="G146" s="508"/>
      <c r="H146" s="508"/>
      <c r="I146" s="508"/>
      <c r="J146" s="508"/>
      <c r="K146" s="508"/>
      <c r="L146" s="508"/>
      <c r="M146" s="508"/>
      <c r="N146" s="508"/>
      <c r="O146" s="508"/>
      <c r="P146" s="508"/>
    </row>
    <row r="147" spans="1:16" ht="19.5" customHeight="1">
      <c r="A147" s="70" t="s">
        <v>835</v>
      </c>
      <c r="B147" s="68" t="s">
        <v>836</v>
      </c>
      <c r="C147" s="517">
        <f>C146+C131+C116+C99</f>
        <v>2332</v>
      </c>
      <c r="D147" s="517"/>
      <c r="E147" s="517">
        <f>E146+E131+E116+E99</f>
        <v>0</v>
      </c>
      <c r="F147" s="529">
        <f>F146+F131+F116+F99</f>
        <v>2332</v>
      </c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38" t="s">
        <v>863</v>
      </c>
      <c r="B149" s="539"/>
      <c r="C149" s="628"/>
      <c r="D149" s="628"/>
      <c r="E149" s="628"/>
      <c r="F149" s="628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628"/>
      <c r="B151" s="75"/>
      <c r="C151" s="628"/>
      <c r="D151" s="628"/>
      <c r="E151" s="628"/>
      <c r="F151" s="628"/>
    </row>
    <row r="152" spans="3:5" ht="12.75">
      <c r="C152" s="74"/>
      <c r="E152" s="74"/>
    </row>
    <row r="153" spans="1:6" ht="12.75">
      <c r="A153" s="628" t="s">
        <v>847</v>
      </c>
      <c r="B153" s="75"/>
      <c r="C153" s="628"/>
      <c r="D153" s="628" t="s">
        <v>887</v>
      </c>
      <c r="E153" s="628"/>
      <c r="F153" s="628"/>
    </row>
  </sheetData>
  <sheetProtection/>
  <mergeCells count="3"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5 C84:F98 C101:F115 C118:F130 C12:F26 C29:F43 C46:F60 C63:F7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bhristov</cp:lastModifiedBy>
  <cp:lastPrinted>2014-04-29T07:40:43Z</cp:lastPrinted>
  <dcterms:created xsi:type="dcterms:W3CDTF">2000-06-29T12:02:40Z</dcterms:created>
  <dcterms:modified xsi:type="dcterms:W3CDTF">2014-04-29T11:10:33Z</dcterms:modified>
  <cp:category/>
  <cp:version/>
  <cp:contentType/>
  <cp:contentStatus/>
</cp:coreProperties>
</file>