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nsolidation\2016\Q1 2016\!Консо работни файлове\26.05.2016\"/>
    </mc:Choice>
  </mc:AlternateContent>
  <bookViews>
    <workbookView xWindow="0" yWindow="0" windowWidth="23040" windowHeight="10200" activeTab="4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6"/>
    <externalReference r:id="rId7"/>
  </externalReference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'!$A$1:$I$38</definedName>
    <definedName name="_xlnm.Print_Area" localSheetId="3">SCF!$A$1:$E$65</definedName>
    <definedName name="_xlnm.Print_Area" localSheetId="1">SCI!$A$1:$G$69</definedName>
    <definedName name="_xlnm.Print_Area" localSheetId="4">SEQ!$A$1:$U$72</definedName>
    <definedName name="_xlnm.Print_Area" localSheetId="2">SFP!$A$1:$H$78</definedName>
    <definedName name="_xlnm.Print_Titles" localSheetId="1">SCI!$1:$2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SCF!$69:$65535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SCF!$A$1:$F$41</definedName>
    <definedName name="Z_2BD2C2C3_AF9C_11D6_9CEF_00D009775214_.wvu.Rows" localSheetId="3" hidden="1">SCF!$67:$65535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SCF!$69:$65535,SCF!$52:$53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SEQ!$A$1:$Q$63</definedName>
    <definedName name="Z_9656BBF7_C4A3_41EC_B0C6_A21B380E3C2F_.wvu.Rows" localSheetId="3" hidden="1">SCF!$69:$65535,SCF!$52:$53</definedName>
  </definedNames>
  <calcPr calcId="152511"/>
</workbook>
</file>

<file path=xl/calcChain.xml><?xml version="1.0" encoding="utf-8"?>
<calcChain xmlns="http://schemas.openxmlformats.org/spreadsheetml/2006/main">
  <c r="D17" i="2" l="1"/>
  <c r="D13" i="2"/>
  <c r="D46" i="3" l="1"/>
  <c r="C48" i="4" l="1"/>
  <c r="D14" i="2" l="1"/>
  <c r="D11" i="2"/>
  <c r="D22" i="2"/>
  <c r="D21" i="2"/>
  <c r="D58" i="3" l="1"/>
  <c r="D33" i="3" l="1"/>
  <c r="D43" i="3"/>
  <c r="U22" i="5" l="1"/>
  <c r="U23" i="5"/>
  <c r="Q30" i="5"/>
  <c r="Q15" i="5"/>
  <c r="U15" i="5" s="1"/>
  <c r="D34" i="5"/>
  <c r="E34" i="5"/>
  <c r="F34" i="5"/>
  <c r="G34" i="5"/>
  <c r="H34" i="5"/>
  <c r="I34" i="5"/>
  <c r="J34" i="5"/>
  <c r="N34" i="5"/>
  <c r="C34" i="5"/>
  <c r="U24" i="5"/>
  <c r="Q26" i="5"/>
  <c r="U26" i="5" s="1"/>
  <c r="Q25" i="5"/>
  <c r="P21" i="5"/>
  <c r="P34" i="5" s="1"/>
  <c r="R21" i="5"/>
  <c r="R34" i="5" s="1"/>
  <c r="S21" i="5"/>
  <c r="T21" i="5"/>
  <c r="T34" i="5" s="1"/>
  <c r="O21" i="5"/>
  <c r="O28" i="5"/>
  <c r="S28" i="5"/>
  <c r="Q29" i="5"/>
  <c r="U29" i="5" s="1"/>
  <c r="L28" i="5"/>
  <c r="L34" i="5" s="1"/>
  <c r="M28" i="5"/>
  <c r="M34" i="5" s="1"/>
  <c r="K28" i="5"/>
  <c r="K34" i="5" s="1"/>
  <c r="Q13" i="5"/>
  <c r="U13" i="5" s="1"/>
  <c r="D40" i="2"/>
  <c r="S48" i="5"/>
  <c r="D59" i="3"/>
  <c r="D48" i="3"/>
  <c r="D31" i="3"/>
  <c r="D34" i="3" s="1"/>
  <c r="D38" i="3" s="1"/>
  <c r="D25" i="3"/>
  <c r="D12" i="3"/>
  <c r="D18" i="3" s="1"/>
  <c r="F36" i="3"/>
  <c r="Q46" i="5"/>
  <c r="G57" i="5"/>
  <c r="M57" i="5"/>
  <c r="K57" i="5"/>
  <c r="I57" i="5"/>
  <c r="E57" i="5"/>
  <c r="C57" i="5"/>
  <c r="O34" i="5" l="1"/>
  <c r="Q21" i="5"/>
  <c r="U25" i="5"/>
  <c r="U21" i="5" s="1"/>
  <c r="Q28" i="5"/>
  <c r="Q34" i="5" s="1"/>
  <c r="F18" i="3"/>
  <c r="F25" i="3"/>
  <c r="F27" i="3" s="1"/>
  <c r="F34" i="3"/>
  <c r="F38" i="3" s="1"/>
  <c r="F48" i="3"/>
  <c r="F59" i="3"/>
  <c r="D61" i="3"/>
  <c r="D63" i="3" s="1"/>
  <c r="S34" i="5"/>
  <c r="U30" i="5"/>
  <c r="U28" i="5" s="1"/>
  <c r="D27" i="3"/>
  <c r="F61" i="3" l="1"/>
  <c r="F63" i="3" s="1"/>
  <c r="U34" i="5"/>
  <c r="O51" i="5" l="1"/>
  <c r="S45" i="5" l="1"/>
  <c r="O45" i="5"/>
  <c r="O57" i="5" s="1"/>
  <c r="S51" i="5"/>
  <c r="F41" i="2"/>
  <c r="S57" i="5" l="1"/>
  <c r="Q55" i="5"/>
  <c r="Q53" i="5"/>
  <c r="U53" i="5" s="1"/>
  <c r="Q52" i="5"/>
  <c r="U52" i="5" s="1"/>
  <c r="Q51" i="5"/>
  <c r="U51" i="5" s="1"/>
  <c r="Q49" i="5"/>
  <c r="U49" i="5" s="1"/>
  <c r="Q48" i="5"/>
  <c r="U48" i="5" s="1"/>
  <c r="Q47" i="5"/>
  <c r="U46" i="5"/>
  <c r="Q43" i="5"/>
  <c r="U43" i="5" s="1"/>
  <c r="U41" i="5" s="1"/>
  <c r="Q42" i="5"/>
  <c r="Q39" i="5"/>
  <c r="U47" i="5"/>
  <c r="U55" i="5" l="1"/>
  <c r="Q41" i="5"/>
  <c r="Q45" i="5"/>
  <c r="U45" i="5" s="1"/>
  <c r="U57" i="5" s="1"/>
  <c r="U39" i="5"/>
  <c r="Q57" i="5" l="1"/>
  <c r="D41" i="2" l="1"/>
  <c r="E48" i="4" l="1"/>
  <c r="E35" i="4"/>
  <c r="E18" i="4"/>
  <c r="E50" i="4" l="1"/>
  <c r="E54" i="4" s="1"/>
  <c r="F37" i="2" l="1"/>
  <c r="F42" i="2" s="1"/>
  <c r="F23" i="2"/>
  <c r="F19" i="2"/>
  <c r="F26" i="2" s="1"/>
  <c r="F31" i="2" l="1"/>
  <c r="F44" i="2" s="1"/>
  <c r="A62" i="5" l="1"/>
  <c r="B34" i="5" l="1"/>
  <c r="B10" i="5" l="1"/>
  <c r="A1" i="5" l="1"/>
  <c r="A56" i="4"/>
  <c r="B54" i="4" l="1"/>
  <c r="C35" i="4" l="1"/>
  <c r="C18" i="4" l="1"/>
  <c r="A1" i="4"/>
  <c r="A65" i="3"/>
  <c r="A1" i="3" l="1"/>
  <c r="A64" i="2"/>
  <c r="A63" i="2"/>
  <c r="A1" i="2" l="1"/>
  <c r="D37" i="2" l="1"/>
  <c r="D42" i="2" s="1"/>
  <c r="D23" i="2" l="1"/>
  <c r="D19" i="2" l="1"/>
  <c r="D26" i="2" s="1"/>
  <c r="D31" i="2" l="1"/>
  <c r="D44" i="2" s="1"/>
  <c r="C50" i="4" l="1"/>
  <c r="C54" i="4" s="1"/>
</calcChain>
</file>

<file path=xl/sharedStrings.xml><?xml version="1.0" encoding="utf-8"?>
<sst xmlns="http://schemas.openxmlformats.org/spreadsheetml/2006/main" count="252" uniqueCount="196">
  <si>
    <t xml:space="preserve">ГРУПА СОФАРМА </t>
  </si>
  <si>
    <t>Съвет на директорите:</t>
  </si>
  <si>
    <t>д.и.н. Огнян Донев</t>
  </si>
  <si>
    <t>Весела Стоева</t>
  </si>
  <si>
    <t>Андрей Брешков</t>
  </si>
  <si>
    <t>Изпълнителен директор:</t>
  </si>
  <si>
    <t>Финансов директор:</t>
  </si>
  <si>
    <t>Борис Борисов</t>
  </si>
  <si>
    <t>Галина Ангелова</t>
  </si>
  <si>
    <t>Адрес на управление:</t>
  </si>
  <si>
    <t>гр. София</t>
  </si>
  <si>
    <t>ул. Илиенско шосе 16</t>
  </si>
  <si>
    <t>Адвокати:</t>
  </si>
  <si>
    <t>Венцислав Стоев</t>
  </si>
  <si>
    <t>Стефан Йовков</t>
  </si>
  <si>
    <t>Обслужващи банки:</t>
  </si>
  <si>
    <t>Райфайзенбанк (България)  ЕАД</t>
  </si>
  <si>
    <t>Банка ДСК ЕАД</t>
  </si>
  <si>
    <t>Юробанк и Еф Джи България АД</t>
  </si>
  <si>
    <t>Уникредит  АД</t>
  </si>
  <si>
    <t>БНП Париба България ЕАД</t>
  </si>
  <si>
    <t>Ситибанк Н.А.</t>
  </si>
  <si>
    <t>Одитори:</t>
  </si>
  <si>
    <t>АФА ООД</t>
  </si>
  <si>
    <t>КОНСОЛИДИРАН ОТЧЕТ ЗА ВСЕОБХВАТНИЯ ДОХОД</t>
  </si>
  <si>
    <t>Приложения</t>
  </si>
  <si>
    <t xml:space="preserve">Приходи </t>
  </si>
  <si>
    <t>Други доходи/(загуби) от дейността, нетно</t>
  </si>
  <si>
    <t>Изменение на наличностите от продукция и незавършено производство</t>
  </si>
  <si>
    <t>Разходи за материали</t>
  </si>
  <si>
    <t>Разходи за външни услуги</t>
  </si>
  <si>
    <t>Разходи за персонала</t>
  </si>
  <si>
    <t>Разходи за амортизация</t>
  </si>
  <si>
    <t>Балансова стойност на продадени стоки</t>
  </si>
  <si>
    <t>Други разходи за дейността</t>
  </si>
  <si>
    <t>Печалба от оперативна дейност</t>
  </si>
  <si>
    <t>Финансови приходи</t>
  </si>
  <si>
    <t>Финансови разходи</t>
  </si>
  <si>
    <t>Финансови приходи/(разходи), нетно</t>
  </si>
  <si>
    <t>Печалба преди данък върху печалбата</t>
  </si>
  <si>
    <t>Разход за данък върху печалбата</t>
  </si>
  <si>
    <t>Други компоненти на всеобхватния доход:</t>
  </si>
  <si>
    <t>Нетна промяна в справедливата стойност на финансови активи на разположение и за продажба</t>
  </si>
  <si>
    <t>Друг всеобхватен доход за годината, нетно от данък</t>
  </si>
  <si>
    <t>ОБЩО ВСЕОБХВАТЕН ДОХОД ЗА ГОДИНАТА</t>
  </si>
  <si>
    <t>Притежателите на собствения капитал на дружеството - майка</t>
  </si>
  <si>
    <t xml:space="preserve">Неконтролиращо участие </t>
  </si>
  <si>
    <t xml:space="preserve">Изпълнителен директор: </t>
  </si>
  <si>
    <t>д.и.н.Огнян Донев</t>
  </si>
  <si>
    <t>КОНСОЛИДИРАН ОТЧЕТ ЗА ФИНАНСОВОТО СЪСТОЯНИЕ</t>
  </si>
  <si>
    <t>АКТИВ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</si>
  <si>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</si>
  <si>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</si>
  <si>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</si>
  <si>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</si>
  <si>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Инвестиции на разположение и за продажба</t>
  </si>
  <si>
    <t>Текущи активи</t>
  </si>
  <si>
    <t>Материални запаси</t>
  </si>
  <si>
    <t xml:space="preserve">Търговски вземания </t>
  </si>
  <si>
    <t>Вземания от свързани предприятия</t>
  </si>
  <si>
    <t>Парични средства и парични еквиваленти</t>
  </si>
  <si>
    <t>ОБЩО АКТИВИ</t>
  </si>
  <si>
    <t>СОБСТВЕН КАПИТАЛ И ПАСИВИ</t>
  </si>
  <si>
    <t>Основен  акционерен капитал</t>
  </si>
  <si>
    <t>Резерви</t>
  </si>
  <si>
    <t>Неконтролиращо участие</t>
  </si>
  <si>
    <t>ОБЩО СОБСТВЕН КАПИТАЛ</t>
  </si>
  <si>
    <t>ПАСИВИ</t>
  </si>
  <si>
    <t>Нетекущи задължения</t>
  </si>
  <si>
    <t>Дългосрочни банкови заеми</t>
  </si>
  <si>
    <t>Пасиви по отсрочени данъци</t>
  </si>
  <si>
    <t>Задължения по финансов лизинг</t>
  </si>
  <si>
    <t>Други нетекущи задължения</t>
  </si>
  <si>
    <t>Текущи задължения</t>
  </si>
  <si>
    <t>Краткосрочна част на дългосрочни банкови заеми</t>
  </si>
  <si>
    <t>Търговски задължения</t>
  </si>
  <si>
    <t>Задължения към свързани предприятия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</si>
  <si>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</si>
  <si>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</si>
  <si>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</si>
  <si>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</si>
  <si>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</si>
  <si>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 xml:space="preserve">КОНСОЛИДИРАН ОТЧЕТ ЗА ПАРИЧНИТЕ ПОТОЦИ 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</si>
  <si>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</si>
  <si>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</si>
  <si>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</si>
  <si>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</si>
  <si>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</si>
  <si>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(без данъци върху печалбата)</t>
  </si>
  <si>
    <t>Възстановени данъци (без данъци върху печалбата)</t>
  </si>
  <si>
    <t>Платени данъци върху печалбата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</si>
  <si>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</si>
  <si>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</si>
  <si>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</si>
  <si>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Нетни парични потоци от оперативна дейност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</si>
  <si>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</si>
  <si>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</si>
  <si>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</si>
  <si>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</si>
  <si>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 xml:space="preserve">Покупки на инвестиции на разположение и за продажба </t>
  </si>
  <si>
    <t>Постъпления от продажба на инвестиции на разположение и за продажба</t>
  </si>
  <si>
    <t>Нетни парични потоци използвани в инвестиционна дейност</t>
  </si>
  <si>
    <t>Парични потоци от финансова дейност</t>
  </si>
  <si>
    <t>Обратно изкупени собствени акции</t>
  </si>
  <si>
    <t>Платени лихви и такси по заеми с инвестиционно предназначение</t>
  </si>
  <si>
    <t>Изплатени дивиденти</t>
  </si>
  <si>
    <t>Плащания по финансов лизинг</t>
  </si>
  <si>
    <t>Парични средства и парични еквиваленти на 1 януари</t>
  </si>
  <si>
    <t xml:space="preserve">                                      д.и.н. Огнян Донев</t>
  </si>
  <si>
    <t>КОНСОЛИДИРАН ОТЧЕТ ЗА ПРОМЕНИТЕ В СОБСТВЕНИЯ КАПИТАЛ</t>
  </si>
  <si>
    <t>Отнасящ се към притежателите на собствения капитал на дружеството-майка</t>
  </si>
  <si>
    <t>Общо собствен капитал</t>
  </si>
  <si>
    <t>Основен акционерен капитал</t>
  </si>
  <si>
    <t>Законови резерви</t>
  </si>
  <si>
    <t>Преоценъчен резерв - имоти, машини и оборудване</t>
  </si>
  <si>
    <t>Резерв по финансови активи на разположение и за продажба</t>
  </si>
  <si>
    <t>Общо</t>
  </si>
  <si>
    <t>Ефект от придобиване на обратно изкупени акции</t>
  </si>
  <si>
    <t xml:space="preserve">Разпределение на печалбата за:               </t>
  </si>
  <si>
    <t>* законови резерви</t>
  </si>
  <si>
    <t>Ефекти поети от неконтролиращото участие по:</t>
  </si>
  <si>
    <t>* разпределение на дивиденти</t>
  </si>
  <si>
    <t xml:space="preserve">* увеличение на участия в дъщерни дружества </t>
  </si>
  <si>
    <t>* намаление на участия в дъщерни дружества</t>
  </si>
  <si>
    <t>* дивиденти</t>
  </si>
  <si>
    <t>Нетна печалба за годината</t>
  </si>
  <si>
    <t xml:space="preserve">Нетна печалба за годината, отнасяща се към: </t>
  </si>
  <si>
    <t>Активи по отсрочени данъци</t>
  </si>
  <si>
    <t>Плащания за придобиване на дъщерни дружества, нетно от получени парични средства</t>
  </si>
  <si>
    <t>Началник отдел "Правен":</t>
  </si>
  <si>
    <t>Курсови разлики от преизчисляване на чуждестранни дейности</t>
  </si>
  <si>
    <t>Резерв от преизчисление във валутата на представяне на чуждестранни дейности</t>
  </si>
  <si>
    <t>Адвокатско дружество "Гачев, Балева, Партньори"</t>
  </si>
  <si>
    <t>Александър Чаушев</t>
  </si>
  <si>
    <t>Дългосрочни вземания от свързани предприятия</t>
  </si>
  <si>
    <t>Други дългосрочни вземания</t>
  </si>
  <si>
    <t>Постъпления/(плащания) от сделки с неконтролиращо участие, нетно</t>
  </si>
  <si>
    <t>Предоставени заеми на свързани предприятия</t>
  </si>
  <si>
    <t>Възстановени заеми предоставени на свързани предприятия</t>
  </si>
  <si>
    <t>Предоставени заеми на други предприятия</t>
  </si>
  <si>
    <t xml:space="preserve">Възстановени заеми, предоставени на други предприятия </t>
  </si>
  <si>
    <t xml:space="preserve">Получени лихви по предоставени заеми и депозити </t>
  </si>
  <si>
    <t>Постъпления от краткосрочни банкови заеми (овърдрафт), нетно</t>
  </si>
  <si>
    <t>Изплащане на краткосрочни банкови заеми (овърдрафт), нетно</t>
  </si>
  <si>
    <t>* емисия на капитал в дъщерни дружества</t>
  </si>
  <si>
    <t xml:space="preserve">Краткосрочни банкови заеми </t>
  </si>
  <si>
    <t>Постъпления от дългосрочни банкови заеми</t>
  </si>
  <si>
    <t>Изплащане на дългосрочни банкови заеми</t>
  </si>
  <si>
    <t>Огнян Палавеев</t>
  </si>
  <si>
    <t>Общ всеобхватен доход за годината, отнасящ се към:</t>
  </si>
  <si>
    <t xml:space="preserve"> * нетна печалба за годината</t>
  </si>
  <si>
    <t xml:space="preserve"> * други компоненти на всеобхватния доход, нетно от данъци</t>
  </si>
  <si>
    <t xml:space="preserve">Общ всеобхватен доход за годината, в т.ч.: </t>
  </si>
  <si>
    <t>Последващи оценки на пенсионни планове с дефинирани доходи</t>
  </si>
  <si>
    <t xml:space="preserve">Компоненти, които няма да бъдат рекласифицирани в печалбата или загубата: </t>
  </si>
  <si>
    <t>Данък върху доходите, свързан с компонентите на другия всеобхватен доход, които няма да бъдат рекласифицирани</t>
  </si>
  <si>
    <t xml:space="preserve">Компоненти, които могат да бъдат рекласифицирани в печалбата или загубата: </t>
  </si>
  <si>
    <t>Съставител:</t>
  </si>
  <si>
    <t>Людмила Бонджова</t>
  </si>
  <si>
    <t>Възстановени данъци върху печалбата</t>
  </si>
  <si>
    <t xml:space="preserve">Съставител: </t>
  </si>
  <si>
    <t>Дългосрочни задължения към персонала</t>
  </si>
  <si>
    <t>Правителствени финансирания</t>
  </si>
  <si>
    <t>* придобиване на/(освобождаване от) дъщерни и съвместни дружества</t>
  </si>
  <si>
    <t>Неразпределена печалба</t>
  </si>
  <si>
    <t>Прехвърляне към неразпределена печалба</t>
  </si>
  <si>
    <t>Репутация</t>
  </si>
  <si>
    <t>Капитал, отнасящ се към притежателите на                                                  собствения капитал на дружеството - майка</t>
  </si>
  <si>
    <t>ИНГ Банк клон София КЧТ</t>
  </si>
  <si>
    <t>Изплащане на заеми на трети лица</t>
  </si>
  <si>
    <t>Покупки на инвестиции в асоциирани дружества и съвместни дружествa</t>
  </si>
  <si>
    <t>Нетни парични потоци използвани във финансова дейност</t>
  </si>
  <si>
    <t>Инвестиции в асоциирани и съвместни дружества</t>
  </si>
  <si>
    <t>2015   BGN'000</t>
  </si>
  <si>
    <t>Ефекти от преструктуриране</t>
  </si>
  <si>
    <t>-</t>
  </si>
  <si>
    <t>8, 9</t>
  </si>
  <si>
    <t>(Загубa)/печалба от асоциирани и съвместни дружества</t>
  </si>
  <si>
    <t>Нетно намаление на паричните средства и паричните еквиваленти</t>
  </si>
  <si>
    <t>Други краткосрочни вземания и активи</t>
  </si>
  <si>
    <t>Салдо на 31 март 2015 година</t>
  </si>
  <si>
    <t>Промени в собствения капитал за 2016 година</t>
  </si>
  <si>
    <t>Салдо на 31 март 2016 година</t>
  </si>
  <si>
    <t>за тримесечния период завършващ на 31 март 2016 година</t>
  </si>
  <si>
    <t>2016   BGN'000</t>
  </si>
  <si>
    <t>Постъпления от продажба на инвестиции в асоциирани дружества и съвместни дружествa</t>
  </si>
  <si>
    <t>Салдо на 1 януари 2015 година</t>
  </si>
  <si>
    <t>Салдо на 1 януари 2016 година</t>
  </si>
  <si>
    <t>31 декември 2015               BGN'000</t>
  </si>
  <si>
    <t>31 март 2016              BGN'000</t>
  </si>
  <si>
    <t>Задължения по договори за факторинг</t>
  </si>
  <si>
    <t>Постъпления на суми по факторинг</t>
  </si>
  <si>
    <t>Промени в собствения капитал за 2015 година</t>
  </si>
  <si>
    <t>14,15</t>
  </si>
  <si>
    <t>Парични средства и парични еквиваленти на 31 март</t>
  </si>
  <si>
    <t>Приложенията на страници от 5 до 99 са неразделна част от консолидирания финансов отчет.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</si>
</sst>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</numFmts>
  <fonts count="73">
    <font>
      <sz val="10"/>
      <name val="Arial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6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6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49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1" fillId="0" borderId="0"/>
  </cellStyleXfs>
  <cellXfs count="352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2" fillId="0" borderId="1" xfId="0" applyFont="1" applyFill="1" applyBorder="1"/>
    <xf numFmtId="0" fontId="3" fillId="0" borderId="1" xfId="0" applyFont="1" applyBorder="1"/>
    <xf numFmtId="0" fontId="2" fillId="0" borderId="1" xfId="0" applyFont="1" applyBorder="1"/>
    <xf numFmtId="0" fontId="2" fillId="0" borderId="0" xfId="0" applyFont="1"/>
    <xf numFmtId="0" fontId="1" fillId="0" borderId="0" xfId="0" applyFont="1"/>
    <xf numFmtId="0" fontId="4" fillId="0" borderId="0" xfId="0" applyFont="1" applyFill="1"/>
    <xf numFmtId="0" fontId="5" fillId="0" borderId="0" xfId="0" applyFont="1" applyFill="1"/>
    <xf numFmtId="0" fontId="3" fillId="0" borderId="0" xfId="0" applyFont="1"/>
    <xf numFmtId="0" fontId="3" fillId="0" borderId="0" xfId="1" applyFont="1" applyAlignment="1">
      <alignment vertical="center"/>
    </xf>
    <xf numFmtId="0" fontId="3" fillId="0" borderId="0" xfId="0" applyFont="1" applyFill="1"/>
    <xf numFmtId="0" fontId="4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/>
    <xf numFmtId="0" fontId="2" fillId="0" borderId="0" xfId="0" applyFont="1" applyFill="1" applyAlignment="1">
      <alignment horizontal="right"/>
    </xf>
    <xf numFmtId="0" fontId="8" fillId="0" borderId="0" xfId="0" applyFont="1" applyFill="1"/>
    <xf numFmtId="0" fontId="9" fillId="0" borderId="0" xfId="0" applyFont="1"/>
    <xf numFmtId="0" fontId="9" fillId="0" borderId="0" xfId="0" applyFont="1" applyFill="1"/>
    <xf numFmtId="0" fontId="2" fillId="0" borderId="0" xfId="0" applyFont="1" applyFill="1"/>
    <xf numFmtId="0" fontId="14" fillId="0" borderId="0" xfId="0" applyFont="1" applyFill="1" applyBorder="1"/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/>
    <xf numFmtId="0" fontId="14" fillId="0" borderId="0" xfId="0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center"/>
    </xf>
    <xf numFmtId="165" fontId="13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6" fontId="14" fillId="0" borderId="0" xfId="11" applyNumberFormat="1" applyFont="1" applyFill="1" applyBorder="1"/>
    <xf numFmtId="164" fontId="13" fillId="0" borderId="3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166" fontId="14" fillId="0" borderId="0" xfId="0" applyNumberFormat="1" applyFont="1" applyFill="1" applyBorder="1"/>
    <xf numFmtId="0" fontId="21" fillId="0" borderId="0" xfId="0" applyFont="1" applyFill="1" applyBorder="1" applyAlignment="1">
      <alignment horizontal="center"/>
    </xf>
    <xf numFmtId="164" fontId="17" fillId="0" borderId="0" xfId="11" applyNumberFormat="1" applyFont="1" applyFill="1" applyBorder="1" applyAlignment="1"/>
    <xf numFmtId="164" fontId="21" fillId="0" borderId="0" xfId="0" applyNumberFormat="1" applyFont="1" applyFill="1" applyBorder="1" applyAlignment="1">
      <alignment horizontal="center"/>
    </xf>
    <xf numFmtId="0" fontId="20" fillId="0" borderId="0" xfId="6" applyFont="1" applyFill="1" applyBorder="1" applyAlignment="1">
      <alignment horizontal="left" vertical="center" wrapText="1"/>
    </xf>
    <xf numFmtId="0" fontId="20" fillId="0" borderId="0" xfId="6" applyFont="1" applyFill="1" applyBorder="1" applyAlignment="1">
      <alignment horizontal="center"/>
    </xf>
    <xf numFmtId="164" fontId="20" fillId="0" borderId="0" xfId="6" applyNumberFormat="1" applyFont="1" applyFill="1" applyBorder="1" applyAlignment="1">
      <alignment horizontal="center" vertical="center"/>
    </xf>
    <xf numFmtId="0" fontId="20" fillId="0" borderId="0" xfId="6" applyFont="1" applyFill="1" applyBorder="1" applyAlignment="1">
      <alignment horizontal="center" vertical="center"/>
    </xf>
    <xf numFmtId="0" fontId="20" fillId="0" borderId="0" xfId="6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/>
    </xf>
    <xf numFmtId="0" fontId="9" fillId="0" borderId="0" xfId="6" applyFont="1" applyFill="1" applyBorder="1" applyAlignment="1">
      <alignment horizontal="center" vertical="center"/>
    </xf>
    <xf numFmtId="164" fontId="14" fillId="0" borderId="0" xfId="6" applyNumberFormat="1" applyFont="1" applyFill="1" applyBorder="1" applyAlignment="1">
      <alignment horizontal="right" vertical="center" wrapText="1"/>
    </xf>
    <xf numFmtId="0" fontId="23" fillId="0" borderId="0" xfId="0" applyFont="1" applyFill="1"/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16" fillId="0" borderId="0" xfId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center" wrapText="1"/>
    </xf>
    <xf numFmtId="0" fontId="28" fillId="0" borderId="0" xfId="1" applyFont="1" applyFill="1" applyBorder="1" applyAlignment="1">
      <alignment vertical="center"/>
    </xf>
    <xf numFmtId="0" fontId="26" fillId="0" borderId="0" xfId="1" applyFont="1" applyFill="1" applyBorder="1" applyAlignment="1">
      <alignment horizontal="right" vertical="center"/>
    </xf>
    <xf numFmtId="0" fontId="28" fillId="0" borderId="0" xfId="1" applyFont="1" applyFill="1" applyBorder="1" applyAlignment="1">
      <alignment horizontal="center" vertical="center"/>
    </xf>
    <xf numFmtId="0" fontId="9" fillId="0" borderId="0" xfId="0" applyFont="1" applyFill="1" applyBorder="1"/>
    <xf numFmtId="0" fontId="28" fillId="0" borderId="0" xfId="0" applyFont="1" applyFill="1" applyBorder="1"/>
    <xf numFmtId="0" fontId="29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 wrapText="1"/>
    </xf>
    <xf numFmtId="164" fontId="29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164" fontId="29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164" fontId="32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wrapText="1"/>
    </xf>
    <xf numFmtId="164" fontId="29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wrapText="1"/>
    </xf>
    <xf numFmtId="164" fontId="33" fillId="0" borderId="0" xfId="0" applyNumberFormat="1" applyFont="1" applyFill="1" applyBorder="1" applyAlignment="1">
      <alignment horizontal="right"/>
    </xf>
    <xf numFmtId="0" fontId="20" fillId="0" borderId="0" xfId="1" applyFont="1" applyFill="1" applyAlignment="1">
      <alignment vertical="center"/>
    </xf>
    <xf numFmtId="3" fontId="0" fillId="0" borderId="0" xfId="0" applyNumberFormat="1" applyFill="1"/>
    <xf numFmtId="0" fontId="20" fillId="0" borderId="0" xfId="1" applyFont="1" applyFill="1" applyAlignment="1">
      <alignment vertical="center" wrapText="1"/>
    </xf>
    <xf numFmtId="0" fontId="32" fillId="0" borderId="0" xfId="0" applyFont="1" applyFill="1" applyBorder="1"/>
    <xf numFmtId="164" fontId="29" fillId="0" borderId="2" xfId="7" applyNumberFormat="1" applyFont="1" applyFill="1" applyBorder="1" applyAlignment="1">
      <alignment horizontal="right" vertical="center"/>
    </xf>
    <xf numFmtId="164" fontId="29" fillId="0" borderId="0" xfId="7" applyNumberFormat="1" applyFont="1" applyFill="1" applyBorder="1" applyAlignment="1">
      <alignment horizontal="right" vertical="center"/>
    </xf>
    <xf numFmtId="164" fontId="32" fillId="0" borderId="0" xfId="0" applyNumberFormat="1" applyFont="1" applyFill="1" applyBorder="1" applyAlignment="1">
      <alignment horizontal="right"/>
    </xf>
    <xf numFmtId="164" fontId="29" fillId="0" borderId="3" xfId="7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right" vertical="center"/>
    </xf>
    <xf numFmtId="0" fontId="29" fillId="0" borderId="0" xfId="6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wrapText="1"/>
    </xf>
    <xf numFmtId="164" fontId="29" fillId="0" borderId="2" xfId="7" applyNumberFormat="1" applyFont="1" applyFill="1" applyBorder="1" applyAlignment="1">
      <alignment vertical="center"/>
    </xf>
    <xf numFmtId="164" fontId="29" fillId="0" borderId="0" xfId="7" applyNumberFormat="1" applyFont="1" applyFill="1" applyBorder="1" applyAlignment="1">
      <alignment vertical="center"/>
    </xf>
    <xf numFmtId="0" fontId="29" fillId="0" borderId="0" xfId="6" applyFont="1" applyFill="1" applyBorder="1" applyAlignment="1">
      <alignment horizontal="left" vertical="center"/>
    </xf>
    <xf numFmtId="164" fontId="29" fillId="0" borderId="1" xfId="7" applyNumberFormat="1" applyFont="1" applyFill="1" applyBorder="1" applyAlignment="1">
      <alignment vertical="center"/>
    </xf>
    <xf numFmtId="0" fontId="2" fillId="0" borderId="0" xfId="1" applyFont="1" applyFill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14" fillId="0" borderId="0" xfId="1" applyFont="1" applyFill="1" applyAlignment="1">
      <alignment horizontal="left" vertical="center"/>
    </xf>
    <xf numFmtId="164" fontId="0" fillId="0" borderId="0" xfId="0" applyNumberFormat="1" applyFill="1"/>
    <xf numFmtId="0" fontId="35" fillId="0" borderId="0" xfId="0" applyFont="1" applyFill="1" applyBorder="1" applyAlignment="1">
      <alignment horizontal="center" wrapText="1"/>
    </xf>
    <xf numFmtId="164" fontId="36" fillId="0" borderId="0" xfId="0" applyNumberFormat="1" applyFont="1" applyFill="1" applyBorder="1" applyAlignment="1">
      <alignment horizontal="right"/>
    </xf>
    <xf numFmtId="0" fontId="14" fillId="0" borderId="0" xfId="1" applyFont="1" applyFill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/>
    </xf>
    <xf numFmtId="164" fontId="39" fillId="0" borderId="0" xfId="0" applyNumberFormat="1" applyFont="1" applyFill="1" applyBorder="1"/>
    <xf numFmtId="164" fontId="32" fillId="0" borderId="0" xfId="0" applyNumberFormat="1" applyFont="1" applyFill="1" applyBorder="1"/>
    <xf numFmtId="164" fontId="2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/>
    </xf>
    <xf numFmtId="3" fontId="41" fillId="0" borderId="0" xfId="0" applyNumberFormat="1" applyFont="1" applyFill="1" applyBorder="1" applyAlignment="1">
      <alignment horizontal="right"/>
    </xf>
    <xf numFmtId="0" fontId="20" fillId="0" borderId="0" xfId="8" applyFont="1" applyFill="1" applyAlignment="1">
      <alignment vertical="center"/>
    </xf>
    <xf numFmtId="0" fontId="20" fillId="0" borderId="0" xfId="2" applyFont="1" applyFill="1" applyBorder="1" applyAlignment="1">
      <alignment vertical="center"/>
    </xf>
    <xf numFmtId="49" fontId="42" fillId="0" borderId="0" xfId="3" applyNumberFormat="1" applyFont="1" applyFill="1" applyBorder="1" applyAlignment="1">
      <alignment horizontal="right" vertical="center" wrapText="1"/>
    </xf>
    <xf numFmtId="0" fontId="20" fillId="0" borderId="0" xfId="2" applyFont="1" applyFill="1"/>
    <xf numFmtId="15" fontId="43" fillId="0" borderId="0" xfId="1" applyNumberFormat="1" applyFont="1" applyFill="1" applyBorder="1" applyAlignment="1">
      <alignment horizontal="center" vertical="center" wrapText="1"/>
    </xf>
    <xf numFmtId="164" fontId="42" fillId="0" borderId="0" xfId="3" applyNumberFormat="1" applyFont="1" applyFill="1" applyBorder="1" applyAlignment="1">
      <alignment horizontal="right" vertical="center" wrapText="1"/>
    </xf>
    <xf numFmtId="0" fontId="44" fillId="0" borderId="0" xfId="2" applyFont="1" applyFill="1" applyBorder="1" applyAlignment="1">
      <alignment horizontal="center"/>
    </xf>
    <xf numFmtId="164" fontId="20" fillId="0" borderId="0" xfId="2" applyNumberFormat="1" applyFont="1" applyFill="1"/>
    <xf numFmtId="0" fontId="18" fillId="0" borderId="0" xfId="2" applyFont="1" applyFill="1"/>
    <xf numFmtId="164" fontId="18" fillId="0" borderId="2" xfId="5" applyNumberFormat="1" applyFont="1" applyFill="1" applyBorder="1" applyAlignment="1">
      <alignment horizontal="right"/>
    </xf>
    <xf numFmtId="164" fontId="18" fillId="0" borderId="1" xfId="5" applyNumberFormat="1" applyFont="1" applyFill="1" applyBorder="1" applyAlignment="1">
      <alignment horizontal="right"/>
    </xf>
    <xf numFmtId="164" fontId="18" fillId="0" borderId="4" xfId="5" applyNumberFormat="1" applyFont="1" applyFill="1" applyBorder="1" applyAlignment="1">
      <alignment horizontal="right"/>
    </xf>
    <xf numFmtId="164" fontId="20" fillId="0" borderId="0" xfId="2" applyNumberFormat="1" applyFont="1" applyFill="1" applyBorder="1" applyAlignment="1">
      <alignment horizontal="right"/>
    </xf>
    <xf numFmtId="0" fontId="20" fillId="0" borderId="0" xfId="2" applyFont="1" applyFill="1" applyBorder="1" applyAlignment="1">
      <alignment horizontal="center"/>
    </xf>
    <xf numFmtId="0" fontId="44" fillId="0" borderId="0" xfId="2" applyFont="1" applyFill="1" applyAlignment="1">
      <alignment horizontal="center"/>
    </xf>
    <xf numFmtId="0" fontId="45" fillId="0" borderId="0" xfId="0" applyFont="1" applyFill="1" applyBorder="1"/>
    <xf numFmtId="0" fontId="45" fillId="0" borderId="0" xfId="0" applyFont="1" applyFill="1" applyBorder="1" applyAlignment="1">
      <alignment horizontal="right"/>
    </xf>
    <xf numFmtId="0" fontId="20" fillId="0" borderId="0" xfId="2" applyFont="1" applyFill="1" applyAlignment="1">
      <alignment horizontal="center"/>
    </xf>
    <xf numFmtId="0" fontId="45" fillId="0" borderId="0" xfId="1" applyFont="1" applyFill="1" applyBorder="1" applyAlignment="1">
      <alignment horizontal="left" vertical="center"/>
    </xf>
    <xf numFmtId="0" fontId="45" fillId="0" borderId="0" xfId="1" applyFont="1" applyFill="1" applyBorder="1" applyAlignment="1">
      <alignment horizontal="right" vertical="center"/>
    </xf>
    <xf numFmtId="0" fontId="46" fillId="0" borderId="0" xfId="1" applyFont="1" applyFill="1" applyBorder="1" applyAlignment="1">
      <alignment vertical="center"/>
    </xf>
    <xf numFmtId="0" fontId="47" fillId="0" borderId="0" xfId="2" applyFont="1" applyFill="1"/>
    <xf numFmtId="0" fontId="20" fillId="0" borderId="0" xfId="3" applyNumberFormat="1" applyFont="1" applyFill="1" applyBorder="1" applyAlignment="1" applyProtection="1">
      <alignment vertical="top"/>
    </xf>
    <xf numFmtId="0" fontId="14" fillId="0" borderId="0" xfId="3" applyNumberFormat="1" applyFont="1" applyFill="1" applyBorder="1" applyAlignment="1" applyProtection="1">
      <alignment vertical="top"/>
    </xf>
    <xf numFmtId="0" fontId="14" fillId="0" borderId="0" xfId="3" applyNumberFormat="1" applyFont="1" applyFill="1" applyBorder="1" applyAlignment="1" applyProtection="1">
      <alignment vertical="top"/>
      <protection locked="0"/>
    </xf>
    <xf numFmtId="0" fontId="26" fillId="0" borderId="0" xfId="3" applyNumberFormat="1" applyFont="1" applyFill="1" applyBorder="1" applyAlignment="1" applyProtection="1">
      <alignment vertical="top"/>
      <protection locked="0"/>
    </xf>
    <xf numFmtId="0" fontId="13" fillId="0" borderId="0" xfId="3" applyNumberFormat="1" applyFont="1" applyFill="1" applyBorder="1" applyAlignment="1" applyProtection="1">
      <alignment vertical="center"/>
    </xf>
    <xf numFmtId="164" fontId="20" fillId="0" borderId="0" xfId="5" applyNumberFormat="1" applyFont="1" applyFill="1" applyBorder="1" applyAlignment="1">
      <alignment horizontal="right"/>
    </xf>
    <xf numFmtId="164" fontId="13" fillId="0" borderId="4" xfId="0" applyNumberFormat="1" applyFont="1" applyFill="1" applyBorder="1" applyAlignment="1">
      <alignment horizontal="right"/>
    </xf>
    <xf numFmtId="164" fontId="13" fillId="0" borderId="0" xfId="3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8" fillId="0" borderId="1" xfId="1" applyFont="1" applyFill="1" applyBorder="1" applyAlignment="1">
      <alignment vertical="center"/>
    </xf>
    <xf numFmtId="0" fontId="18" fillId="0" borderId="5" xfId="1" applyFont="1" applyFill="1" applyBorder="1" applyAlignment="1">
      <alignment vertical="center"/>
    </xf>
    <xf numFmtId="0" fontId="7" fillId="0" borderId="0" xfId="0" applyFont="1" applyFill="1"/>
    <xf numFmtId="0" fontId="51" fillId="0" borderId="0" xfId="0" applyFont="1" applyFill="1" applyAlignment="1">
      <alignment wrapText="1"/>
    </xf>
    <xf numFmtId="0" fontId="5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9" fillId="0" borderId="0" xfId="0" applyFont="1" applyFill="1"/>
    <xf numFmtId="164" fontId="53" fillId="0" borderId="0" xfId="0" applyNumberFormat="1" applyFont="1" applyFill="1"/>
    <xf numFmtId="164" fontId="54" fillId="0" borderId="0" xfId="5" applyNumberFormat="1" applyFont="1" applyFill="1" applyBorder="1" applyAlignment="1">
      <alignment horizontal="right"/>
    </xf>
    <xf numFmtId="0" fontId="11" fillId="0" borderId="0" xfId="0" applyFont="1" applyFill="1"/>
    <xf numFmtId="166" fontId="52" fillId="0" borderId="0" xfId="12" applyNumberFormat="1" applyFont="1" applyFill="1" applyBorder="1" applyAlignment="1">
      <alignment horizontal="right"/>
    </xf>
    <xf numFmtId="166" fontId="29" fillId="0" borderId="2" xfId="12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wrapText="1"/>
    </xf>
    <xf numFmtId="166" fontId="13" fillId="0" borderId="0" xfId="12" applyNumberFormat="1" applyFont="1" applyFill="1" applyBorder="1" applyAlignment="1" applyProtection="1">
      <alignment vertical="center"/>
    </xf>
    <xf numFmtId="164" fontId="18" fillId="0" borderId="0" xfId="11" applyNumberFormat="1" applyFont="1" applyFill="1" applyBorder="1" applyAlignment="1"/>
    <xf numFmtId="9" fontId="13" fillId="0" borderId="0" xfId="13" applyFont="1" applyFill="1" applyBorder="1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64" fontId="39" fillId="0" borderId="0" xfId="11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top"/>
    </xf>
    <xf numFmtId="0" fontId="45" fillId="0" borderId="0" xfId="0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2" applyNumberFormat="1" applyFont="1" applyFill="1" applyAlignment="1">
      <alignment horizontal="center"/>
    </xf>
    <xf numFmtId="0" fontId="58" fillId="0" borderId="0" xfId="2" applyFont="1" applyFill="1" applyBorder="1"/>
    <xf numFmtId="164" fontId="44" fillId="0" borderId="0" xfId="2" applyNumberFormat="1" applyFont="1" applyFill="1" applyBorder="1" applyAlignment="1">
      <alignment horizontal="center"/>
    </xf>
    <xf numFmtId="0" fontId="19" fillId="0" borderId="1" xfId="9" applyFont="1" applyFill="1" applyBorder="1" applyAlignment="1">
      <alignment vertical="center"/>
    </xf>
    <xf numFmtId="0" fontId="19" fillId="0" borderId="0" xfId="9" applyFont="1" applyFill="1" applyBorder="1" applyAlignment="1">
      <alignment vertical="center"/>
    </xf>
    <xf numFmtId="0" fontId="19" fillId="0" borderId="5" xfId="9" applyFont="1" applyFill="1" applyBorder="1" applyAlignment="1">
      <alignment vertical="center"/>
    </xf>
    <xf numFmtId="0" fontId="19" fillId="0" borderId="0" xfId="9" applyFont="1" applyFill="1" applyBorder="1" applyAlignment="1">
      <alignment horizontal="left" vertical="center"/>
    </xf>
    <xf numFmtId="1" fontId="60" fillId="0" borderId="0" xfId="9" applyNumberFormat="1" applyFont="1" applyFill="1" applyBorder="1" applyAlignment="1">
      <alignment horizontal="right" vertical="center" wrapText="1"/>
    </xf>
    <xf numFmtId="15" fontId="59" fillId="0" borderId="0" xfId="1" applyNumberFormat="1" applyFont="1" applyFill="1" applyBorder="1" applyAlignment="1">
      <alignment horizontal="center" vertical="center" wrapText="1"/>
    </xf>
    <xf numFmtId="0" fontId="61" fillId="0" borderId="0" xfId="8" quotePrefix="1" applyFont="1" applyFill="1" applyBorder="1" applyAlignment="1">
      <alignment horizontal="left" vertical="center"/>
    </xf>
    <xf numFmtId="164" fontId="18" fillId="0" borderId="0" xfId="9" applyNumberFormat="1" applyFont="1" applyFill="1" applyBorder="1" applyAlignment="1">
      <alignment horizontal="right" vertical="center" wrapText="1"/>
    </xf>
    <xf numFmtId="0" fontId="62" fillId="0" borderId="0" xfId="2" applyFont="1" applyFill="1" applyBorder="1" applyAlignment="1">
      <alignment vertical="top" wrapText="1"/>
    </xf>
    <xf numFmtId="164" fontId="20" fillId="0" borderId="0" xfId="2" applyNumberFormat="1" applyFont="1" applyFill="1" applyBorder="1"/>
    <xf numFmtId="0" fontId="22" fillId="0" borderId="0" xfId="2" applyFont="1" applyFill="1" applyBorder="1" applyAlignment="1">
      <alignment vertical="top" wrapText="1"/>
    </xf>
    <xf numFmtId="164" fontId="20" fillId="0" borderId="0" xfId="5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49" fontId="20" fillId="0" borderId="0" xfId="2" applyNumberFormat="1" applyFont="1" applyFill="1" applyBorder="1"/>
    <xf numFmtId="0" fontId="62" fillId="0" borderId="0" xfId="2" applyFont="1" applyFill="1" applyBorder="1" applyAlignment="1">
      <alignment vertical="top"/>
    </xf>
    <xf numFmtId="0" fontId="22" fillId="0" borderId="0" xfId="2" applyFont="1" applyFill="1" applyBorder="1" applyAlignment="1">
      <alignment vertical="top"/>
    </xf>
    <xf numFmtId="0" fontId="44" fillId="0" borderId="0" xfId="2" applyFont="1" applyFill="1" applyBorder="1" applyAlignment="1">
      <alignment horizontal="center" vertical="center"/>
    </xf>
    <xf numFmtId="167" fontId="44" fillId="0" borderId="0" xfId="2" applyNumberFormat="1" applyFont="1" applyFill="1" applyBorder="1" applyAlignment="1">
      <alignment horizontal="center"/>
    </xf>
    <xf numFmtId="164" fontId="18" fillId="0" borderId="0" xfId="2" applyNumberFormat="1" applyFont="1" applyFill="1" applyBorder="1"/>
    <xf numFmtId="164" fontId="18" fillId="0" borderId="0" xfId="2" applyNumberFormat="1" applyFont="1" applyFill="1" applyBorder="1" applyAlignment="1">
      <alignment horizontal="right"/>
    </xf>
    <xf numFmtId="0" fontId="20" fillId="0" borderId="0" xfId="2" applyFont="1" applyFill="1" applyBorder="1" applyAlignment="1">
      <alignment vertical="top" wrapText="1"/>
    </xf>
    <xf numFmtId="0" fontId="20" fillId="0" borderId="0" xfId="2" applyFont="1" applyFill="1" applyBorder="1"/>
    <xf numFmtId="0" fontId="18" fillId="0" borderId="0" xfId="2" applyFont="1" applyFill="1" applyBorder="1" applyAlignment="1">
      <alignment wrapText="1"/>
    </xf>
    <xf numFmtId="49" fontId="18" fillId="0" borderId="0" xfId="2" applyNumberFormat="1" applyFont="1" applyFill="1" applyBorder="1" applyAlignment="1">
      <alignment horizontal="center"/>
    </xf>
    <xf numFmtId="49" fontId="20" fillId="0" borderId="0" xfId="2" applyNumberFormat="1" applyFont="1" applyFill="1" applyBorder="1" applyAlignment="1">
      <alignment horizontal="center"/>
    </xf>
    <xf numFmtId="0" fontId="18" fillId="0" borderId="0" xfId="2" applyFont="1" applyFill="1" applyBorder="1" applyAlignment="1">
      <alignment horizontal="left" wrapText="1"/>
    </xf>
    <xf numFmtId="164" fontId="18" fillId="0" borderId="0" xfId="2" applyNumberFormat="1" applyFont="1" applyFill="1"/>
    <xf numFmtId="49" fontId="20" fillId="0" borderId="0" xfId="2" applyNumberFormat="1" applyFont="1" applyFill="1" applyBorder="1" applyAlignment="1">
      <alignment horizontal="right"/>
    </xf>
    <xf numFmtId="0" fontId="18" fillId="0" borderId="0" xfId="2" applyFont="1" applyFill="1" applyBorder="1"/>
    <xf numFmtId="49" fontId="18" fillId="0" borderId="0" xfId="2" applyNumberFormat="1" applyFont="1" applyFill="1" applyBorder="1"/>
    <xf numFmtId="0" fontId="64" fillId="0" borderId="0" xfId="10" applyFont="1" applyFill="1" applyBorder="1" applyAlignment="1">
      <alignment horizontal="left" vertical="center"/>
    </xf>
    <xf numFmtId="0" fontId="45" fillId="0" borderId="0" xfId="1" applyFont="1" applyFill="1" applyBorder="1" applyAlignment="1">
      <alignment vertical="center"/>
    </xf>
    <xf numFmtId="0" fontId="48" fillId="0" borderId="0" xfId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/>
    </xf>
    <xf numFmtId="0" fontId="45" fillId="0" borderId="0" xfId="1" applyFont="1" applyFill="1" applyBorder="1" applyAlignment="1">
      <alignment horizontal="left"/>
    </xf>
    <xf numFmtId="0" fontId="44" fillId="0" borderId="0" xfId="4" applyFont="1" applyFill="1"/>
    <xf numFmtId="0" fontId="20" fillId="0" borderId="0" xfId="4" applyFont="1" applyFill="1"/>
    <xf numFmtId="0" fontId="45" fillId="0" borderId="0" xfId="1" applyFont="1" applyFill="1" applyBorder="1" applyAlignment="1">
      <alignment horizontal="right"/>
    </xf>
    <xf numFmtId="164" fontId="57" fillId="0" borderId="0" xfId="2" applyNumberFormat="1" applyFont="1" applyFill="1" applyBorder="1" applyAlignment="1">
      <alignment horizontal="center"/>
    </xf>
    <xf numFmtId="0" fontId="63" fillId="0" borderId="0" xfId="0" applyFont="1" applyFill="1"/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right" vertical="top" wrapText="1"/>
    </xf>
    <xf numFmtId="164" fontId="20" fillId="0" borderId="1" xfId="0" applyNumberFormat="1" applyFont="1" applyFill="1" applyBorder="1" applyAlignment="1">
      <alignment horizontal="right"/>
    </xf>
    <xf numFmtId="166" fontId="33" fillId="0" borderId="0" xfId="11" applyNumberFormat="1" applyFont="1" applyFill="1" applyBorder="1" applyAlignment="1">
      <alignment horizontal="right"/>
    </xf>
    <xf numFmtId="165" fontId="44" fillId="0" borderId="0" xfId="12" applyFont="1" applyFill="1" applyBorder="1" applyAlignment="1">
      <alignment horizontal="center"/>
    </xf>
    <xf numFmtId="0" fontId="24" fillId="0" borderId="0" xfId="0" applyFont="1" applyFill="1"/>
    <xf numFmtId="0" fontId="60" fillId="0" borderId="1" xfId="1" applyFont="1" applyFill="1" applyBorder="1" applyAlignment="1">
      <alignment horizontal="left" vertical="center"/>
    </xf>
    <xf numFmtId="0" fontId="60" fillId="0" borderId="0" xfId="1" applyFont="1" applyFill="1" applyBorder="1" applyAlignment="1">
      <alignment horizontal="left" vertical="center"/>
    </xf>
    <xf numFmtId="0" fontId="65" fillId="0" borderId="0" xfId="0" applyFont="1" applyFill="1" applyBorder="1" applyAlignment="1"/>
    <xf numFmtId="0" fontId="47" fillId="0" borderId="0" xfId="0" applyFont="1" applyFill="1" applyBorder="1" applyAlignment="1"/>
    <xf numFmtId="0" fontId="47" fillId="0" borderId="0" xfId="0" applyFont="1" applyFill="1" applyBorder="1"/>
    <xf numFmtId="0" fontId="66" fillId="0" borderId="0" xfId="0" applyFont="1" applyFill="1" applyBorder="1" applyAlignment="1">
      <alignment horizontal="right"/>
    </xf>
    <xf numFmtId="0" fontId="47" fillId="0" borderId="0" xfId="3" applyFont="1" applyFill="1" applyAlignment="1">
      <alignment horizontal="left"/>
    </xf>
    <xf numFmtId="0" fontId="47" fillId="0" borderId="0" xfId="3" applyNumberFormat="1" applyFont="1" applyFill="1" applyBorder="1" applyAlignment="1" applyProtection="1">
      <alignment vertical="top"/>
    </xf>
    <xf numFmtId="0" fontId="67" fillId="0" borderId="1" xfId="1" applyFont="1" applyFill="1" applyBorder="1" applyAlignment="1">
      <alignment horizontal="left" vertical="center"/>
    </xf>
    <xf numFmtId="0" fontId="67" fillId="0" borderId="0" xfId="1" applyFont="1" applyFill="1" applyBorder="1" applyAlignment="1">
      <alignment horizontal="center" vertical="center"/>
    </xf>
    <xf numFmtId="0" fontId="69" fillId="0" borderId="0" xfId="0" applyFont="1" applyFill="1" applyBorder="1" applyAlignment="1"/>
    <xf numFmtId="0" fontId="68" fillId="0" borderId="0" xfId="0" applyFont="1" applyFill="1" applyBorder="1" applyAlignment="1"/>
    <xf numFmtId="0" fontId="68" fillId="0" borderId="0" xfId="0" applyNumberFormat="1" applyFont="1" applyFill="1" applyBorder="1" applyAlignment="1" applyProtection="1">
      <alignment vertical="top" wrapText="1"/>
    </xf>
    <xf numFmtId="0" fontId="67" fillId="0" borderId="0" xfId="3" applyNumberFormat="1" applyFont="1" applyFill="1" applyBorder="1" applyAlignment="1" applyProtection="1">
      <alignment vertical="center" wrapText="1"/>
    </xf>
    <xf numFmtId="0" fontId="68" fillId="0" borderId="0" xfId="3" applyNumberFormat="1" applyFont="1" applyFill="1" applyBorder="1" applyAlignment="1" applyProtection="1">
      <alignment vertical="center" wrapText="1"/>
    </xf>
    <xf numFmtId="0" fontId="70" fillId="0" borderId="0" xfId="3" applyNumberFormat="1" applyFont="1" applyFill="1" applyBorder="1" applyAlignment="1" applyProtection="1">
      <alignment vertical="center" wrapText="1"/>
    </xf>
    <xf numFmtId="0" fontId="68" fillId="0" borderId="0" xfId="0" applyNumberFormat="1" applyFont="1" applyFill="1" applyBorder="1" applyAlignment="1" applyProtection="1">
      <alignment vertical="top"/>
    </xf>
    <xf numFmtId="0" fontId="69" fillId="0" borderId="0" xfId="0" applyNumberFormat="1" applyFont="1" applyFill="1" applyBorder="1" applyAlignment="1" applyProtection="1">
      <alignment horizontal="left" vertical="top" wrapText="1" indent="1"/>
    </xf>
    <xf numFmtId="0" fontId="69" fillId="0" borderId="0" xfId="0" applyNumberFormat="1" applyFont="1" applyFill="1" applyBorder="1" applyAlignment="1" applyProtection="1">
      <alignment horizontal="left" vertical="top" indent="1"/>
    </xf>
    <xf numFmtId="0" fontId="67" fillId="0" borderId="0" xfId="0" applyNumberFormat="1" applyFont="1" applyFill="1" applyBorder="1" applyAlignment="1" applyProtection="1">
      <alignment vertical="top" wrapText="1"/>
    </xf>
    <xf numFmtId="0" fontId="70" fillId="0" borderId="0" xfId="0" applyFont="1" applyFill="1" applyBorder="1"/>
    <xf numFmtId="0" fontId="68" fillId="0" borderId="0" xfId="0" applyFont="1" applyFill="1" applyBorder="1"/>
    <xf numFmtId="0" fontId="71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right" vertical="center" wrapText="1"/>
    </xf>
    <xf numFmtId="0" fontId="70" fillId="0" borderId="0" xfId="0" applyFont="1" applyFill="1" applyBorder="1" applyAlignment="1">
      <alignment horizontal="right"/>
    </xf>
    <xf numFmtId="0" fontId="69" fillId="0" borderId="0" xfId="0" applyFont="1" applyFill="1" applyBorder="1" applyAlignment="1">
      <alignment horizontal="right"/>
    </xf>
    <xf numFmtId="0" fontId="70" fillId="0" borderId="0" xfId="1" applyFont="1" applyFill="1" applyBorder="1" applyAlignment="1">
      <alignment horizontal="left"/>
    </xf>
    <xf numFmtId="0" fontId="70" fillId="0" borderId="0" xfId="1" applyFont="1" applyFill="1" applyBorder="1" applyAlignment="1">
      <alignment horizontal="right"/>
    </xf>
    <xf numFmtId="0" fontId="72" fillId="0" borderId="0" xfId="3" applyNumberFormat="1" applyFont="1" applyFill="1" applyBorder="1" applyAlignment="1" applyProtection="1">
      <alignment vertical="top"/>
    </xf>
    <xf numFmtId="0" fontId="68" fillId="0" borderId="0" xfId="3" applyFont="1" applyFill="1" applyAlignment="1">
      <alignment horizontal="left"/>
    </xf>
    <xf numFmtId="0" fontId="68" fillId="0" borderId="0" xfId="3" applyNumberFormat="1" applyFont="1" applyFill="1" applyBorder="1" applyAlignment="1" applyProtection="1">
      <alignment vertical="top"/>
    </xf>
    <xf numFmtId="0" fontId="47" fillId="0" borderId="1" xfId="3" applyNumberFormat="1" applyFont="1" applyFill="1" applyBorder="1" applyAlignment="1" applyProtection="1">
      <alignment vertical="top"/>
    </xf>
    <xf numFmtId="166" fontId="47" fillId="0" borderId="1" xfId="3" applyNumberFormat="1" applyFont="1" applyFill="1" applyBorder="1" applyAlignment="1" applyProtection="1">
      <alignment vertical="top"/>
    </xf>
    <xf numFmtId="166" fontId="47" fillId="0" borderId="0" xfId="3" applyNumberFormat="1" applyFont="1" applyFill="1" applyBorder="1" applyAlignment="1" applyProtection="1">
      <alignment vertical="top"/>
    </xf>
    <xf numFmtId="0" fontId="47" fillId="0" borderId="0" xfId="0" applyFont="1" applyFill="1" applyBorder="1" applyAlignment="1">
      <alignment horizontal="left" vertical="center"/>
    </xf>
    <xf numFmtId="14" fontId="47" fillId="0" borderId="0" xfId="3" applyNumberFormat="1" applyFont="1" applyFill="1" applyBorder="1" applyAlignment="1" applyProtection="1">
      <alignment vertical="top"/>
    </xf>
    <xf numFmtId="0" fontId="47" fillId="0" borderId="0" xfId="3" applyNumberFormat="1" applyFont="1" applyFill="1" applyBorder="1" applyAlignment="1" applyProtection="1">
      <alignment horizontal="center" vertical="center"/>
    </xf>
    <xf numFmtId="166" fontId="60" fillId="0" borderId="0" xfId="3" applyNumberFormat="1" applyFont="1" applyFill="1" applyBorder="1" applyAlignment="1" applyProtection="1">
      <alignment horizontal="center" vertical="center" wrapText="1"/>
    </xf>
    <xf numFmtId="0" fontId="47" fillId="0" borderId="0" xfId="3" applyNumberFormat="1" applyFont="1" applyFill="1" applyBorder="1" applyAlignment="1" applyProtection="1">
      <alignment vertical="top"/>
      <protection locked="0"/>
    </xf>
    <xf numFmtId="166" fontId="47" fillId="0" borderId="0" xfId="3" applyNumberFormat="1" applyFont="1" applyFill="1" applyBorder="1" applyAlignment="1" applyProtection="1">
      <alignment vertical="top"/>
      <protection locked="0"/>
    </xf>
    <xf numFmtId="0" fontId="60" fillId="0" borderId="0" xfId="0" applyFont="1" applyFill="1" applyBorder="1" applyAlignment="1">
      <alignment horizontal="right"/>
    </xf>
    <xf numFmtId="0" fontId="65" fillId="0" borderId="0" xfId="3" applyNumberFormat="1" applyFont="1" applyFill="1" applyBorder="1" applyAlignment="1" applyProtection="1">
      <alignment vertical="top"/>
      <protection locked="0"/>
    </xf>
    <xf numFmtId="166" fontId="60" fillId="0" borderId="0" xfId="0" applyNumberFormat="1" applyFont="1" applyFill="1" applyBorder="1" applyAlignment="1">
      <alignment horizontal="right"/>
    </xf>
    <xf numFmtId="0" fontId="66" fillId="0" borderId="0" xfId="3" applyNumberFormat="1" applyFont="1" applyFill="1" applyBorder="1" applyAlignment="1" applyProtection="1">
      <alignment vertical="center"/>
    </xf>
    <xf numFmtId="166" fontId="65" fillId="0" borderId="0" xfId="11" applyNumberFormat="1" applyFont="1" applyFill="1" applyBorder="1" applyAlignment="1" applyProtection="1">
      <alignment horizontal="right"/>
    </xf>
    <xf numFmtId="166" fontId="47" fillId="0" borderId="0" xfId="11" applyNumberFormat="1" applyFont="1" applyFill="1" applyBorder="1" applyAlignment="1" applyProtection="1">
      <alignment horizontal="right"/>
    </xf>
    <xf numFmtId="166" fontId="66" fillId="0" borderId="0" xfId="3" applyNumberFormat="1" applyFont="1" applyFill="1" applyBorder="1" applyAlignment="1" applyProtection="1">
      <alignment vertical="center"/>
    </xf>
    <xf numFmtId="166" fontId="65" fillId="0" borderId="0" xfId="11" applyNumberFormat="1" applyFont="1" applyFill="1" applyBorder="1" applyAlignment="1" applyProtection="1">
      <alignment vertical="center"/>
    </xf>
    <xf numFmtId="166" fontId="65" fillId="0" borderId="0" xfId="3" applyNumberFormat="1" applyFont="1" applyFill="1" applyBorder="1" applyAlignment="1" applyProtection="1">
      <alignment vertical="center"/>
    </xf>
    <xf numFmtId="166" fontId="47" fillId="0" borderId="0" xfId="3" applyNumberFormat="1" applyFont="1" applyFill="1" applyBorder="1" applyAlignment="1" applyProtection="1">
      <alignment horizontal="right"/>
    </xf>
    <xf numFmtId="166" fontId="60" fillId="0" borderId="0" xfId="3" applyNumberFormat="1" applyFont="1" applyFill="1" applyBorder="1" applyAlignment="1" applyProtection="1">
      <alignment horizontal="right"/>
    </xf>
    <xf numFmtId="166" fontId="60" fillId="0" borderId="0" xfId="3" applyNumberFormat="1" applyFont="1" applyFill="1" applyBorder="1" applyAlignment="1" applyProtection="1">
      <alignment vertical="center"/>
    </xf>
    <xf numFmtId="0" fontId="60" fillId="0" borderId="0" xfId="3" applyNumberFormat="1" applyFont="1" applyFill="1" applyBorder="1" applyAlignment="1" applyProtection="1">
      <alignment vertical="center"/>
    </xf>
    <xf numFmtId="165" fontId="60" fillId="0" borderId="0" xfId="3" applyNumberFormat="1" applyFont="1" applyFill="1" applyBorder="1" applyAlignment="1" applyProtection="1">
      <alignment vertical="center"/>
    </xf>
    <xf numFmtId="166" fontId="47" fillId="0" borderId="0" xfId="12" applyNumberFormat="1" applyFont="1" applyFill="1" applyBorder="1" applyAlignment="1" applyProtection="1">
      <alignment horizontal="right"/>
    </xf>
    <xf numFmtId="166" fontId="60" fillId="0" borderId="4" xfId="3" applyNumberFormat="1" applyFont="1" applyFill="1" applyBorder="1" applyAlignment="1" applyProtection="1">
      <alignment horizontal="right"/>
    </xf>
    <xf numFmtId="166" fontId="60" fillId="0" borderId="0" xfId="12" applyNumberFormat="1" applyFont="1" applyFill="1" applyBorder="1" applyAlignment="1" applyProtection="1">
      <alignment vertical="center"/>
    </xf>
    <xf numFmtId="166" fontId="47" fillId="0" borderId="0" xfId="12" applyNumberFormat="1" applyFont="1" applyFill="1" applyBorder="1" applyAlignment="1" applyProtection="1">
      <alignment vertical="center"/>
    </xf>
    <xf numFmtId="165" fontId="47" fillId="0" borderId="0" xfId="11" applyNumberFormat="1" applyFont="1" applyFill="1" applyBorder="1" applyAlignment="1" applyProtection="1">
      <alignment horizontal="right"/>
    </xf>
    <xf numFmtId="166" fontId="60" fillId="0" borderId="0" xfId="12" applyNumberFormat="1" applyFont="1" applyFill="1" applyBorder="1" applyAlignment="1" applyProtection="1">
      <alignment horizontal="right"/>
    </xf>
    <xf numFmtId="166" fontId="60" fillId="0" borderId="1" xfId="12" applyNumberFormat="1" applyFont="1" applyFill="1" applyBorder="1" applyAlignment="1" applyProtection="1">
      <alignment vertical="center"/>
    </xf>
    <xf numFmtId="165" fontId="65" fillId="0" borderId="0" xfId="11" applyNumberFormat="1" applyFont="1" applyFill="1" applyBorder="1" applyAlignment="1" applyProtection="1">
      <alignment horizontal="right"/>
    </xf>
    <xf numFmtId="166" fontId="65" fillId="0" borderId="0" xfId="12" applyNumberFormat="1" applyFont="1" applyFill="1" applyBorder="1" applyAlignment="1" applyProtection="1">
      <alignment horizontal="right"/>
    </xf>
    <xf numFmtId="166" fontId="60" fillId="0" borderId="1" xfId="12" applyNumberFormat="1" applyFont="1" applyFill="1" applyBorder="1" applyAlignment="1" applyProtection="1">
      <alignment horizontal="right"/>
    </xf>
    <xf numFmtId="166" fontId="60" fillId="0" borderId="1" xfId="11" applyNumberFormat="1" applyFont="1" applyFill="1" applyBorder="1" applyAlignment="1" applyProtection="1">
      <alignment horizontal="right"/>
    </xf>
    <xf numFmtId="166" fontId="47" fillId="0" borderId="0" xfId="3" applyNumberFormat="1" applyFont="1" applyFill="1" applyBorder="1" applyAlignment="1" applyProtection="1">
      <alignment vertical="center"/>
    </xf>
    <xf numFmtId="0" fontId="47" fillId="0" borderId="0" xfId="3" applyNumberFormat="1" applyFont="1" applyFill="1" applyBorder="1" applyAlignment="1" applyProtection="1">
      <alignment vertical="center"/>
    </xf>
    <xf numFmtId="166" fontId="47" fillId="0" borderId="1" xfId="12" applyNumberFormat="1" applyFont="1" applyFill="1" applyBorder="1" applyAlignment="1" applyProtection="1">
      <alignment horizontal="right"/>
    </xf>
    <xf numFmtId="0" fontId="6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right"/>
    </xf>
    <xf numFmtId="164" fontId="47" fillId="0" borderId="0" xfId="0" applyNumberFormat="1" applyFont="1" applyFill="1" applyBorder="1" applyAlignment="1">
      <alignment horizontal="right"/>
    </xf>
    <xf numFmtId="166" fontId="47" fillId="0" borderId="0" xfId="0" applyNumberFormat="1" applyFont="1" applyFill="1" applyBorder="1" applyAlignment="1">
      <alignment horizontal="right"/>
    </xf>
    <xf numFmtId="166" fontId="47" fillId="0" borderId="0" xfId="0" applyNumberFormat="1" applyFont="1" applyFill="1" applyBorder="1"/>
    <xf numFmtId="0" fontId="47" fillId="0" borderId="0" xfId="0" applyFont="1" applyFill="1" applyBorder="1" applyAlignment="1">
      <alignment horizontal="center"/>
    </xf>
    <xf numFmtId="0" fontId="66" fillId="0" borderId="0" xfId="1" applyFont="1" applyFill="1" applyBorder="1" applyAlignment="1">
      <alignment vertical="center"/>
    </xf>
    <xf numFmtId="0" fontId="47" fillId="0" borderId="0" xfId="3" applyNumberFormat="1" applyFont="1" applyFill="1" applyBorder="1" applyAlignment="1" applyProtection="1">
      <alignment horizontal="right"/>
    </xf>
    <xf numFmtId="0" fontId="65" fillId="0" borderId="0" xfId="1" applyFont="1" applyFill="1" applyBorder="1" applyAlignment="1">
      <alignment horizontal="right" vertical="center"/>
    </xf>
    <xf numFmtId="0" fontId="66" fillId="0" borderId="0" xfId="1" quotePrefix="1" applyFont="1" applyFill="1" applyBorder="1" applyAlignment="1">
      <alignment horizontal="left"/>
    </xf>
    <xf numFmtId="0" fontId="66" fillId="0" borderId="0" xfId="3" quotePrefix="1" applyNumberFormat="1" applyFont="1" applyFill="1" applyBorder="1" applyAlignment="1" applyProtection="1">
      <alignment horizontal="right" vertical="top"/>
    </xf>
    <xf numFmtId="0" fontId="66" fillId="0" borderId="0" xfId="3" applyNumberFormat="1" applyFont="1" applyFill="1" applyBorder="1" applyAlignment="1" applyProtection="1">
      <alignment vertical="top"/>
    </xf>
    <xf numFmtId="0" fontId="51" fillId="0" borderId="0" xfId="0" applyFont="1" applyFill="1" applyBorder="1" applyAlignment="1">
      <alignment horizontal="center" vertical="top"/>
    </xf>
    <xf numFmtId="0" fontId="51" fillId="0" borderId="0" xfId="3" applyNumberFormat="1" applyFont="1" applyFill="1" applyBorder="1" applyAlignment="1" applyProtection="1">
      <alignment horizontal="center" vertical="top" wrapText="1"/>
    </xf>
    <xf numFmtId="0" fontId="51" fillId="0" borderId="0" xfId="3" applyNumberFormat="1" applyFont="1" applyFill="1" applyBorder="1" applyAlignment="1" applyProtection="1">
      <alignment horizontal="right" vertical="top" wrapText="1"/>
    </xf>
    <xf numFmtId="0" fontId="19" fillId="0" borderId="0" xfId="3" applyNumberFormat="1" applyFont="1" applyFill="1" applyBorder="1" applyAlignment="1" applyProtection="1">
      <alignment vertical="top"/>
    </xf>
    <xf numFmtId="166" fontId="19" fillId="0" borderId="0" xfId="3" applyNumberFormat="1" applyFont="1" applyFill="1" applyBorder="1" applyAlignment="1" applyProtection="1">
      <alignment vertical="top"/>
    </xf>
    <xf numFmtId="0" fontId="19" fillId="0" borderId="0" xfId="3" applyNumberFormat="1" applyFont="1" applyFill="1" applyBorder="1" applyAlignment="1" applyProtection="1">
      <alignment vertical="top"/>
      <protection locked="0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right" vertical="top"/>
    </xf>
    <xf numFmtId="166" fontId="19" fillId="0" borderId="0" xfId="3" applyNumberFormat="1" applyFont="1" applyFill="1" applyBorder="1" applyAlignment="1" applyProtection="1">
      <alignment vertical="top"/>
      <protection locked="0"/>
    </xf>
    <xf numFmtId="0" fontId="51" fillId="0" borderId="0" xfId="3" applyNumberFormat="1" applyFont="1" applyFill="1" applyBorder="1" applyAlignment="1" applyProtection="1">
      <alignment horizontal="right" wrapText="1"/>
    </xf>
    <xf numFmtId="166" fontId="52" fillId="0" borderId="0" xfId="11" applyNumberFormat="1" applyFont="1" applyFill="1" applyBorder="1" applyAlignment="1">
      <alignment horizontal="right"/>
    </xf>
    <xf numFmtId="166" fontId="29" fillId="0" borderId="2" xfId="11" applyNumberFormat="1" applyFont="1" applyFill="1" applyBorder="1" applyAlignment="1">
      <alignment vertical="center"/>
    </xf>
    <xf numFmtId="166" fontId="13" fillId="0" borderId="0" xfId="3" applyNumberFormat="1" applyFont="1" applyFill="1" applyBorder="1" applyAlignment="1" applyProtection="1">
      <alignment vertical="center"/>
    </xf>
    <xf numFmtId="0" fontId="69" fillId="0" borderId="0" xfId="0" applyNumberFormat="1" applyFont="1" applyFill="1" applyBorder="1" applyAlignment="1" applyProtection="1">
      <alignment vertical="top"/>
    </xf>
    <xf numFmtId="164" fontId="18" fillId="0" borderId="0" xfId="0" applyNumberFormat="1" applyFont="1" applyFill="1" applyBorder="1" applyAlignment="1">
      <alignment horizontal="right" vertical="center"/>
    </xf>
    <xf numFmtId="164" fontId="18" fillId="0" borderId="1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 wrapText="1"/>
    </xf>
    <xf numFmtId="166" fontId="33" fillId="0" borderId="0" xfId="12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 vertical="top" wrapText="1"/>
    </xf>
    <xf numFmtId="164" fontId="9" fillId="0" borderId="0" xfId="0" applyNumberFormat="1" applyFont="1" applyFill="1" applyBorder="1" applyAlignment="1">
      <alignment horizontal="right" vertical="top" wrapText="1"/>
    </xf>
    <xf numFmtId="0" fontId="51" fillId="0" borderId="0" xfId="3" applyNumberFormat="1" applyFont="1" applyFill="1" applyBorder="1" applyAlignment="1" applyProtection="1">
      <alignment horizontal="right" vertical="top" wrapText="1"/>
    </xf>
    <xf numFmtId="0" fontId="19" fillId="0" borderId="0" xfId="0" applyFont="1" applyFill="1" applyBorder="1" applyAlignment="1">
      <alignment horizontal="right" vertical="top"/>
    </xf>
    <xf numFmtId="0" fontId="18" fillId="0" borderId="0" xfId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60" fillId="0" borderId="0" xfId="6" applyFont="1" applyFill="1" applyBorder="1" applyAlignment="1">
      <alignment horizontal="center" vertical="center"/>
    </xf>
    <xf numFmtId="0" fontId="68" fillId="0" borderId="0" xfId="3" applyNumberFormat="1" applyFont="1" applyFill="1" applyBorder="1" applyAlignment="1" applyProtection="1"/>
    <xf numFmtId="0" fontId="68" fillId="0" borderId="0" xfId="0" applyFont="1" applyFill="1" applyBorder="1" applyAlignment="1"/>
  </cellXfs>
  <cellStyles count="15">
    <cellStyle name="Comma" xfId="12" builtinId="3"/>
    <cellStyle name="Comma 2" xfId="11"/>
    <cellStyle name="Normal" xfId="0" builtinId="0"/>
    <cellStyle name="Normal 2" xfId="14"/>
    <cellStyle name="Normal_BAL" xfId="1"/>
    <cellStyle name="Normal_Financial statements 2000 Alcomet" xfId="2"/>
    <cellStyle name="Normal_Financial statements_bg model 2002" xfId="3"/>
    <cellStyle name="Normal_FS_2004_Final_28.03.05" xfId="4"/>
    <cellStyle name="Normal_FS_SOPHARMA_2005 (2)" xfId="5"/>
    <cellStyle name="Normal_FS'05-Neochim group-raboten_Final2" xfId="6"/>
    <cellStyle name="Normal_P&amp;L" xfId="7"/>
    <cellStyle name="Normal_P&amp;L_Financial statements_bg model 2002" xfId="8"/>
    <cellStyle name="Normal_Sheet2" xfId="9"/>
    <cellStyle name="Normal_SOPHARMA_FS_01_12_2007_predvaritelen" xfId="10"/>
    <cellStyle name="Percent" xfId="13" builtinId="5"/>
  </cellStyles>
  <dxfs count="0"/>
  <tableStyles count="0" defaultTableStyle="TableStyleMedium9" defaultPivotStyle="PivotStyleLight16"/>
  <colors>
    <mruColors>
      <color rgb="FF00FFFF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SOPHARMA%20GROUP\CONSOLIDATION%202012\B%20-%20Completion\5%20-%20Review%20of%20the%20draft%20financial%20statements\Valia%20I_27.04.2013\FS_SOPHARMA_GROUP_2010_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lidation/2016/Q1%202016/!&#1050;&#1086;&#1085;&#1089;&#1086;%20&#1088;&#1072;&#1073;&#1086;&#1090;&#1085;&#1080;%20&#1092;&#1072;&#1081;&#1083;&#1086;&#1074;&#1077;/17.05.2016/102.FS%20conso%20-%2031.12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>
        <row r="1">
          <cell r="A1" t="str">
            <v xml:space="preserve">ГРУПА СОФАРМА </v>
          </cell>
        </row>
        <row r="15">
          <cell r="A15" t="str">
            <v>Финансов директор:</v>
          </cell>
          <cell r="D15" t="str">
            <v>Борис Борисов</v>
          </cell>
        </row>
      </sheetData>
      <sheetData sheetId="1">
        <row r="1">
          <cell r="A1" t="str">
            <v xml:space="preserve">ГРУПА СОФАРМА </v>
          </cell>
        </row>
      </sheetData>
      <sheetData sheetId="2">
        <row r="1">
          <cell r="A1" t="str">
            <v xml:space="preserve">ГРУПА СОФАРМА 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P - Kt"/>
      <sheetName val="SFP - Dt"/>
      <sheetName val="SFP -консо корекции"/>
      <sheetName val="IS - Dt"/>
      <sheetName val="IS - Kt"/>
      <sheetName val="IS - консо корекции"/>
      <sheetName val="CF - Kt"/>
      <sheetName val="CF - Dt"/>
      <sheetName val="SFP dr"/>
      <sheetName val="SFP cr"/>
      <sheetName val="IS dr"/>
      <sheetName val="IS cr"/>
      <sheetName val="IS 2015"/>
      <sheetName val="SFP  2015"/>
      <sheetName val="IS,SFP Adjistments 15"/>
      <sheetName val="тип операция"/>
      <sheetName val="legend"/>
      <sheetName val="нетен аджустмонт"/>
      <sheetName val="нетен аджустмонт 2015"/>
      <sheetName val="Дт Кт"/>
      <sheetName val="ОВД дт"/>
      <sheetName val="ОВД кт"/>
      <sheetName val="ОФС дт"/>
      <sheetName val="ОФС кт"/>
      <sheetName val="CF YE 2014"/>
      <sheetName val="CF Adj pivot"/>
      <sheetName val="CF Adjustments YE"/>
      <sheetName val="CF - консо корекции"/>
      <sheetName val="CF 2013 old"/>
      <sheetName val="bank loans"/>
      <sheetName val="working"/>
      <sheetName val="2013 code REF (2)"/>
      <sheetName val="операции Дт - Кт  - нетно 2013 "/>
      <sheetName val="CF 2012-PBC"/>
      <sheetName val="CF Adj"/>
      <sheetName val="2012 code REF"/>
      <sheetName val="SCF dr"/>
      <sheetName val="SCF 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5">
          <cell r="CE15">
            <v>315005</v>
          </cell>
        </row>
        <row r="18">
          <cell r="CE18">
            <v>10562</v>
          </cell>
        </row>
        <row r="42">
          <cell r="CE42">
            <v>134798</v>
          </cell>
        </row>
        <row r="58">
          <cell r="CE58">
            <v>51748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view="pageBreakPreview" zoomScaleNormal="70" zoomScaleSheetLayoutView="100" workbookViewId="0">
      <selection activeCell="F32" sqref="F32"/>
    </sheetView>
  </sheetViews>
  <sheetFormatPr defaultColWidth="0" defaultRowHeight="12.75" customHeight="1" zeroHeight="1"/>
  <cols>
    <col min="1" max="2" width="9.33203125" style="6" customWidth="1"/>
    <col min="3" max="3" width="16.88671875" style="6" customWidth="1"/>
    <col min="4" max="6" width="9.33203125" style="6" customWidth="1"/>
    <col min="7" max="7" width="23.33203125" style="6" customWidth="1"/>
    <col min="8" max="9" width="9.33203125" style="6" customWidth="1"/>
    <col min="10" max="16384" width="9.33203125" style="6" hidden="1"/>
  </cols>
  <sheetData>
    <row r="1" spans="1:9" ht="17.399999999999999">
      <c r="A1" s="1" t="s">
        <v>0</v>
      </c>
      <c r="B1" s="2"/>
      <c r="C1" s="3"/>
      <c r="D1" s="4"/>
      <c r="E1" s="5"/>
      <c r="F1" s="5"/>
      <c r="G1" s="5"/>
      <c r="H1" s="5"/>
    </row>
    <row r="2" spans="1:9" ht="13.2"/>
    <row r="3" spans="1:9" ht="13.2"/>
    <row r="4" spans="1:9" ht="13.2"/>
    <row r="5" spans="1:9" ht="17.399999999999999">
      <c r="A5" s="7" t="s">
        <v>1</v>
      </c>
      <c r="D5" s="8" t="s">
        <v>2</v>
      </c>
      <c r="E5" s="9"/>
      <c r="F5" s="10"/>
      <c r="G5" s="10"/>
      <c r="H5" s="10"/>
      <c r="I5" s="10"/>
    </row>
    <row r="6" spans="1:9" ht="17.25" customHeight="1">
      <c r="A6" s="7"/>
      <c r="D6" s="8" t="s">
        <v>3</v>
      </c>
      <c r="E6" s="9"/>
      <c r="F6" s="10"/>
      <c r="G6" s="10"/>
      <c r="H6" s="10"/>
      <c r="I6" s="10"/>
    </row>
    <row r="7" spans="1:9" ht="17.399999999999999">
      <c r="A7" s="7"/>
      <c r="D7" s="8" t="s">
        <v>133</v>
      </c>
      <c r="H7" s="10"/>
      <c r="I7" s="10"/>
    </row>
    <row r="8" spans="1:9" ht="16.8">
      <c r="A8" s="11"/>
      <c r="D8" s="8" t="s">
        <v>148</v>
      </c>
      <c r="E8" s="9"/>
      <c r="F8" s="10"/>
      <c r="G8" s="10"/>
      <c r="H8" s="10"/>
      <c r="I8" s="10"/>
    </row>
    <row r="9" spans="1:9" ht="17.399999999999999">
      <c r="A9" s="7"/>
      <c r="D9" s="8" t="s">
        <v>4</v>
      </c>
      <c r="E9" s="9"/>
      <c r="F9" s="11"/>
      <c r="G9" s="10"/>
      <c r="H9" s="10"/>
      <c r="I9" s="10"/>
    </row>
    <row r="10" spans="1:9" ht="17.399999999999999">
      <c r="A10" s="7"/>
      <c r="D10" s="12"/>
      <c r="E10" s="12"/>
      <c r="F10" s="10"/>
      <c r="G10" s="10"/>
      <c r="H10" s="10"/>
      <c r="I10" s="10"/>
    </row>
    <row r="11" spans="1:9" ht="17.399999999999999">
      <c r="A11" s="7"/>
      <c r="D11" s="13"/>
      <c r="E11" s="13"/>
      <c r="F11" s="13"/>
      <c r="G11" s="10"/>
      <c r="H11" s="10"/>
      <c r="I11" s="10"/>
    </row>
    <row r="12" spans="1:9" ht="18">
      <c r="A12" s="7" t="s">
        <v>5</v>
      </c>
      <c r="D12" s="13" t="s">
        <v>2</v>
      </c>
      <c r="E12" s="14"/>
      <c r="F12" s="14"/>
      <c r="G12" s="15"/>
    </row>
    <row r="13" spans="1:9" ht="16.8">
      <c r="D13" s="13"/>
      <c r="E13" s="14"/>
      <c r="F13" s="14"/>
      <c r="G13" s="16"/>
      <c r="H13" s="10"/>
      <c r="I13" s="10"/>
    </row>
    <row r="14" spans="1:9" ht="17.399999999999999">
      <c r="A14" s="7" t="s">
        <v>6</v>
      </c>
      <c r="D14" s="13" t="s">
        <v>7</v>
      </c>
      <c r="E14" s="14"/>
      <c r="F14" s="14"/>
      <c r="G14" s="16"/>
      <c r="H14" s="10"/>
      <c r="I14" s="10"/>
    </row>
    <row r="15" spans="1:9" ht="17.399999999999999">
      <c r="A15" s="7"/>
      <c r="D15" s="13"/>
      <c r="E15" s="14"/>
      <c r="F15" s="14"/>
      <c r="G15" s="16"/>
      <c r="H15" s="10"/>
      <c r="I15" s="10"/>
    </row>
    <row r="16" spans="1:9" ht="17.399999999999999">
      <c r="A16" s="7" t="s">
        <v>160</v>
      </c>
      <c r="B16" s="7"/>
      <c r="C16" s="7"/>
      <c r="D16" s="13" t="s">
        <v>158</v>
      </c>
      <c r="E16" s="14"/>
      <c r="F16" s="14"/>
      <c r="G16" s="16"/>
      <c r="H16" s="10"/>
      <c r="I16" s="10"/>
    </row>
    <row r="17" spans="1:9" ht="18">
      <c r="A17" s="7"/>
      <c r="D17" s="13"/>
      <c r="E17" s="14"/>
      <c r="F17" s="14"/>
      <c r="G17" s="15"/>
      <c r="H17" s="7"/>
      <c r="I17" s="7"/>
    </row>
    <row r="18" spans="1:9" ht="18">
      <c r="A18" s="7" t="s">
        <v>129</v>
      </c>
      <c r="C18" s="17"/>
      <c r="D18" s="13" t="s">
        <v>8</v>
      </c>
      <c r="E18" s="14"/>
      <c r="F18" s="14"/>
      <c r="G18" s="15"/>
      <c r="H18" s="7"/>
      <c r="I18" s="7"/>
    </row>
    <row r="19" spans="1:9" ht="18">
      <c r="A19" s="7"/>
      <c r="D19" s="13"/>
      <c r="E19" s="14"/>
      <c r="F19" s="14"/>
      <c r="G19" s="15"/>
      <c r="H19" s="7"/>
      <c r="I19" s="7"/>
    </row>
    <row r="20" spans="1:9" ht="18">
      <c r="A20" s="7"/>
      <c r="D20" s="13"/>
      <c r="E20" s="14"/>
      <c r="F20" s="14"/>
      <c r="G20" s="15"/>
    </row>
    <row r="21" spans="1:9" ht="18">
      <c r="A21" s="7" t="s">
        <v>9</v>
      </c>
      <c r="D21" s="13" t="s">
        <v>10</v>
      </c>
      <c r="E21" s="14"/>
      <c r="F21" s="14"/>
      <c r="G21" s="15"/>
    </row>
    <row r="22" spans="1:9" ht="18">
      <c r="A22" s="7"/>
      <c r="D22" s="13" t="s">
        <v>11</v>
      </c>
      <c r="E22" s="14"/>
      <c r="F22" s="14"/>
      <c r="G22" s="15"/>
    </row>
    <row r="23" spans="1:9" ht="18">
      <c r="F23" s="15"/>
      <c r="G23" s="18"/>
    </row>
    <row r="24" spans="1:9" ht="18">
      <c r="A24" s="7" t="s">
        <v>12</v>
      </c>
      <c r="C24" s="17"/>
      <c r="D24" s="8" t="s">
        <v>132</v>
      </c>
      <c r="E24" s="154"/>
      <c r="F24" s="18"/>
      <c r="G24" s="20"/>
    </row>
    <row r="25" spans="1:9" ht="18">
      <c r="A25" s="7"/>
      <c r="C25" s="17"/>
      <c r="D25" s="8" t="s">
        <v>13</v>
      </c>
      <c r="E25" s="154"/>
      <c r="F25" s="18"/>
      <c r="G25" s="20"/>
      <c r="H25" s="21"/>
      <c r="I25" s="21"/>
    </row>
    <row r="26" spans="1:9" ht="18" customHeight="1">
      <c r="A26" s="7"/>
      <c r="C26" s="10"/>
      <c r="D26" s="8" t="s">
        <v>14</v>
      </c>
      <c r="E26" s="9"/>
      <c r="F26" s="18"/>
      <c r="G26" s="155"/>
      <c r="H26" s="156"/>
      <c r="I26" s="157"/>
    </row>
    <row r="27" spans="1:9" ht="18">
      <c r="A27" s="7"/>
      <c r="D27" s="8"/>
      <c r="E27" s="20"/>
      <c r="F27" s="18"/>
      <c r="G27" s="20"/>
      <c r="H27" s="21"/>
      <c r="I27" s="21"/>
    </row>
    <row r="28" spans="1:9" ht="17.399999999999999">
      <c r="A28" s="7" t="s">
        <v>15</v>
      </c>
      <c r="D28" s="8" t="s">
        <v>16</v>
      </c>
      <c r="E28" s="154"/>
      <c r="F28" s="154"/>
      <c r="G28" s="154"/>
      <c r="H28" s="7"/>
      <c r="I28" s="7"/>
    </row>
    <row r="29" spans="1:9" ht="17.399999999999999">
      <c r="A29" s="7"/>
      <c r="D29" s="8" t="s">
        <v>17</v>
      </c>
      <c r="E29" s="154"/>
      <c r="F29" s="154"/>
      <c r="G29" s="154"/>
      <c r="H29" s="7"/>
      <c r="I29" s="7"/>
    </row>
    <row r="30" spans="1:9" ht="17.399999999999999">
      <c r="A30" s="7"/>
      <c r="D30" s="8" t="s">
        <v>18</v>
      </c>
      <c r="E30" s="154"/>
      <c r="F30" s="154"/>
      <c r="G30" s="154"/>
      <c r="H30" s="7"/>
      <c r="I30" s="7"/>
    </row>
    <row r="31" spans="1:9" ht="17.399999999999999">
      <c r="A31" s="7"/>
      <c r="D31" s="8" t="s">
        <v>168</v>
      </c>
      <c r="E31" s="154"/>
      <c r="F31" s="154"/>
      <c r="G31" s="154"/>
    </row>
    <row r="32" spans="1:9" ht="17.399999999999999">
      <c r="A32" s="7"/>
      <c r="D32" s="8" t="s">
        <v>19</v>
      </c>
      <c r="E32" s="154"/>
      <c r="F32" s="154"/>
      <c r="G32" s="154"/>
    </row>
    <row r="33" spans="1:9" ht="17.399999999999999">
      <c r="A33" s="7"/>
      <c r="D33" s="8" t="s">
        <v>20</v>
      </c>
      <c r="E33" s="154"/>
      <c r="F33" s="154"/>
      <c r="G33" s="154"/>
    </row>
    <row r="34" spans="1:9" ht="17.399999999999999">
      <c r="A34" s="7"/>
      <c r="D34" s="8" t="s">
        <v>21</v>
      </c>
      <c r="E34" s="154"/>
      <c r="F34" s="154"/>
      <c r="G34" s="154"/>
    </row>
    <row r="35" spans="1:9" ht="17.399999999999999">
      <c r="A35" s="7"/>
      <c r="C35" s="21"/>
      <c r="E35" s="154"/>
      <c r="F35" s="154"/>
      <c r="G35" s="154"/>
    </row>
    <row r="36" spans="1:9" ht="17.399999999999999">
      <c r="A36" s="7"/>
      <c r="D36" s="8"/>
      <c r="E36" s="154"/>
      <c r="F36" s="154"/>
      <c r="G36" s="154"/>
    </row>
    <row r="37" spans="1:9" ht="18">
      <c r="A37" s="7"/>
      <c r="E37" s="19"/>
      <c r="F37" s="15"/>
      <c r="G37" s="19"/>
    </row>
    <row r="38" spans="1:9" ht="17.399999999999999">
      <c r="A38" s="7" t="s">
        <v>22</v>
      </c>
      <c r="D38" s="10" t="s">
        <v>23</v>
      </c>
      <c r="E38" s="19"/>
      <c r="F38" s="19"/>
      <c r="G38" s="20"/>
      <c r="H38" s="21"/>
      <c r="I38" s="21"/>
    </row>
    <row r="39" spans="1:9" ht="18">
      <c r="A39" s="7"/>
      <c r="E39" s="19"/>
      <c r="F39" s="15"/>
      <c r="G39" s="19"/>
    </row>
    <row r="40" spans="1:9" ht="17.399999999999999">
      <c r="A40" s="7"/>
      <c r="F40" s="7"/>
    </row>
    <row r="41" spans="1:9" ht="17.399999999999999">
      <c r="A41" s="7"/>
      <c r="F41" s="7"/>
    </row>
    <row r="42" spans="1:9" ht="17.399999999999999">
      <c r="A42" s="7"/>
      <c r="F42" s="7"/>
    </row>
    <row r="43" spans="1:9" ht="17.399999999999999">
      <c r="A43" s="7"/>
      <c r="F43" s="7"/>
    </row>
    <row r="44" spans="1:9" ht="17.399999999999999">
      <c r="A44" s="7"/>
      <c r="F44" s="7"/>
    </row>
    <row r="45" spans="1:9" ht="17.399999999999999">
      <c r="A45" s="7"/>
      <c r="F45" s="7"/>
    </row>
    <row r="46" spans="1:9" ht="17.399999999999999">
      <c r="A46" s="7"/>
      <c r="F46" s="7"/>
    </row>
    <row r="47" spans="1:9" ht="13.2"/>
    <row r="48" spans="1:9" ht="13.2"/>
    <row r="49" ht="13.2"/>
    <row r="50" ht="13.2"/>
    <row r="51" ht="13.2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pageMargins left="0.78740157480314965" right="0.35433070866141736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view="pageBreakPreview" topLeftCell="A46" zoomScaleNormal="90" zoomScaleSheetLayoutView="100" workbookViewId="0">
      <selection activeCell="A57" sqref="A57:XFD57"/>
    </sheetView>
  </sheetViews>
  <sheetFormatPr defaultColWidth="9.109375" defaultRowHeight="13.8"/>
  <cols>
    <col min="1" max="1" width="80.44140625" style="22" customWidth="1"/>
    <col min="2" max="2" width="11.5546875" style="33" customWidth="1"/>
    <col min="3" max="3" width="5.33203125" style="28" customWidth="1"/>
    <col min="4" max="4" width="12.33203125" style="28" customWidth="1"/>
    <col min="5" max="5" width="2.109375" style="28" customWidth="1"/>
    <col min="6" max="6" width="12.33203125" style="28" customWidth="1"/>
    <col min="7" max="7" width="1.5546875" style="28" customWidth="1"/>
    <col min="8" max="8" width="12.33203125" style="22" bestFit="1" customWidth="1"/>
    <col min="9" max="9" width="5" style="22" customWidth="1"/>
    <col min="10" max="10" width="11.5546875" style="22" bestFit="1" customWidth="1"/>
    <col min="11" max="16384" width="9.109375" style="22"/>
  </cols>
  <sheetData>
    <row r="1" spans="1:10">
      <c r="A1" s="335" t="str">
        <f>'[1]Cover '!A1</f>
        <v xml:space="preserve">ГРУПА СОФАРМА </v>
      </c>
      <c r="B1" s="336"/>
      <c r="C1" s="336"/>
      <c r="D1" s="336"/>
      <c r="E1" s="336"/>
      <c r="F1" s="336"/>
      <c r="G1" s="336"/>
    </row>
    <row r="2" spans="1:10" s="23" customFormat="1">
      <c r="A2" s="337" t="s">
        <v>24</v>
      </c>
      <c r="B2" s="338"/>
      <c r="C2" s="338"/>
      <c r="D2" s="338"/>
      <c r="E2" s="338"/>
      <c r="F2" s="338"/>
      <c r="G2" s="338"/>
    </row>
    <row r="3" spans="1:10">
      <c r="A3" s="77" t="s">
        <v>183</v>
      </c>
      <c r="B3" s="222"/>
      <c r="C3" s="25"/>
      <c r="D3" s="25"/>
      <c r="E3" s="25"/>
      <c r="F3" s="25"/>
      <c r="G3" s="25"/>
    </row>
    <row r="4" spans="1:10" ht="4.5" customHeight="1">
      <c r="A4" s="164"/>
      <c r="B4" s="222"/>
      <c r="C4" s="25"/>
      <c r="D4" s="25"/>
      <c r="E4" s="25"/>
      <c r="F4" s="25"/>
      <c r="G4" s="25"/>
    </row>
    <row r="5" spans="1:10" ht="5.25" customHeight="1">
      <c r="A5" s="24"/>
      <c r="B5" s="222"/>
      <c r="C5" s="25"/>
      <c r="D5" s="25"/>
      <c r="E5" s="25"/>
      <c r="F5" s="25"/>
      <c r="G5" s="25"/>
    </row>
    <row r="6" spans="1:10" ht="15" customHeight="1">
      <c r="A6" s="23"/>
      <c r="B6" s="339" t="s">
        <v>25</v>
      </c>
      <c r="C6" s="26"/>
      <c r="D6" s="340" t="s">
        <v>184</v>
      </c>
      <c r="E6" s="229"/>
      <c r="F6" s="340" t="s">
        <v>173</v>
      </c>
      <c r="G6" s="26"/>
    </row>
    <row r="7" spans="1:10">
      <c r="A7" s="23"/>
      <c r="B7" s="339"/>
      <c r="C7" s="26"/>
      <c r="D7" s="341"/>
      <c r="E7" s="229"/>
      <c r="F7" s="341"/>
      <c r="G7" s="26"/>
    </row>
    <row r="8" spans="1:10" ht="14.4">
      <c r="A8" s="27"/>
    </row>
    <row r="9" spans="1:10" ht="14.4">
      <c r="A9" s="27"/>
    </row>
    <row r="10" spans="1:10" ht="15" customHeight="1">
      <c r="A10" s="23" t="s">
        <v>26</v>
      </c>
      <c r="B10" s="33">
        <v>3</v>
      </c>
      <c r="D10" s="29">
        <v>215812</v>
      </c>
      <c r="F10" s="29">
        <v>221611</v>
      </c>
      <c r="J10" s="30"/>
    </row>
    <row r="11" spans="1:10">
      <c r="A11" s="23" t="s">
        <v>27</v>
      </c>
      <c r="B11" s="33">
        <v>4</v>
      </c>
      <c r="D11" s="29">
        <f>-304-41</f>
        <v>-345</v>
      </c>
      <c r="F11" s="29">
        <v>2214</v>
      </c>
    </row>
    <row r="12" spans="1:10">
      <c r="A12" s="31" t="s">
        <v>28</v>
      </c>
      <c r="D12" s="32">
        <v>6694</v>
      </c>
      <c r="F12" s="32">
        <v>3070</v>
      </c>
      <c r="G12" s="33"/>
      <c r="J12" s="30"/>
    </row>
    <row r="13" spans="1:10">
      <c r="A13" s="23" t="s">
        <v>29</v>
      </c>
      <c r="B13" s="33">
        <v>5</v>
      </c>
      <c r="D13" s="29">
        <f>-22821-521</f>
        <v>-23342</v>
      </c>
      <c r="F13" s="29">
        <v>-20871</v>
      </c>
      <c r="H13" s="34"/>
      <c r="J13" s="30"/>
    </row>
    <row r="14" spans="1:10">
      <c r="A14" s="23" t="s">
        <v>30</v>
      </c>
      <c r="B14" s="33">
        <v>6</v>
      </c>
      <c r="D14" s="29">
        <f>-12484+41</f>
        <v>-12443</v>
      </c>
      <c r="F14" s="29">
        <v>-15725</v>
      </c>
      <c r="H14" s="34"/>
      <c r="J14" s="30"/>
    </row>
    <row r="15" spans="1:10">
      <c r="A15" s="23" t="s">
        <v>31</v>
      </c>
      <c r="B15" s="33">
        <v>7</v>
      </c>
      <c r="D15" s="29">
        <v>-20915</v>
      </c>
      <c r="F15" s="29">
        <v>-20041</v>
      </c>
      <c r="H15" s="35"/>
    </row>
    <row r="16" spans="1:10">
      <c r="A16" s="23" t="s">
        <v>32</v>
      </c>
      <c r="B16" s="33" t="s">
        <v>193</v>
      </c>
      <c r="D16" s="29">
        <v>-6800</v>
      </c>
      <c r="F16" s="29">
        <v>-6606</v>
      </c>
      <c r="H16" s="34"/>
    </row>
    <row r="17" spans="1:11">
      <c r="A17" s="23" t="s">
        <v>33</v>
      </c>
      <c r="D17" s="29">
        <f>-142085+521</f>
        <v>-141564</v>
      </c>
      <c r="F17" s="29">
        <v>-144489</v>
      </c>
      <c r="H17" s="34"/>
    </row>
    <row r="18" spans="1:11">
      <c r="A18" s="23" t="s">
        <v>34</v>
      </c>
      <c r="B18" s="33" t="s">
        <v>176</v>
      </c>
      <c r="D18" s="29">
        <v>-1660</v>
      </c>
      <c r="F18" s="29">
        <v>-1528</v>
      </c>
      <c r="H18" s="35"/>
      <c r="J18" s="30"/>
    </row>
    <row r="19" spans="1:11" ht="15" customHeight="1">
      <c r="A19" s="24" t="s">
        <v>35</v>
      </c>
      <c r="D19" s="36">
        <f>SUM(D10:D18)</f>
        <v>15437</v>
      </c>
      <c r="F19" s="36">
        <f>SUM(F10:F18)</f>
        <v>17635</v>
      </c>
      <c r="H19" s="34"/>
      <c r="K19" s="30"/>
    </row>
    <row r="20" spans="1:11" ht="8.25" customHeight="1">
      <c r="A20" s="23"/>
      <c r="D20" s="29"/>
      <c r="F20" s="29"/>
      <c r="H20" s="34"/>
    </row>
    <row r="21" spans="1:11">
      <c r="A21" s="23" t="s">
        <v>36</v>
      </c>
      <c r="B21" s="33">
        <v>10</v>
      </c>
      <c r="D21" s="29">
        <f>1310-8</f>
        <v>1302</v>
      </c>
      <c r="F21" s="29">
        <v>1515</v>
      </c>
      <c r="H21" s="34"/>
    </row>
    <row r="22" spans="1:11">
      <c r="A22" s="23" t="s">
        <v>37</v>
      </c>
      <c r="B22" s="33">
        <v>11</v>
      </c>
      <c r="D22" s="29">
        <f>-3949+8</f>
        <v>-3941</v>
      </c>
      <c r="F22" s="29">
        <v>-6386</v>
      </c>
      <c r="H22" s="34"/>
    </row>
    <row r="23" spans="1:11">
      <c r="A23" s="37" t="s">
        <v>38</v>
      </c>
      <c r="D23" s="36">
        <f>SUM(D21:D22)</f>
        <v>-2639</v>
      </c>
      <c r="F23" s="36">
        <f>SUM(F21:F22)</f>
        <v>-4871</v>
      </c>
      <c r="H23" s="34"/>
    </row>
    <row r="24" spans="1:11" ht="9" customHeight="1">
      <c r="A24" s="37"/>
      <c r="D24" s="39"/>
      <c r="F24" s="39"/>
      <c r="H24" s="34"/>
    </row>
    <row r="25" spans="1:11">
      <c r="A25" s="23" t="s">
        <v>177</v>
      </c>
      <c r="B25" s="33">
        <v>12</v>
      </c>
      <c r="D25" s="29">
        <v>-509</v>
      </c>
      <c r="F25" s="29">
        <v>-58</v>
      </c>
      <c r="H25" s="34"/>
    </row>
    <row r="26" spans="1:11">
      <c r="A26" s="24" t="s">
        <v>39</v>
      </c>
      <c r="D26" s="36">
        <f>D19+D23+D25</f>
        <v>12289</v>
      </c>
      <c r="F26" s="36">
        <f>F19+F23+F25</f>
        <v>12706</v>
      </c>
      <c r="H26" s="38"/>
    </row>
    <row r="27" spans="1:11" ht="6.75" customHeight="1">
      <c r="A27" s="24"/>
      <c r="D27" s="168"/>
      <c r="F27" s="168"/>
      <c r="H27" s="38"/>
    </row>
    <row r="28" spans="1:11">
      <c r="A28" s="23" t="s">
        <v>40</v>
      </c>
      <c r="D28" s="40">
        <v>-1925</v>
      </c>
      <c r="F28" s="40">
        <v>-2492</v>
      </c>
      <c r="H28" s="38"/>
    </row>
    <row r="29" spans="1:11" ht="6.75" customHeight="1">
      <c r="A29" s="24"/>
      <c r="B29" s="223"/>
      <c r="C29" s="41"/>
      <c r="D29" s="39"/>
      <c r="E29" s="41"/>
      <c r="F29" s="39"/>
      <c r="G29" s="41"/>
      <c r="H29" s="38"/>
      <c r="J29" s="42"/>
    </row>
    <row r="30" spans="1:11" ht="7.5" customHeight="1">
      <c r="A30" s="151"/>
      <c r="B30" s="223"/>
      <c r="C30" s="41"/>
      <c r="D30" s="39"/>
      <c r="E30" s="41"/>
      <c r="F30" s="39"/>
      <c r="G30" s="41"/>
      <c r="H30" s="38"/>
      <c r="J30" s="42"/>
    </row>
    <row r="31" spans="1:11" ht="14.4" thickBot="1">
      <c r="A31" s="169" t="s">
        <v>125</v>
      </c>
      <c r="B31" s="223"/>
      <c r="C31" s="41"/>
      <c r="D31" s="148">
        <f>D26+D28</f>
        <v>10364</v>
      </c>
      <c r="E31" s="41"/>
      <c r="F31" s="148">
        <f>F26+F28</f>
        <v>10214</v>
      </c>
      <c r="G31" s="41"/>
      <c r="H31" s="38"/>
      <c r="J31" s="42"/>
    </row>
    <row r="32" spans="1:11" ht="14.4" thickTop="1">
      <c r="A32" s="151"/>
      <c r="B32" s="223"/>
      <c r="C32" s="41"/>
      <c r="D32" s="39"/>
      <c r="E32" s="41"/>
      <c r="F32" s="39"/>
      <c r="G32" s="41"/>
      <c r="H32" s="38"/>
      <c r="J32" s="42"/>
    </row>
    <row r="33" spans="1:10">
      <c r="A33" s="24" t="s">
        <v>41</v>
      </c>
      <c r="C33" s="44"/>
      <c r="D33" s="39"/>
      <c r="E33" s="44"/>
      <c r="F33" s="39"/>
      <c r="G33" s="41"/>
      <c r="H33" s="38"/>
      <c r="J33" s="42"/>
    </row>
    <row r="34" spans="1:10" ht="14.4">
      <c r="A34" s="173" t="s">
        <v>154</v>
      </c>
      <c r="B34" s="224"/>
      <c r="C34" s="44"/>
      <c r="D34" s="39"/>
      <c r="E34" s="44"/>
      <c r="F34" s="39"/>
      <c r="G34" s="41"/>
      <c r="H34" s="38"/>
      <c r="J34" s="42"/>
    </row>
    <row r="35" spans="1:10">
      <c r="A35" s="150" t="s">
        <v>153</v>
      </c>
      <c r="B35" s="224">
        <v>28</v>
      </c>
      <c r="C35" s="44"/>
      <c r="D35" s="329">
        <v>0</v>
      </c>
      <c r="E35" s="224"/>
      <c r="F35" s="333">
        <v>-14</v>
      </c>
      <c r="G35" s="41"/>
      <c r="H35" s="38"/>
      <c r="J35" s="42"/>
    </row>
    <row r="36" spans="1:10" ht="27.6">
      <c r="A36" s="178" t="s">
        <v>155</v>
      </c>
      <c r="C36" s="44"/>
      <c r="D36" s="330">
        <v>0</v>
      </c>
      <c r="E36" s="224"/>
      <c r="F36" s="330">
        <v>0</v>
      </c>
      <c r="G36" s="41"/>
      <c r="H36" s="38"/>
      <c r="J36" s="42"/>
    </row>
    <row r="37" spans="1:10" ht="14.4">
      <c r="A37" s="173"/>
      <c r="C37" s="44"/>
      <c r="D37" s="36">
        <f>SUM(D35:D36)</f>
        <v>0</v>
      </c>
      <c r="E37" s="44"/>
      <c r="F37" s="36">
        <f>SUM(F35:F36)</f>
        <v>-14</v>
      </c>
      <c r="G37" s="41"/>
      <c r="H37" s="38"/>
      <c r="J37" s="42"/>
    </row>
    <row r="38" spans="1:10" ht="14.4">
      <c r="A38" s="173" t="s">
        <v>156</v>
      </c>
      <c r="B38" s="224"/>
      <c r="C38" s="44"/>
      <c r="D38" s="39"/>
      <c r="E38" s="44"/>
      <c r="F38" s="39"/>
      <c r="G38" s="41"/>
      <c r="H38" s="38"/>
      <c r="J38" s="42"/>
    </row>
    <row r="39" spans="1:10" ht="27.6">
      <c r="A39" s="178" t="s">
        <v>42</v>
      </c>
      <c r="B39" s="224"/>
      <c r="C39" s="44"/>
      <c r="D39" s="45">
        <v>6</v>
      </c>
      <c r="E39" s="45"/>
      <c r="F39" s="45">
        <v>39</v>
      </c>
      <c r="G39" s="41"/>
      <c r="H39" s="38"/>
      <c r="J39" s="42"/>
    </row>
    <row r="40" spans="1:10">
      <c r="A40" s="178" t="s">
        <v>130</v>
      </c>
      <c r="B40" s="224"/>
      <c r="C40" s="44"/>
      <c r="D40" s="231">
        <f>-172-420</f>
        <v>-592</v>
      </c>
      <c r="E40" s="56"/>
      <c r="F40" s="231">
        <v>2586</v>
      </c>
      <c r="G40" s="41"/>
      <c r="H40" s="38"/>
      <c r="J40" s="42"/>
    </row>
    <row r="41" spans="1:10" ht="14.4">
      <c r="A41" s="173"/>
      <c r="C41" s="44"/>
      <c r="D41" s="39">
        <f>D39+D40</f>
        <v>-586</v>
      </c>
      <c r="E41" s="44"/>
      <c r="F41" s="39">
        <f>F39+F40</f>
        <v>2625</v>
      </c>
      <c r="G41" s="41"/>
      <c r="H41" s="38"/>
      <c r="J41" s="42"/>
    </row>
    <row r="42" spans="1:10">
      <c r="A42" s="24" t="s">
        <v>43</v>
      </c>
      <c r="B42" s="224">
        <v>13</v>
      </c>
      <c r="C42" s="44"/>
      <c r="D42" s="36">
        <f>D37+D41</f>
        <v>-586</v>
      </c>
      <c r="E42" s="44"/>
      <c r="F42" s="36">
        <f>+F37+F41</f>
        <v>2611</v>
      </c>
      <c r="G42" s="41"/>
      <c r="H42" s="38"/>
      <c r="J42" s="42"/>
    </row>
    <row r="43" spans="1:10" ht="14.4">
      <c r="A43" s="173"/>
      <c r="B43" s="224"/>
      <c r="C43" s="44"/>
      <c r="D43" s="39"/>
      <c r="E43" s="44"/>
      <c r="F43" s="39"/>
      <c r="G43" s="41"/>
      <c r="H43" s="38"/>
      <c r="J43" s="42"/>
    </row>
    <row r="44" spans="1:10" ht="14.4" thickBot="1">
      <c r="A44" s="46" t="s">
        <v>44</v>
      </c>
      <c r="B44" s="223"/>
      <c r="C44" s="41"/>
      <c r="D44" s="43">
        <f>+D31+D42</f>
        <v>9778</v>
      </c>
      <c r="E44" s="41"/>
      <c r="F44" s="43">
        <f>+F31+F42</f>
        <v>12825</v>
      </c>
      <c r="G44" s="41"/>
      <c r="H44" s="38"/>
      <c r="J44" s="42"/>
    </row>
    <row r="45" spans="1:10" ht="8.25" customHeight="1" thickTop="1">
      <c r="A45" s="173"/>
      <c r="B45" s="224"/>
      <c r="C45" s="44"/>
      <c r="D45" s="39"/>
      <c r="E45" s="44"/>
      <c r="F45" s="39"/>
      <c r="G45" s="41"/>
      <c r="H45" s="38"/>
      <c r="J45" s="42"/>
    </row>
    <row r="46" spans="1:10">
      <c r="A46" s="46" t="s">
        <v>126</v>
      </c>
      <c r="B46" s="225"/>
      <c r="C46" s="48"/>
      <c r="D46" s="49"/>
      <c r="E46" s="48"/>
      <c r="F46" s="49"/>
      <c r="G46" s="50"/>
      <c r="H46" s="38"/>
    </row>
    <row r="47" spans="1:10">
      <c r="A47" s="51" t="s">
        <v>45</v>
      </c>
      <c r="B47" s="54"/>
      <c r="C47" s="52"/>
      <c r="D47" s="53">
        <v>10442</v>
      </c>
      <c r="E47" s="52"/>
      <c r="F47" s="53">
        <v>9241</v>
      </c>
      <c r="G47" s="54"/>
      <c r="H47" s="38"/>
    </row>
    <row r="48" spans="1:10">
      <c r="A48" s="55" t="s">
        <v>46</v>
      </c>
      <c r="B48" s="54"/>
      <c r="C48" s="52"/>
      <c r="D48" s="56">
        <v>-78</v>
      </c>
      <c r="E48" s="52"/>
      <c r="F48" s="56">
        <v>973</v>
      </c>
      <c r="G48" s="52"/>
      <c r="H48" s="38"/>
    </row>
    <row r="49" spans="1:10" ht="9" customHeight="1">
      <c r="A49" s="57"/>
      <c r="B49" s="225"/>
      <c r="C49" s="48"/>
      <c r="D49" s="167"/>
      <c r="E49" s="48"/>
      <c r="F49" s="167"/>
      <c r="G49" s="50"/>
      <c r="H49" s="38"/>
    </row>
    <row r="50" spans="1:10">
      <c r="A50" s="170" t="s">
        <v>149</v>
      </c>
      <c r="B50" s="225"/>
      <c r="C50" s="48"/>
      <c r="D50" s="167"/>
      <c r="E50" s="48"/>
      <c r="F50" s="167"/>
      <c r="G50" s="50"/>
      <c r="H50" s="38"/>
    </row>
    <row r="51" spans="1:10">
      <c r="A51" s="51" t="s">
        <v>45</v>
      </c>
      <c r="B51" s="54"/>
      <c r="C51" s="52"/>
      <c r="D51" s="53">
        <v>10283</v>
      </c>
      <c r="E51" s="52"/>
      <c r="F51" s="53">
        <v>12111</v>
      </c>
      <c r="G51" s="54"/>
      <c r="H51" s="38"/>
      <c r="J51" s="47"/>
    </row>
    <row r="52" spans="1:10">
      <c r="A52" s="55" t="s">
        <v>46</v>
      </c>
      <c r="B52" s="54"/>
      <c r="C52" s="52"/>
      <c r="D52" s="56">
        <v>-505</v>
      </c>
      <c r="E52" s="52"/>
      <c r="F52" s="56">
        <v>714</v>
      </c>
      <c r="G52" s="52"/>
      <c r="H52" s="38"/>
    </row>
    <row r="53" spans="1:10" ht="8.25" customHeight="1">
      <c r="A53" s="55"/>
      <c r="B53" s="58"/>
      <c r="C53" s="58"/>
      <c r="D53" s="59"/>
      <c r="E53" s="58"/>
      <c r="F53" s="59"/>
      <c r="G53" s="58"/>
    </row>
    <row r="54" spans="1:10">
      <c r="A54" s="23"/>
    </row>
    <row r="55" spans="1:10">
      <c r="A55" s="60"/>
    </row>
    <row r="56" spans="1:10" ht="14.4">
      <c r="A56" s="234" t="s">
        <v>195</v>
      </c>
      <c r="B56" s="223"/>
      <c r="C56" s="41"/>
      <c r="D56" s="41"/>
      <c r="E56" s="41"/>
      <c r="F56" s="41"/>
      <c r="G56" s="41"/>
    </row>
    <row r="57" spans="1:10" ht="14.4">
      <c r="A57" s="234"/>
      <c r="B57" s="223"/>
      <c r="C57" s="41"/>
      <c r="D57" s="41"/>
      <c r="E57" s="41"/>
      <c r="F57" s="41"/>
      <c r="G57" s="41"/>
    </row>
    <row r="58" spans="1:10">
      <c r="A58" s="60"/>
    </row>
    <row r="60" spans="1:10" ht="14.4">
      <c r="A60" s="61" t="s">
        <v>47</v>
      </c>
    </row>
    <row r="61" spans="1:10" ht="14.4">
      <c r="A61" s="62" t="s">
        <v>48</v>
      </c>
    </row>
    <row r="63" spans="1:10" ht="14.4">
      <c r="A63" s="63" t="str">
        <f>'[1]Cover '!A15</f>
        <v>Финансов директор:</v>
      </c>
    </row>
    <row r="64" spans="1:10" ht="14.4">
      <c r="A64" s="64" t="str">
        <f>'[1]Cover '!D15</f>
        <v>Борис Борисов</v>
      </c>
    </row>
    <row r="65" spans="1:7">
      <c r="A65" s="65"/>
    </row>
    <row r="66" spans="1:7" ht="14.4">
      <c r="A66" s="66" t="s">
        <v>157</v>
      </c>
    </row>
    <row r="67" spans="1:7" ht="14.4">
      <c r="A67" s="174" t="s">
        <v>158</v>
      </c>
    </row>
    <row r="69" spans="1:7">
      <c r="A69" s="23"/>
    </row>
    <row r="70" spans="1:7">
      <c r="A70" s="23"/>
    </row>
    <row r="71" spans="1:7">
      <c r="A71" s="23"/>
    </row>
    <row r="72" spans="1:7">
      <c r="A72" s="23"/>
    </row>
    <row r="73" spans="1:7">
      <c r="A73" s="334"/>
      <c r="B73" s="334"/>
      <c r="C73" s="334"/>
      <c r="D73" s="334"/>
      <c r="E73" s="334"/>
      <c r="F73" s="334"/>
      <c r="G73" s="334"/>
    </row>
    <row r="74" spans="1:7" ht="17.25" customHeight="1">
      <c r="A74" s="61"/>
      <c r="B74" s="67"/>
      <c r="C74" s="67"/>
      <c r="D74" s="67"/>
      <c r="E74" s="67"/>
      <c r="F74" s="67"/>
      <c r="G74" s="67"/>
    </row>
    <row r="75" spans="1:7">
      <c r="A75" s="68"/>
    </row>
    <row r="76" spans="1:7">
      <c r="A76" s="69"/>
    </row>
    <row r="77" spans="1:7">
      <c r="A77" s="70"/>
    </row>
    <row r="78" spans="1:7">
      <c r="A78" s="70"/>
    </row>
    <row r="79" spans="1:7" ht="14.4">
      <c r="A79" s="66"/>
    </row>
    <row r="80" spans="1:7">
      <c r="A80" s="71"/>
    </row>
    <row r="81" spans="1:1">
      <c r="A81" s="65"/>
    </row>
    <row r="86" spans="1:1" ht="14.4">
      <c r="A86" s="72"/>
    </row>
  </sheetData>
  <mergeCells count="6">
    <mergeCell ref="A73:G73"/>
    <mergeCell ref="A1:G1"/>
    <mergeCell ref="A2:G2"/>
    <mergeCell ref="B6:B7"/>
    <mergeCell ref="F6:F7"/>
    <mergeCell ref="D6:D7"/>
  </mergeCells>
  <pageMargins left="0.65" right="0.41" top="0.51181102362204722" bottom="0.48" header="0.31496062992125984" footer="0.32"/>
  <pageSetup paperSize="9" scale="71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view="pageBreakPreview" topLeftCell="A46" zoomScaleNormal="90" zoomScaleSheetLayoutView="100" workbookViewId="0">
      <selection activeCell="F64" sqref="F64"/>
    </sheetView>
  </sheetViews>
  <sheetFormatPr defaultColWidth="9.109375" defaultRowHeight="13.2"/>
  <cols>
    <col min="1" max="1" width="67.44140625" style="76" customWidth="1"/>
    <col min="2" max="2" width="8.33203125" style="76" customWidth="1"/>
    <col min="3" max="3" width="12.6640625" style="76" customWidth="1"/>
    <col min="4" max="4" width="14.44140625" style="107" customWidth="1"/>
    <col min="5" max="5" width="1.33203125" style="76" customWidth="1"/>
    <col min="6" max="6" width="14.5546875" style="107" customWidth="1"/>
    <col min="7" max="7" width="1.33203125" style="76" customWidth="1"/>
    <col min="8" max="8" width="1.5546875" style="76" customWidth="1"/>
    <col min="9" max="16384" width="9.109375" style="76"/>
  </cols>
  <sheetData>
    <row r="1" spans="1:8" ht="13.8">
      <c r="A1" s="73" t="str">
        <f>+[1]SCI!A1</f>
        <v xml:space="preserve">ГРУПА СОФАРМА </v>
      </c>
      <c r="B1" s="74"/>
      <c r="C1" s="74"/>
      <c r="D1" s="75"/>
      <c r="E1" s="74"/>
      <c r="F1" s="75"/>
      <c r="G1" s="74"/>
    </row>
    <row r="2" spans="1:8" ht="13.8">
      <c r="A2" s="77" t="s">
        <v>49</v>
      </c>
      <c r="B2" s="78"/>
      <c r="C2" s="78"/>
      <c r="D2" s="79"/>
      <c r="E2" s="78"/>
      <c r="F2" s="79"/>
      <c r="G2" s="78"/>
    </row>
    <row r="3" spans="1:8" ht="13.8">
      <c r="A3" s="77" t="s">
        <v>183</v>
      </c>
      <c r="B3" s="80"/>
      <c r="C3" s="80"/>
      <c r="D3" s="81"/>
      <c r="E3" s="80"/>
      <c r="F3" s="81"/>
      <c r="G3" s="80"/>
    </row>
    <row r="4" spans="1:8" ht="26.25" customHeight="1">
      <c r="A4" s="82"/>
      <c r="B4" s="26"/>
      <c r="C4" s="342" t="s">
        <v>25</v>
      </c>
      <c r="D4" s="343" t="s">
        <v>189</v>
      </c>
      <c r="E4" s="172"/>
      <c r="F4" s="343" t="s">
        <v>188</v>
      </c>
      <c r="G4" s="227"/>
    </row>
    <row r="5" spans="1:8" ht="12" customHeight="1">
      <c r="B5" s="26"/>
      <c r="C5" s="342"/>
      <c r="D5" s="344"/>
      <c r="E5" s="172"/>
      <c r="F5" s="344"/>
      <c r="G5" s="227"/>
    </row>
    <row r="6" spans="1:8" ht="12" customHeight="1">
      <c r="B6" s="175"/>
      <c r="C6" s="176"/>
      <c r="D6" s="177"/>
      <c r="E6" s="176"/>
      <c r="F6" s="230"/>
      <c r="G6" s="227"/>
    </row>
    <row r="7" spans="1:8" ht="13.8">
      <c r="A7" s="77" t="s">
        <v>50</v>
      </c>
      <c r="B7" s="33"/>
      <c r="C7" s="33"/>
      <c r="D7" s="83"/>
      <c r="E7" s="33"/>
      <c r="F7" s="83"/>
      <c r="G7" s="33"/>
    </row>
    <row r="8" spans="1:8" ht="13.8">
      <c r="A8" s="77" t="s">
        <v>51</v>
      </c>
      <c r="B8" s="84"/>
      <c r="C8" s="84"/>
      <c r="D8" s="85"/>
      <c r="E8" s="84"/>
      <c r="F8" s="85"/>
      <c r="G8" s="84"/>
    </row>
    <row r="9" spans="1:8" ht="13.8">
      <c r="A9" s="86" t="s">
        <v>52</v>
      </c>
      <c r="B9" s="87"/>
      <c r="C9" s="87">
        <v>14</v>
      </c>
      <c r="D9" s="232">
        <v>312217</v>
      </c>
      <c r="E9" s="87"/>
      <c r="F9" s="332">
        <v>315005</v>
      </c>
      <c r="G9" s="87"/>
    </row>
    <row r="10" spans="1:8" ht="13.8">
      <c r="A10" s="89" t="s">
        <v>53</v>
      </c>
      <c r="B10" s="87"/>
      <c r="C10" s="87">
        <v>15</v>
      </c>
      <c r="D10" s="232">
        <v>24286</v>
      </c>
      <c r="E10" s="87"/>
      <c r="F10" s="332">
        <v>24127</v>
      </c>
      <c r="G10" s="87"/>
    </row>
    <row r="11" spans="1:8" ht="13.8">
      <c r="A11" s="89" t="s">
        <v>166</v>
      </c>
      <c r="B11" s="87"/>
      <c r="C11" s="87">
        <v>15</v>
      </c>
      <c r="D11" s="232">
        <v>11067</v>
      </c>
      <c r="E11" s="87"/>
      <c r="F11" s="332">
        <v>11375</v>
      </c>
      <c r="G11" s="87"/>
    </row>
    <row r="12" spans="1:8" ht="13.8">
      <c r="A12" s="86" t="s">
        <v>54</v>
      </c>
      <c r="B12" s="87"/>
      <c r="C12" s="87">
        <v>16</v>
      </c>
      <c r="D12" s="232">
        <f>'[2]SFP  2015'!$CE$18</f>
        <v>10562</v>
      </c>
      <c r="E12" s="87"/>
      <c r="F12" s="332">
        <v>10562</v>
      </c>
      <c r="G12" s="87"/>
    </row>
    <row r="13" spans="1:8" ht="13.8">
      <c r="A13" s="91" t="s">
        <v>172</v>
      </c>
      <c r="B13" s="87"/>
      <c r="C13" s="87">
        <v>17</v>
      </c>
      <c r="D13" s="232">
        <v>4090</v>
      </c>
      <c r="E13" s="87"/>
      <c r="F13" s="332">
        <v>5224</v>
      </c>
      <c r="G13" s="87"/>
    </row>
    <row r="14" spans="1:8" ht="13.8">
      <c r="A14" s="89" t="s">
        <v>55</v>
      </c>
      <c r="B14" s="87"/>
      <c r="C14" s="87">
        <v>18</v>
      </c>
      <c r="D14" s="232">
        <v>7369</v>
      </c>
      <c r="E14" s="87"/>
      <c r="F14" s="332">
        <v>7424</v>
      </c>
      <c r="G14" s="87"/>
    </row>
    <row r="15" spans="1:8" ht="13.8">
      <c r="A15" s="91" t="s">
        <v>134</v>
      </c>
      <c r="B15" s="87"/>
      <c r="C15" s="87">
        <v>19</v>
      </c>
      <c r="D15" s="232">
        <v>11019</v>
      </c>
      <c r="E15" s="87"/>
      <c r="F15" s="332">
        <v>20505</v>
      </c>
      <c r="G15" s="87"/>
      <c r="H15" s="161"/>
    </row>
    <row r="16" spans="1:8" ht="13.8">
      <c r="A16" s="91" t="s">
        <v>135</v>
      </c>
      <c r="B16" s="87"/>
      <c r="C16" s="87">
        <v>20</v>
      </c>
      <c r="D16" s="232">
        <v>3439</v>
      </c>
      <c r="E16" s="87"/>
      <c r="F16" s="332">
        <v>3546</v>
      </c>
      <c r="G16" s="87"/>
    </row>
    <row r="17" spans="1:10" ht="13.8">
      <c r="A17" s="89" t="s">
        <v>127</v>
      </c>
      <c r="B17" s="99"/>
      <c r="C17" s="99"/>
      <c r="D17" s="232">
        <v>4555</v>
      </c>
      <c r="E17" s="99"/>
      <c r="F17" s="332">
        <v>3716</v>
      </c>
      <c r="G17" s="99"/>
    </row>
    <row r="18" spans="1:10" ht="14.25" customHeight="1">
      <c r="A18" s="92"/>
      <c r="B18" s="84"/>
      <c r="C18" s="84"/>
      <c r="D18" s="93">
        <f>SUM(D9:D17)</f>
        <v>388604</v>
      </c>
      <c r="E18" s="84"/>
      <c r="F18" s="93">
        <f>SUM(F9:F17)</f>
        <v>401484</v>
      </c>
      <c r="G18" s="84"/>
    </row>
    <row r="19" spans="1:10" ht="13.8">
      <c r="A19" s="77" t="s">
        <v>56</v>
      </c>
      <c r="B19" s="84"/>
      <c r="C19" s="84"/>
      <c r="D19" s="325"/>
      <c r="E19" s="84"/>
      <c r="F19" s="162"/>
      <c r="G19" s="84"/>
      <c r="H19" s="158"/>
    </row>
    <row r="20" spans="1:10" ht="13.8">
      <c r="A20" s="86" t="s">
        <v>57</v>
      </c>
      <c r="B20" s="87"/>
      <c r="C20" s="87">
        <v>21</v>
      </c>
      <c r="D20" s="232">
        <v>166719</v>
      </c>
      <c r="E20" s="87"/>
      <c r="F20" s="332">
        <v>163129</v>
      </c>
      <c r="G20" s="87"/>
    </row>
    <row r="21" spans="1:10" ht="13.8">
      <c r="A21" s="86" t="s">
        <v>58</v>
      </c>
      <c r="B21" s="87"/>
      <c r="C21" s="165">
        <v>22</v>
      </c>
      <c r="D21" s="232">
        <v>210824</v>
      </c>
      <c r="E21" s="165"/>
      <c r="F21" s="332">
        <v>205589</v>
      </c>
      <c r="G21" s="165"/>
    </row>
    <row r="22" spans="1:10" ht="13.8">
      <c r="A22" s="86" t="s">
        <v>59</v>
      </c>
      <c r="B22" s="87"/>
      <c r="C22" s="165">
        <v>23</v>
      </c>
      <c r="D22" s="232">
        <v>25953</v>
      </c>
      <c r="E22" s="165"/>
      <c r="F22" s="332">
        <v>27434</v>
      </c>
      <c r="G22" s="165"/>
      <c r="H22" s="90"/>
      <c r="J22" s="90"/>
    </row>
    <row r="23" spans="1:10" ht="13.8">
      <c r="A23" s="86" t="s">
        <v>179</v>
      </c>
      <c r="B23" s="87"/>
      <c r="C23" s="87">
        <v>24</v>
      </c>
      <c r="D23" s="232">
        <v>14983</v>
      </c>
      <c r="E23" s="87"/>
      <c r="F23" s="332">
        <v>14505</v>
      </c>
      <c r="G23" s="87"/>
    </row>
    <row r="24" spans="1:10" ht="13.8">
      <c r="A24" s="86" t="s">
        <v>60</v>
      </c>
      <c r="B24" s="87"/>
      <c r="C24" s="87">
        <v>25</v>
      </c>
      <c r="D24" s="232">
        <v>25168</v>
      </c>
      <c r="E24" s="87"/>
      <c r="F24" s="332">
        <v>23486</v>
      </c>
      <c r="G24" s="87"/>
    </row>
    <row r="25" spans="1:10" ht="13.8">
      <c r="A25" s="77"/>
      <c r="B25" s="84"/>
      <c r="C25" s="87"/>
      <c r="D25" s="93">
        <f>SUM(D20:D24)</f>
        <v>443647</v>
      </c>
      <c r="E25" s="87"/>
      <c r="F25" s="93">
        <f>SUM(F20:F24)</f>
        <v>434143</v>
      </c>
      <c r="G25" s="87"/>
    </row>
    <row r="26" spans="1:10" ht="6.75" customHeight="1">
      <c r="A26" s="77"/>
      <c r="B26" s="84"/>
      <c r="C26" s="87"/>
      <c r="D26" s="94"/>
      <c r="E26" s="87"/>
      <c r="F26" s="94"/>
      <c r="G26" s="87"/>
    </row>
    <row r="27" spans="1:10" ht="14.4" thickBot="1">
      <c r="A27" s="77" t="s">
        <v>61</v>
      </c>
      <c r="B27" s="84"/>
      <c r="C27" s="87"/>
      <c r="D27" s="96">
        <f>SUM(D25,D18)</f>
        <v>832251</v>
      </c>
      <c r="E27" s="87"/>
      <c r="F27" s="96">
        <f>SUM(F25,F18)</f>
        <v>835627</v>
      </c>
      <c r="G27" s="87"/>
      <c r="H27" s="159"/>
    </row>
    <row r="28" spans="1:10" ht="8.25" customHeight="1" thickTop="1">
      <c r="A28" s="77"/>
      <c r="B28" s="84"/>
      <c r="C28" s="84"/>
      <c r="D28" s="94"/>
      <c r="E28" s="84"/>
      <c r="F28" s="94"/>
      <c r="G28" s="84"/>
    </row>
    <row r="29" spans="1:10" ht="13.8">
      <c r="A29" s="77" t="s">
        <v>62</v>
      </c>
      <c r="B29" s="33"/>
      <c r="C29" s="33"/>
      <c r="D29" s="94"/>
      <c r="E29" s="33"/>
      <c r="F29" s="94"/>
      <c r="G29" s="33"/>
    </row>
    <row r="30" spans="1:10" ht="27.6">
      <c r="A30" s="98" t="s">
        <v>167</v>
      </c>
      <c r="B30" s="33"/>
      <c r="C30" s="33"/>
      <c r="D30" s="97"/>
      <c r="E30" s="33"/>
      <c r="F30" s="97"/>
      <c r="G30" s="33"/>
    </row>
    <row r="31" spans="1:10" ht="13.8">
      <c r="A31" s="226" t="s">
        <v>63</v>
      </c>
      <c r="B31" s="99"/>
      <c r="C31" s="99"/>
      <c r="D31" s="232">
        <f>'[2]SFP  2015'!$CE$42</f>
        <v>134798</v>
      </c>
      <c r="E31" s="99"/>
      <c r="F31" s="332">
        <v>134798</v>
      </c>
      <c r="G31" s="99"/>
    </row>
    <row r="32" spans="1:10" ht="13.8">
      <c r="A32" s="86" t="s">
        <v>64</v>
      </c>
      <c r="B32" s="99"/>
      <c r="C32" s="99"/>
      <c r="D32" s="232">
        <v>48349</v>
      </c>
      <c r="E32" s="99"/>
      <c r="F32" s="332">
        <v>48855</v>
      </c>
      <c r="G32" s="99"/>
    </row>
    <row r="33" spans="1:8" ht="13.8">
      <c r="A33" s="86" t="s">
        <v>164</v>
      </c>
      <c r="B33" s="99"/>
      <c r="C33" s="99">
        <v>26</v>
      </c>
      <c r="D33" s="232">
        <f>232132</f>
        <v>232132</v>
      </c>
      <c r="E33" s="99"/>
      <c r="F33" s="332">
        <v>222238</v>
      </c>
      <c r="G33" s="99"/>
      <c r="H33" s="161"/>
    </row>
    <row r="34" spans="1:8" ht="13.8">
      <c r="A34" s="77"/>
      <c r="B34" s="84"/>
      <c r="C34" s="87"/>
      <c r="D34" s="100">
        <f>SUM(D31:D33)</f>
        <v>415279</v>
      </c>
      <c r="E34" s="87"/>
      <c r="F34" s="100">
        <f>SUM(F31:F33)</f>
        <v>405891</v>
      </c>
      <c r="G34" s="87"/>
    </row>
    <row r="35" spans="1:8" ht="9" customHeight="1">
      <c r="A35" s="77"/>
      <c r="B35" s="84"/>
      <c r="C35" s="87"/>
      <c r="D35" s="101"/>
      <c r="E35" s="87"/>
      <c r="F35" s="101"/>
      <c r="G35" s="87"/>
    </row>
    <row r="36" spans="1:8" ht="13.8">
      <c r="A36" s="102" t="s">
        <v>65</v>
      </c>
      <c r="B36" s="84"/>
      <c r="C36" s="87"/>
      <c r="D36" s="103">
        <v>40917</v>
      </c>
      <c r="E36" s="87"/>
      <c r="F36" s="103">
        <f>'[2]SFP  2015'!$CE$58+1</f>
        <v>51749</v>
      </c>
      <c r="G36" s="87"/>
    </row>
    <row r="37" spans="1:8" ht="7.5" customHeight="1">
      <c r="A37" s="102"/>
      <c r="B37" s="84"/>
      <c r="C37" s="87"/>
      <c r="D37" s="101"/>
      <c r="E37" s="87"/>
      <c r="F37" s="101"/>
      <c r="G37" s="87"/>
    </row>
    <row r="38" spans="1:8" ht="13.8">
      <c r="A38" s="104" t="s">
        <v>66</v>
      </c>
      <c r="B38" s="84"/>
      <c r="C38" s="87">
        <v>26</v>
      </c>
      <c r="D38" s="103">
        <f>D36+D34</f>
        <v>456196</v>
      </c>
      <c r="E38" s="87"/>
      <c r="F38" s="103">
        <f>F36+F34</f>
        <v>457640</v>
      </c>
      <c r="G38" s="87"/>
    </row>
    <row r="39" spans="1:8" ht="9" customHeight="1">
      <c r="A39" s="104"/>
      <c r="B39" s="84"/>
      <c r="C39" s="87"/>
      <c r="D39" s="101"/>
      <c r="E39" s="87"/>
      <c r="F39" s="101"/>
      <c r="G39" s="87"/>
    </row>
    <row r="40" spans="1:8" ht="13.8">
      <c r="A40" s="105" t="s">
        <v>67</v>
      </c>
      <c r="B40" s="84"/>
      <c r="C40" s="84"/>
      <c r="D40" s="95"/>
      <c r="E40" s="84"/>
      <c r="F40" s="95"/>
      <c r="G40" s="84"/>
    </row>
    <row r="41" spans="1:8" ht="13.8">
      <c r="A41" s="77" t="s">
        <v>68</v>
      </c>
      <c r="B41" s="99"/>
      <c r="C41" s="99"/>
      <c r="D41" s="95"/>
      <c r="E41" s="99"/>
      <c r="F41" s="95"/>
      <c r="G41" s="99"/>
    </row>
    <row r="42" spans="1:8" ht="13.8">
      <c r="A42" s="86" t="s">
        <v>69</v>
      </c>
      <c r="B42" s="99"/>
      <c r="C42" s="99">
        <v>27</v>
      </c>
      <c r="D42" s="88">
        <v>33386</v>
      </c>
      <c r="E42" s="99"/>
      <c r="F42" s="88">
        <v>38876</v>
      </c>
      <c r="G42" s="99"/>
    </row>
    <row r="43" spans="1:8" ht="13.8">
      <c r="A43" s="89" t="s">
        <v>70</v>
      </c>
      <c r="B43" s="99"/>
      <c r="C43" s="99"/>
      <c r="D43" s="88">
        <f>8827</f>
        <v>8827</v>
      </c>
      <c r="E43" s="99"/>
      <c r="F43" s="88">
        <v>7952</v>
      </c>
      <c r="G43" s="99"/>
    </row>
    <row r="44" spans="1:8" ht="13.8">
      <c r="A44" s="86" t="s">
        <v>161</v>
      </c>
      <c r="B44" s="99"/>
      <c r="C44" s="99">
        <v>28</v>
      </c>
      <c r="D44" s="88">
        <v>4167</v>
      </c>
      <c r="E44" s="99"/>
      <c r="F44" s="88">
        <v>4199</v>
      </c>
      <c r="G44" s="99"/>
      <c r="H44" s="161"/>
    </row>
    <row r="45" spans="1:8" ht="13.8">
      <c r="A45" s="106" t="s">
        <v>71</v>
      </c>
      <c r="B45" s="99"/>
      <c r="C45" s="99">
        <v>29</v>
      </c>
      <c r="D45" s="88">
        <v>1948</v>
      </c>
      <c r="E45" s="99"/>
      <c r="F45" s="88">
        <v>1957</v>
      </c>
      <c r="G45" s="99"/>
    </row>
    <row r="46" spans="1:8" ht="13.8">
      <c r="A46" s="106" t="s">
        <v>162</v>
      </c>
      <c r="B46" s="99"/>
      <c r="C46" s="99">
        <v>30</v>
      </c>
      <c r="D46" s="88">
        <f>9291-160</f>
        <v>9131</v>
      </c>
      <c r="E46" s="99"/>
      <c r="F46" s="88">
        <v>9343</v>
      </c>
      <c r="G46" s="99"/>
    </row>
    <row r="47" spans="1:8" ht="13.8">
      <c r="A47" s="86" t="s">
        <v>72</v>
      </c>
      <c r="B47" s="99"/>
      <c r="C47" s="99"/>
      <c r="D47" s="88">
        <v>160</v>
      </c>
      <c r="E47" s="99"/>
      <c r="F47" s="88">
        <v>165</v>
      </c>
      <c r="G47" s="99"/>
    </row>
    <row r="48" spans="1:8" ht="13.8">
      <c r="A48" s="92"/>
      <c r="B48" s="84"/>
      <c r="C48" s="99"/>
      <c r="D48" s="326">
        <f>SUM(D42:D47)</f>
        <v>57619</v>
      </c>
      <c r="E48" s="99"/>
      <c r="F48" s="163">
        <f>SUM(F42:F47)</f>
        <v>62492</v>
      </c>
      <c r="G48" s="99"/>
      <c r="H48" s="107"/>
    </row>
    <row r="49" spans="1:9" ht="14.25" customHeight="1"/>
    <row r="50" spans="1:9" ht="13.8">
      <c r="A50" s="77" t="s">
        <v>73</v>
      </c>
      <c r="B50" s="108"/>
      <c r="C50" s="108"/>
      <c r="D50" s="109"/>
      <c r="E50" s="108"/>
      <c r="F50" s="109"/>
      <c r="G50" s="108"/>
    </row>
    <row r="51" spans="1:9" s="161" customFormat="1" ht="13.8">
      <c r="A51" s="106" t="s">
        <v>145</v>
      </c>
      <c r="B51" s="87"/>
      <c r="C51" s="87">
        <v>31</v>
      </c>
      <c r="D51" s="88">
        <v>177500</v>
      </c>
      <c r="E51" s="87"/>
      <c r="F51" s="88">
        <v>190785</v>
      </c>
      <c r="G51" s="87"/>
    </row>
    <row r="52" spans="1:9" ht="13.8">
      <c r="A52" s="106" t="s">
        <v>74</v>
      </c>
      <c r="B52" s="87"/>
      <c r="C52" s="87">
        <v>27</v>
      </c>
      <c r="D52" s="88">
        <v>14628</v>
      </c>
      <c r="E52" s="87"/>
      <c r="F52" s="88">
        <v>14784</v>
      </c>
      <c r="G52" s="87"/>
    </row>
    <row r="53" spans="1:9" ht="13.8">
      <c r="A53" s="106" t="s">
        <v>75</v>
      </c>
      <c r="B53" s="87"/>
      <c r="C53" s="87">
        <v>32</v>
      </c>
      <c r="D53" s="88">
        <v>89137</v>
      </c>
      <c r="E53" s="87"/>
      <c r="F53" s="88">
        <v>87440</v>
      </c>
      <c r="G53" s="87"/>
    </row>
    <row r="54" spans="1:9" ht="13.8">
      <c r="A54" s="106" t="s">
        <v>76</v>
      </c>
      <c r="B54" s="87"/>
      <c r="C54" s="87">
        <v>33</v>
      </c>
      <c r="D54" s="88">
        <v>544</v>
      </c>
      <c r="E54" s="165"/>
      <c r="F54" s="88">
        <v>2366</v>
      </c>
      <c r="G54" s="165"/>
      <c r="H54" s="90"/>
      <c r="I54" s="90"/>
    </row>
    <row r="55" spans="1:9" ht="13.8">
      <c r="A55" s="106" t="s">
        <v>190</v>
      </c>
      <c r="B55" s="87"/>
      <c r="C55" s="87">
        <v>34</v>
      </c>
      <c r="D55" s="88">
        <v>16065</v>
      </c>
      <c r="E55" s="87"/>
      <c r="F55" s="88" t="s">
        <v>175</v>
      </c>
      <c r="G55" s="87"/>
    </row>
    <row r="56" spans="1:9" ht="13.8">
      <c r="A56" s="110" t="s">
        <v>77</v>
      </c>
      <c r="B56" s="87"/>
      <c r="C56" s="87">
        <v>35</v>
      </c>
      <c r="D56" s="88">
        <v>9903</v>
      </c>
      <c r="E56" s="87"/>
      <c r="F56" s="88">
        <v>8894</v>
      </c>
      <c r="G56" s="87"/>
      <c r="H56" s="90"/>
      <c r="I56" s="90"/>
    </row>
    <row r="57" spans="1:9" ht="13.8">
      <c r="A57" s="106" t="s">
        <v>78</v>
      </c>
      <c r="B57" s="87"/>
      <c r="C57" s="87">
        <v>36</v>
      </c>
      <c r="D57" s="88">
        <v>6112</v>
      </c>
      <c r="E57" s="87"/>
      <c r="F57" s="88">
        <v>6368</v>
      </c>
      <c r="G57" s="87"/>
    </row>
    <row r="58" spans="1:9" ht="13.8">
      <c r="A58" s="106" t="s">
        <v>79</v>
      </c>
      <c r="B58" s="87"/>
      <c r="C58" s="87">
        <v>37</v>
      </c>
      <c r="D58" s="88">
        <f>20613-16065-1</f>
        <v>4547</v>
      </c>
      <c r="E58" s="87"/>
      <c r="F58" s="88">
        <v>4858</v>
      </c>
      <c r="G58" s="87"/>
    </row>
    <row r="59" spans="1:9" ht="13.8">
      <c r="A59" s="77"/>
      <c r="B59" s="84"/>
      <c r="C59" s="84"/>
      <c r="D59" s="100">
        <f>SUM(D51:D58)</f>
        <v>318436</v>
      </c>
      <c r="E59" s="84"/>
      <c r="F59" s="100">
        <f>SUM(F51:F58)</f>
        <v>315495</v>
      </c>
      <c r="G59" s="84"/>
      <c r="H59" s="107"/>
    </row>
    <row r="60" spans="1:9" ht="7.5" customHeight="1">
      <c r="A60" s="77"/>
      <c r="B60" s="84"/>
      <c r="C60" s="84"/>
      <c r="D60" s="101"/>
      <c r="E60" s="84"/>
      <c r="F60" s="101"/>
      <c r="G60" s="84"/>
    </row>
    <row r="61" spans="1:9" ht="13.8">
      <c r="A61" s="105" t="s">
        <v>80</v>
      </c>
      <c r="B61" s="84"/>
      <c r="C61" s="84"/>
      <c r="D61" s="103">
        <f>D48+D59</f>
        <v>376055</v>
      </c>
      <c r="E61" s="84"/>
      <c r="F61" s="103">
        <f>F48+F59</f>
        <v>377987</v>
      </c>
      <c r="G61" s="84"/>
      <c r="H61" s="107"/>
    </row>
    <row r="62" spans="1:9" ht="6.75" customHeight="1">
      <c r="A62" s="111"/>
      <c r="B62" s="84"/>
      <c r="C62" s="84"/>
      <c r="D62" s="101"/>
      <c r="E62" s="84"/>
      <c r="F62" s="101"/>
      <c r="G62" s="84"/>
    </row>
    <row r="63" spans="1:9" ht="14.4" thickBot="1">
      <c r="A63" s="77" t="s">
        <v>81</v>
      </c>
      <c r="B63" s="84"/>
      <c r="C63" s="84"/>
      <c r="D63" s="96">
        <f>D61+D38</f>
        <v>832251</v>
      </c>
      <c r="E63" s="84"/>
      <c r="F63" s="96">
        <f>F61+F38</f>
        <v>835627</v>
      </c>
      <c r="G63" s="84"/>
    </row>
    <row r="64" spans="1:9" ht="14.4" thickTop="1">
      <c r="A64" s="86"/>
      <c r="B64" s="87"/>
      <c r="C64" s="112"/>
      <c r="D64" s="171"/>
      <c r="E64" s="112"/>
      <c r="F64" s="171"/>
      <c r="G64" s="112"/>
    </row>
    <row r="65" spans="1:7" ht="13.8">
      <c r="A65" s="113" t="str">
        <f>+SCI!A56</f>
        <v>Приложенията на страници от 5 до 99 са неразделна част от консолидирания финансов отчет.</v>
      </c>
      <c r="B65" s="87"/>
      <c r="C65" s="114"/>
      <c r="D65" s="115"/>
      <c r="E65" s="114"/>
      <c r="F65" s="115"/>
      <c r="G65" s="114"/>
    </row>
    <row r="66" spans="1:7" ht="13.8">
      <c r="A66" s="113"/>
      <c r="B66" s="87"/>
      <c r="C66" s="114"/>
      <c r="D66" s="116"/>
      <c r="E66" s="114"/>
      <c r="F66" s="116"/>
      <c r="G66" s="114"/>
    </row>
    <row r="67" spans="1:7" ht="32.25" customHeight="1">
      <c r="A67" s="331"/>
      <c r="B67" s="331"/>
      <c r="C67" s="331"/>
      <c r="D67" s="331"/>
      <c r="E67" s="331"/>
      <c r="F67" s="331"/>
      <c r="G67" s="228"/>
    </row>
    <row r="68" spans="1:7" ht="17.25" customHeight="1">
      <c r="A68" s="67"/>
      <c r="B68" s="67"/>
      <c r="C68" s="67"/>
      <c r="D68" s="117"/>
      <c r="E68" s="67"/>
      <c r="F68" s="117"/>
      <c r="G68" s="67"/>
    </row>
    <row r="69" spans="1:7" ht="8.25" customHeight="1">
      <c r="A69" s="67"/>
      <c r="B69" s="67"/>
      <c r="C69" s="67"/>
      <c r="D69" s="117"/>
      <c r="E69" s="67"/>
      <c r="F69" s="117"/>
      <c r="G69" s="67"/>
    </row>
    <row r="70" spans="1:7" s="22" customFormat="1" ht="14.4">
      <c r="A70" s="61" t="s">
        <v>47</v>
      </c>
      <c r="B70" s="28"/>
      <c r="C70" s="28"/>
      <c r="D70" s="118"/>
      <c r="E70" s="28"/>
      <c r="F70" s="118"/>
      <c r="G70" s="28"/>
    </row>
    <row r="71" spans="1:7" s="22" customFormat="1" ht="14.4">
      <c r="A71" s="62" t="s">
        <v>48</v>
      </c>
      <c r="B71" s="28"/>
      <c r="C71" s="28"/>
      <c r="D71" s="118"/>
      <c r="E71" s="28"/>
      <c r="F71" s="118"/>
      <c r="G71" s="28"/>
    </row>
    <row r="72" spans="1:7" s="22" customFormat="1" ht="9" customHeight="1">
      <c r="A72" s="62"/>
      <c r="B72" s="28"/>
      <c r="C72" s="28"/>
      <c r="D72" s="118"/>
      <c r="E72" s="28"/>
      <c r="F72" s="118"/>
      <c r="G72" s="28"/>
    </row>
    <row r="73" spans="1:7" s="22" customFormat="1" ht="7.5" customHeight="1">
      <c r="A73" s="62"/>
      <c r="B73" s="28"/>
      <c r="C73" s="28"/>
      <c r="D73" s="118"/>
      <c r="E73" s="28"/>
      <c r="F73" s="118"/>
      <c r="G73" s="28"/>
    </row>
    <row r="74" spans="1:7" s="22" customFormat="1" ht="14.4">
      <c r="A74" s="63" t="s">
        <v>6</v>
      </c>
      <c r="B74" s="28"/>
      <c r="C74" s="28"/>
      <c r="D74" s="118"/>
      <c r="E74" s="28"/>
      <c r="F74" s="118"/>
      <c r="G74" s="28"/>
    </row>
    <row r="75" spans="1:7" s="22" customFormat="1" ht="14.4">
      <c r="A75" s="64" t="s">
        <v>7</v>
      </c>
      <c r="B75" s="28"/>
      <c r="C75" s="28"/>
      <c r="D75" s="118"/>
      <c r="E75" s="28"/>
      <c r="F75" s="118"/>
      <c r="G75" s="28"/>
    </row>
    <row r="76" spans="1:7" s="22" customFormat="1" ht="10.5" customHeight="1">
      <c r="A76" s="65"/>
      <c r="B76" s="28"/>
      <c r="C76" s="28"/>
      <c r="D76" s="118"/>
      <c r="E76" s="28"/>
      <c r="F76" s="118"/>
      <c r="G76" s="28"/>
    </row>
    <row r="77" spans="1:7" ht="14.4">
      <c r="A77" s="66" t="s">
        <v>157</v>
      </c>
    </row>
    <row r="78" spans="1:7" ht="14.4">
      <c r="A78" s="174" t="s">
        <v>158</v>
      </c>
    </row>
    <row r="79" spans="1:7" ht="13.8">
      <c r="A79" s="22"/>
    </row>
    <row r="80" spans="1:7" ht="13.8">
      <c r="A80" s="119"/>
    </row>
    <row r="81" spans="1:1" ht="13.8">
      <c r="A81" s="119"/>
    </row>
    <row r="82" spans="1:1" ht="13.8">
      <c r="A82" s="119"/>
    </row>
  </sheetData>
  <mergeCells count="3">
    <mergeCell ref="C4:C5"/>
    <mergeCell ref="F4:F5"/>
    <mergeCell ref="D4:D5"/>
  </mergeCells>
  <pageMargins left="0.70866141732283472" right="0.70866141732283472" top="0.46" bottom="0.48" header="0.31496062992125984" footer="0.31496062992125984"/>
  <pageSetup paperSize="9" scale="65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view="pageBreakPreview" zoomScale="90" zoomScaleNormal="100" zoomScaleSheetLayoutView="90" workbookViewId="0">
      <selection activeCell="B28" sqref="B28"/>
    </sheetView>
  </sheetViews>
  <sheetFormatPr defaultColWidth="2.5546875" defaultRowHeight="15.6"/>
  <cols>
    <col min="1" max="1" width="84.109375" style="141" customWidth="1"/>
    <col min="2" max="2" width="13.6640625" style="137" customWidth="1"/>
    <col min="3" max="3" width="13.5546875" style="137" customWidth="1"/>
    <col min="4" max="4" width="2.33203125" style="137" customWidth="1"/>
    <col min="5" max="5" width="13.5546875" style="137" customWidth="1"/>
    <col min="6" max="6" width="5.109375" style="133" customWidth="1"/>
    <col min="7" max="29" width="11.5546875" style="123" customWidth="1"/>
    <col min="30" max="16384" width="2.5546875" style="123"/>
  </cols>
  <sheetData>
    <row r="1" spans="1:7" s="120" customFormat="1" ht="13.8">
      <c r="A1" s="152" t="str">
        <f>[1]SFP!A1</f>
        <v xml:space="preserve">ГРУПА СОФАРМА </v>
      </c>
      <c r="B1" s="182"/>
      <c r="C1" s="182"/>
      <c r="D1" s="182"/>
      <c r="E1" s="182"/>
      <c r="F1" s="183"/>
    </row>
    <row r="2" spans="1:7" s="121" customFormat="1" ht="13.8">
      <c r="A2" s="153" t="s">
        <v>82</v>
      </c>
      <c r="B2" s="184"/>
      <c r="C2" s="184"/>
      <c r="D2" s="184"/>
      <c r="E2" s="184"/>
      <c r="F2" s="183"/>
    </row>
    <row r="3" spans="1:7" s="121" customFormat="1" ht="13.8">
      <c r="A3" s="77" t="s">
        <v>183</v>
      </c>
      <c r="B3" s="185"/>
      <c r="C3" s="185"/>
      <c r="D3" s="185"/>
      <c r="E3" s="185"/>
      <c r="F3" s="185"/>
    </row>
    <row r="4" spans="1:7">
      <c r="B4" s="187" t="s">
        <v>25</v>
      </c>
      <c r="C4" s="186">
        <v>2016</v>
      </c>
      <c r="D4" s="187"/>
      <c r="E4" s="186">
        <v>2015</v>
      </c>
      <c r="F4" s="122"/>
    </row>
    <row r="5" spans="1:7" ht="14.25" customHeight="1">
      <c r="A5" s="188"/>
      <c r="B5" s="124"/>
      <c r="C5" s="189" t="s">
        <v>83</v>
      </c>
      <c r="D5" s="124"/>
      <c r="E5" s="189" t="s">
        <v>83</v>
      </c>
      <c r="F5" s="122"/>
    </row>
    <row r="6" spans="1:7" ht="21">
      <c r="A6" s="188"/>
      <c r="B6" s="124"/>
      <c r="C6" s="125"/>
      <c r="D6" s="124"/>
      <c r="E6" s="125"/>
      <c r="F6" s="122"/>
    </row>
    <row r="7" spans="1:7" ht="13.8">
      <c r="A7" s="190" t="s">
        <v>84</v>
      </c>
      <c r="B7" s="126"/>
      <c r="C7" s="132"/>
      <c r="D7" s="126"/>
      <c r="E7" s="132"/>
      <c r="F7" s="191"/>
    </row>
    <row r="8" spans="1:7" ht="13.8">
      <c r="A8" s="192" t="s">
        <v>85</v>
      </c>
      <c r="B8" s="181"/>
      <c r="C8" s="147">
        <v>234127</v>
      </c>
      <c r="D8" s="126"/>
      <c r="E8" s="147">
        <v>234778</v>
      </c>
      <c r="F8" s="147"/>
      <c r="G8" s="127"/>
    </row>
    <row r="9" spans="1:7" ht="13.8">
      <c r="A9" s="192" t="s">
        <v>86</v>
      </c>
      <c r="B9" s="181"/>
      <c r="C9" s="147">
        <v>-208121</v>
      </c>
      <c r="D9" s="126"/>
      <c r="E9" s="147">
        <v>-194209</v>
      </c>
      <c r="F9" s="147"/>
      <c r="G9" s="127"/>
    </row>
    <row r="10" spans="1:7" ht="13.8">
      <c r="A10" s="192" t="s">
        <v>87</v>
      </c>
      <c r="B10" s="181"/>
      <c r="C10" s="147">
        <v>-18496</v>
      </c>
      <c r="D10" s="126"/>
      <c r="E10" s="147">
        <v>-17913</v>
      </c>
      <c r="F10" s="147"/>
      <c r="G10" s="127"/>
    </row>
    <row r="11" spans="1:7" s="128" customFormat="1" ht="13.8">
      <c r="A11" s="192" t="s">
        <v>88</v>
      </c>
      <c r="B11" s="181"/>
      <c r="C11" s="147">
        <v>-16693</v>
      </c>
      <c r="D11" s="126"/>
      <c r="E11" s="147">
        <v>-15800</v>
      </c>
      <c r="F11" s="147"/>
      <c r="G11" s="127"/>
    </row>
    <row r="12" spans="1:7" s="128" customFormat="1" ht="13.8">
      <c r="A12" s="192" t="s">
        <v>89</v>
      </c>
      <c r="B12" s="181"/>
      <c r="C12" s="147">
        <v>468</v>
      </c>
      <c r="D12" s="126"/>
      <c r="E12" s="147">
        <v>775</v>
      </c>
      <c r="F12" s="147"/>
      <c r="G12" s="127"/>
    </row>
    <row r="13" spans="1:7" s="128" customFormat="1" ht="13.8">
      <c r="A13" s="192" t="s">
        <v>90</v>
      </c>
      <c r="B13" s="181"/>
      <c r="C13" s="147">
        <v>-1166</v>
      </c>
      <c r="D13" s="126"/>
      <c r="E13" s="147">
        <v>-1556</v>
      </c>
      <c r="F13" s="147"/>
      <c r="G13" s="127"/>
    </row>
    <row r="14" spans="1:7" s="128" customFormat="1" ht="13.8">
      <c r="A14" s="192" t="s">
        <v>159</v>
      </c>
      <c r="B14" s="181"/>
      <c r="C14" s="147">
        <v>6</v>
      </c>
      <c r="D14" s="126"/>
      <c r="E14" s="147">
        <v>0</v>
      </c>
      <c r="F14" s="147"/>
      <c r="G14" s="127"/>
    </row>
    <row r="15" spans="1:7" s="128" customFormat="1" ht="13.8">
      <c r="A15" s="192" t="s">
        <v>91</v>
      </c>
      <c r="B15" s="181"/>
      <c r="C15" s="193">
        <v>-1780</v>
      </c>
      <c r="D15" s="126"/>
      <c r="E15" s="193">
        <v>-1879</v>
      </c>
      <c r="F15" s="147"/>
      <c r="G15" s="127"/>
    </row>
    <row r="16" spans="1:7" s="128" customFormat="1" ht="13.8">
      <c r="A16" s="192" t="s">
        <v>92</v>
      </c>
      <c r="B16" s="181"/>
      <c r="C16" s="147">
        <v>-780</v>
      </c>
      <c r="D16" s="126"/>
      <c r="E16" s="147">
        <v>-272</v>
      </c>
      <c r="F16" s="147"/>
      <c r="G16" s="127"/>
    </row>
    <row r="17" spans="1:10" ht="13.8">
      <c r="A17" s="192" t="s">
        <v>93</v>
      </c>
      <c r="B17" s="181"/>
      <c r="C17" s="147">
        <v>-469</v>
      </c>
      <c r="D17" s="126"/>
      <c r="E17" s="147">
        <v>325</v>
      </c>
      <c r="F17" s="147"/>
      <c r="G17" s="127"/>
      <c r="H17" s="194"/>
      <c r="I17" s="194"/>
      <c r="J17" s="194"/>
    </row>
    <row r="18" spans="1:10" s="128" customFormat="1" ht="13.8">
      <c r="A18" s="190" t="s">
        <v>94</v>
      </c>
      <c r="B18" s="126"/>
      <c r="C18" s="129">
        <f>SUM(C8:C17)</f>
        <v>-12904</v>
      </c>
      <c r="D18" s="126"/>
      <c r="E18" s="129">
        <f>SUM(E8:E17)</f>
        <v>4249</v>
      </c>
      <c r="F18" s="195"/>
    </row>
    <row r="19" spans="1:10" s="128" customFormat="1" ht="13.8">
      <c r="A19" s="190"/>
      <c r="B19" s="126"/>
      <c r="C19" s="132"/>
      <c r="D19" s="126"/>
      <c r="E19" s="132"/>
      <c r="F19" s="191"/>
    </row>
    <row r="20" spans="1:10" s="128" customFormat="1" ht="13.8">
      <c r="A20" s="196" t="s">
        <v>95</v>
      </c>
      <c r="B20" s="126"/>
      <c r="C20" s="132"/>
      <c r="D20" s="126"/>
      <c r="E20" s="132"/>
      <c r="F20" s="191"/>
    </row>
    <row r="21" spans="1:10" ht="13.8">
      <c r="A21" s="192" t="s">
        <v>96</v>
      </c>
      <c r="B21" s="181"/>
      <c r="C21" s="147">
        <v>-2811</v>
      </c>
      <c r="D21" s="126"/>
      <c r="E21" s="147">
        <v>-1497</v>
      </c>
      <c r="F21" s="195"/>
      <c r="G21" s="127"/>
    </row>
    <row r="22" spans="1:10" ht="13.8">
      <c r="A22" s="197" t="s">
        <v>97</v>
      </c>
      <c r="B22" s="233"/>
      <c r="C22" s="147">
        <v>282</v>
      </c>
      <c r="D22" s="126"/>
      <c r="E22" s="147">
        <v>115</v>
      </c>
      <c r="F22" s="195"/>
      <c r="G22" s="127"/>
    </row>
    <row r="23" spans="1:10" ht="13.8">
      <c r="A23" s="192" t="s">
        <v>98</v>
      </c>
      <c r="B23" s="181"/>
      <c r="C23" s="147">
        <v>-1166</v>
      </c>
      <c r="D23" s="126"/>
      <c r="E23" s="147">
        <v>-1332</v>
      </c>
      <c r="F23" s="195"/>
      <c r="G23" s="127"/>
    </row>
    <row r="24" spans="1:10" ht="13.8">
      <c r="A24" s="192" t="s">
        <v>99</v>
      </c>
      <c r="B24" s="181"/>
      <c r="C24" s="147">
        <v>-168</v>
      </c>
      <c r="D24" s="126"/>
      <c r="E24" s="147">
        <v>-1</v>
      </c>
      <c r="F24" s="195"/>
      <c r="G24" s="127"/>
    </row>
    <row r="25" spans="1:10" ht="13.8">
      <c r="A25" s="192" t="s">
        <v>100</v>
      </c>
      <c r="B25" s="181"/>
      <c r="C25" s="147">
        <v>275</v>
      </c>
      <c r="D25" s="126"/>
      <c r="E25" s="147" t="s">
        <v>175</v>
      </c>
      <c r="F25" s="195"/>
      <c r="G25" s="127"/>
    </row>
    <row r="26" spans="1:10" ht="13.8">
      <c r="A26" s="192" t="s">
        <v>128</v>
      </c>
      <c r="B26" s="198"/>
      <c r="C26" s="193">
        <v>-522</v>
      </c>
      <c r="D26" s="198"/>
      <c r="E26" s="193">
        <v>-4997</v>
      </c>
      <c r="F26" s="195"/>
      <c r="G26" s="127"/>
    </row>
    <row r="27" spans="1:10" ht="13.8">
      <c r="A27" s="192" t="s">
        <v>170</v>
      </c>
      <c r="B27" s="198">
        <v>17</v>
      </c>
      <c r="C27" s="193">
        <v>-66</v>
      </c>
      <c r="D27" s="198"/>
      <c r="E27" s="193">
        <v>-2895</v>
      </c>
      <c r="F27" s="195"/>
      <c r="G27" s="127"/>
    </row>
    <row r="28" spans="1:10" ht="13.8">
      <c r="A28" s="192" t="s">
        <v>185</v>
      </c>
      <c r="B28" s="198"/>
      <c r="C28" s="193">
        <v>0</v>
      </c>
      <c r="D28" s="198"/>
      <c r="E28" s="193">
        <v>2</v>
      </c>
      <c r="F28" s="195"/>
      <c r="G28" s="127"/>
    </row>
    <row r="29" spans="1:10" ht="13.8">
      <c r="A29" s="192" t="s">
        <v>136</v>
      </c>
      <c r="B29" s="198"/>
      <c r="C29" s="193">
        <v>-11235</v>
      </c>
      <c r="D29" s="198"/>
      <c r="E29" s="193">
        <v>-1388</v>
      </c>
      <c r="F29" s="195"/>
      <c r="G29" s="127"/>
    </row>
    <row r="30" spans="1:10" ht="13.8">
      <c r="A30" s="197" t="s">
        <v>137</v>
      </c>
      <c r="B30" s="181"/>
      <c r="C30" s="147">
        <v>-981</v>
      </c>
      <c r="D30" s="126"/>
      <c r="E30" s="147">
        <v>-3699</v>
      </c>
      <c r="F30" s="195"/>
      <c r="G30" s="127"/>
    </row>
    <row r="31" spans="1:10" ht="13.8">
      <c r="A31" s="192" t="s">
        <v>138</v>
      </c>
      <c r="B31" s="181"/>
      <c r="C31" s="147">
        <v>9762</v>
      </c>
      <c r="D31" s="126"/>
      <c r="E31" s="147">
        <v>215</v>
      </c>
      <c r="F31" s="195"/>
      <c r="G31" s="127"/>
    </row>
    <row r="32" spans="1:10" ht="13.8">
      <c r="A32" s="197" t="s">
        <v>139</v>
      </c>
      <c r="B32" s="181"/>
      <c r="C32" s="147">
        <v>-181</v>
      </c>
      <c r="D32" s="126"/>
      <c r="E32" s="147">
        <v>-347</v>
      </c>
      <c r="F32" s="195"/>
      <c r="G32" s="127"/>
    </row>
    <row r="33" spans="1:7" ht="13.8">
      <c r="A33" s="192" t="s">
        <v>140</v>
      </c>
      <c r="B33" s="181"/>
      <c r="C33" s="179">
        <v>38</v>
      </c>
      <c r="D33" s="126"/>
      <c r="E33" s="179">
        <v>74</v>
      </c>
      <c r="F33" s="195"/>
      <c r="G33" s="127"/>
    </row>
    <row r="34" spans="1:7" ht="13.8">
      <c r="A34" s="192" t="s">
        <v>141</v>
      </c>
      <c r="B34" s="181"/>
      <c r="C34" s="147">
        <v>995</v>
      </c>
      <c r="D34" s="126"/>
      <c r="E34" s="147">
        <v>331</v>
      </c>
      <c r="F34" s="195"/>
      <c r="G34" s="127"/>
    </row>
    <row r="35" spans="1:7" ht="13.8">
      <c r="A35" s="190" t="s">
        <v>101</v>
      </c>
      <c r="B35" s="199"/>
      <c r="C35" s="129">
        <f>SUM(C21:C34)</f>
        <v>-5778</v>
      </c>
      <c r="D35" s="126"/>
      <c r="E35" s="129">
        <f>SUM(E21:E34)</f>
        <v>-15419</v>
      </c>
      <c r="F35" s="200"/>
    </row>
    <row r="36" spans="1:7" ht="13.8">
      <c r="A36" s="192"/>
      <c r="B36" s="126"/>
      <c r="C36" s="132"/>
      <c r="D36" s="126"/>
      <c r="E36" s="132"/>
      <c r="F36" s="191"/>
    </row>
    <row r="37" spans="1:7" ht="13.8">
      <c r="A37" s="196" t="s">
        <v>102</v>
      </c>
      <c r="B37" s="126"/>
      <c r="C37" s="201"/>
      <c r="D37" s="126"/>
      <c r="E37" s="201"/>
      <c r="F37" s="200"/>
    </row>
    <row r="38" spans="1:7" ht="13.8">
      <c r="A38" s="202" t="s">
        <v>142</v>
      </c>
      <c r="B38" s="181"/>
      <c r="C38" s="147">
        <v>18743</v>
      </c>
      <c r="D38" s="126"/>
      <c r="E38" s="147">
        <v>16172</v>
      </c>
      <c r="F38" s="195"/>
      <c r="G38" s="127"/>
    </row>
    <row r="39" spans="1:7" ht="13.8">
      <c r="A39" s="202" t="s">
        <v>143</v>
      </c>
      <c r="B39" s="181"/>
      <c r="C39" s="147">
        <v>-31304</v>
      </c>
      <c r="D39" s="126"/>
      <c r="E39" s="147">
        <v>-10920</v>
      </c>
      <c r="F39" s="195"/>
      <c r="G39" s="127"/>
    </row>
    <row r="40" spans="1:7" ht="13.8">
      <c r="A40" s="202" t="s">
        <v>146</v>
      </c>
      <c r="B40" s="181"/>
      <c r="C40" s="147">
        <v>523</v>
      </c>
      <c r="D40" s="126"/>
      <c r="E40" s="147">
        <v>2010</v>
      </c>
      <c r="F40" s="195"/>
      <c r="G40" s="127"/>
    </row>
    <row r="41" spans="1:7" ht="13.8">
      <c r="A41" s="202" t="s">
        <v>147</v>
      </c>
      <c r="B41" s="181"/>
      <c r="C41" s="147">
        <v>-2383</v>
      </c>
      <c r="D41" s="126"/>
      <c r="E41" s="147">
        <v>-2847</v>
      </c>
      <c r="F41" s="195"/>
      <c r="G41" s="127"/>
    </row>
    <row r="42" spans="1:7" ht="13.8">
      <c r="A42" s="192" t="s">
        <v>169</v>
      </c>
      <c r="B42" s="181"/>
      <c r="C42" s="147">
        <v>-277</v>
      </c>
      <c r="D42" s="126"/>
      <c r="E42" s="147" t="s">
        <v>175</v>
      </c>
      <c r="F42" s="195"/>
      <c r="G42" s="127"/>
    </row>
    <row r="43" spans="1:7" ht="13.8">
      <c r="A43" s="192" t="s">
        <v>191</v>
      </c>
      <c r="B43" s="181"/>
      <c r="C43" s="147">
        <v>36183</v>
      </c>
      <c r="D43" s="126"/>
      <c r="E43" s="147">
        <v>0</v>
      </c>
      <c r="F43" s="195"/>
      <c r="G43" s="127"/>
    </row>
    <row r="44" spans="1:7" ht="16.5" customHeight="1">
      <c r="A44" s="192" t="s">
        <v>104</v>
      </c>
      <c r="B44" s="181"/>
      <c r="C44" s="193">
        <v>-472</v>
      </c>
      <c r="D44" s="126"/>
      <c r="E44" s="193">
        <v>-424</v>
      </c>
      <c r="F44" s="195"/>
      <c r="G44" s="127"/>
    </row>
    <row r="45" spans="1:7" s="128" customFormat="1" ht="13.8">
      <c r="A45" s="192" t="s">
        <v>106</v>
      </c>
      <c r="B45" s="181"/>
      <c r="C45" s="147">
        <v>-509</v>
      </c>
      <c r="D45" s="126"/>
      <c r="E45" s="147">
        <v>-385</v>
      </c>
      <c r="F45" s="195"/>
      <c r="G45" s="127"/>
    </row>
    <row r="46" spans="1:7" ht="13.8">
      <c r="A46" s="192" t="s">
        <v>103</v>
      </c>
      <c r="B46" s="181"/>
      <c r="C46" s="147">
        <v>-146</v>
      </c>
      <c r="D46" s="126"/>
      <c r="E46" s="147">
        <v>-175</v>
      </c>
      <c r="F46" s="195"/>
      <c r="G46" s="127"/>
    </row>
    <row r="47" spans="1:7" ht="13.8">
      <c r="A47" s="203" t="s">
        <v>105</v>
      </c>
      <c r="B47" s="181"/>
      <c r="C47" s="147">
        <v>-1</v>
      </c>
      <c r="D47" s="126"/>
      <c r="E47" s="147">
        <v>-65</v>
      </c>
      <c r="F47" s="195"/>
      <c r="G47" s="127"/>
    </row>
    <row r="48" spans="1:7" ht="13.8">
      <c r="A48" s="204" t="s">
        <v>171</v>
      </c>
      <c r="B48" s="126"/>
      <c r="C48" s="129">
        <f>SUM(C38:C47)</f>
        <v>20357</v>
      </c>
      <c r="D48" s="126"/>
      <c r="E48" s="129">
        <f>SUM(E38:E47)</f>
        <v>3366</v>
      </c>
      <c r="F48" s="205"/>
    </row>
    <row r="49" spans="1:7" ht="7.5" customHeight="1">
      <c r="A49" s="204"/>
      <c r="B49" s="126"/>
      <c r="C49" s="160"/>
      <c r="D49" s="126"/>
      <c r="E49" s="160"/>
      <c r="F49" s="205"/>
    </row>
    <row r="50" spans="1:7" s="128" customFormat="1" ht="15.75" customHeight="1">
      <c r="A50" s="207" t="s">
        <v>178</v>
      </c>
      <c r="B50" s="126"/>
      <c r="C50" s="130">
        <f>C18+C35+C48</f>
        <v>1675</v>
      </c>
      <c r="D50" s="126"/>
      <c r="E50" s="130">
        <f>E18+E35+E48</f>
        <v>-7804</v>
      </c>
      <c r="F50" s="205"/>
      <c r="G50" s="208"/>
    </row>
    <row r="51" spans="1:7" s="128" customFormat="1" ht="9.75" customHeight="1">
      <c r="A51" s="203"/>
      <c r="B51" s="126"/>
      <c r="C51" s="132"/>
      <c r="D51" s="126"/>
      <c r="E51" s="132"/>
      <c r="F51" s="206"/>
    </row>
    <row r="52" spans="1:7" ht="13.8">
      <c r="A52" s="203" t="s">
        <v>107</v>
      </c>
      <c r="B52" s="126"/>
      <c r="C52" s="147">
        <v>23114</v>
      </c>
      <c r="D52" s="126"/>
      <c r="E52" s="147">
        <v>25299</v>
      </c>
      <c r="F52" s="209"/>
    </row>
    <row r="53" spans="1:7" ht="9" customHeight="1">
      <c r="A53" s="203"/>
      <c r="B53" s="126"/>
      <c r="C53" s="209"/>
      <c r="D53" s="126"/>
      <c r="E53" s="209"/>
      <c r="F53" s="206"/>
    </row>
    <row r="54" spans="1:7" ht="14.4" thickBot="1">
      <c r="A54" s="210" t="s">
        <v>194</v>
      </c>
      <c r="B54" s="126">
        <f>+SFP!C24</f>
        <v>25</v>
      </c>
      <c r="C54" s="131">
        <f>C52+C50</f>
        <v>24789</v>
      </c>
      <c r="D54" s="126"/>
      <c r="E54" s="131">
        <f>E52+E50</f>
        <v>17495</v>
      </c>
      <c r="F54" s="211"/>
    </row>
    <row r="55" spans="1:7" ht="16.2" thickTop="1">
      <c r="A55" s="180"/>
      <c r="B55" s="126"/>
      <c r="C55" s="220"/>
      <c r="D55" s="126"/>
      <c r="E55" s="220"/>
    </row>
    <row r="56" spans="1:7" ht="14.4">
      <c r="A56" s="221" t="str">
        <f>+SCI!A56</f>
        <v>Приложенията на страници от 5 до 99 са неразделна част от консолидирания финансов отчет.</v>
      </c>
      <c r="B56" s="126"/>
      <c r="C56" s="181"/>
      <c r="D56" s="126"/>
      <c r="E56" s="126"/>
    </row>
    <row r="57" spans="1:7" ht="13.8">
      <c r="A57" s="212"/>
      <c r="B57" s="126"/>
      <c r="C57" s="181"/>
      <c r="D57" s="126"/>
      <c r="E57" s="126"/>
    </row>
    <row r="58" spans="1:7" ht="14.4">
      <c r="A58" s="213" t="s">
        <v>5</v>
      </c>
      <c r="B58" s="134"/>
      <c r="C58" s="134"/>
      <c r="D58" s="134"/>
      <c r="E58" s="134"/>
    </row>
    <row r="59" spans="1:7" ht="14.4">
      <c r="A59" s="139" t="s">
        <v>108</v>
      </c>
      <c r="B59" s="134"/>
      <c r="C59" s="134"/>
      <c r="D59" s="134"/>
      <c r="E59" s="134"/>
    </row>
    <row r="60" spans="1:7" ht="13.8">
      <c r="A60" s="214"/>
      <c r="B60" s="134"/>
      <c r="C60" s="134"/>
      <c r="D60" s="134"/>
      <c r="E60" s="134"/>
    </row>
    <row r="61" spans="1:7" ht="14.4">
      <c r="A61" s="135" t="s">
        <v>6</v>
      </c>
      <c r="B61" s="134"/>
      <c r="C61" s="134"/>
      <c r="D61" s="134"/>
      <c r="E61" s="134"/>
    </row>
    <row r="62" spans="1:7" ht="14.4">
      <c r="A62" s="136" t="s">
        <v>7</v>
      </c>
      <c r="B62" s="134"/>
      <c r="C62" s="134"/>
      <c r="D62" s="134"/>
      <c r="E62" s="134"/>
    </row>
    <row r="63" spans="1:7" ht="13.8">
      <c r="A63" s="215"/>
      <c r="B63" s="134"/>
      <c r="C63" s="134"/>
      <c r="D63" s="134"/>
      <c r="E63" s="134"/>
    </row>
    <row r="64" spans="1:7" ht="14.4">
      <c r="A64" s="216" t="s">
        <v>157</v>
      </c>
      <c r="B64" s="217"/>
      <c r="C64" s="217"/>
      <c r="D64" s="217"/>
      <c r="E64" s="217"/>
      <c r="F64" s="218"/>
    </row>
    <row r="65" spans="1:1" ht="14.4">
      <c r="A65" s="219" t="s">
        <v>158</v>
      </c>
    </row>
    <row r="66" spans="1:1" ht="13.8">
      <c r="A66" s="194"/>
    </row>
    <row r="67" spans="1:1" ht="14.4">
      <c r="A67" s="138"/>
    </row>
    <row r="68" spans="1:1" ht="14.4">
      <c r="A68" s="139"/>
    </row>
    <row r="69" spans="1:1" ht="13.8">
      <c r="A69" s="140"/>
    </row>
    <row r="70" spans="1:1" ht="13.8">
      <c r="A70" s="140"/>
    </row>
  </sheetData>
  <pageMargins left="0.70866141732283472" right="0.70866141732283472" top="0.34" bottom="0.45" header="0.26" footer="0.31496062992125984"/>
  <pageSetup paperSize="9" scale="69" firstPageNumber="3" orientation="portrait" blackAndWhite="1" useFirstPageNumber="1" horizontalDpi="300" verticalDpi="3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tabSelected="1" topLeftCell="A7" zoomScale="60" zoomScaleNormal="60" zoomScaleSheetLayoutView="70" workbookViewId="0">
      <selection activeCell="A32" sqref="A32:XFD32"/>
    </sheetView>
  </sheetViews>
  <sheetFormatPr defaultColWidth="9.109375" defaultRowHeight="16.8"/>
  <cols>
    <col min="1" max="1" width="88.6640625" style="265" customWidth="1"/>
    <col min="2" max="2" width="11.5546875" style="242" customWidth="1"/>
    <col min="3" max="3" width="13.88671875" style="242" customWidth="1"/>
    <col min="4" max="4" width="1" style="242" customWidth="1"/>
    <col min="5" max="5" width="13.44140625" style="242" customWidth="1"/>
    <col min="6" max="6" width="0.88671875" style="242" customWidth="1"/>
    <col min="7" max="7" width="13.5546875" style="242" customWidth="1"/>
    <col min="8" max="8" width="1" style="242" customWidth="1"/>
    <col min="9" max="9" width="15.88671875" style="242" customWidth="1"/>
    <col min="10" max="10" width="1" style="242" customWidth="1"/>
    <col min="11" max="11" width="17.5546875" style="242" customWidth="1"/>
    <col min="12" max="12" width="0.5546875" style="242" customWidth="1"/>
    <col min="13" max="13" width="20.33203125" style="242" customWidth="1"/>
    <col min="14" max="14" width="0.88671875" style="242" customWidth="1"/>
    <col min="15" max="15" width="19.6640625" style="242" customWidth="1"/>
    <col min="16" max="16" width="1.44140625" style="242" customWidth="1"/>
    <col min="17" max="17" width="13.6640625" style="242" customWidth="1"/>
    <col min="18" max="18" width="1.44140625" style="242" customWidth="1"/>
    <col min="19" max="19" width="20.44140625" style="268" customWidth="1"/>
    <col min="20" max="20" width="1.44140625" style="242" customWidth="1"/>
    <col min="21" max="21" width="18.88671875" style="242" customWidth="1"/>
    <col min="22" max="22" width="11.6640625" style="142" bestFit="1" customWidth="1"/>
    <col min="23" max="23" width="10.88671875" style="142" customWidth="1"/>
    <col min="24" max="25" width="9.88671875" style="142" bestFit="1" customWidth="1"/>
    <col min="26" max="16384" width="9.109375" style="142"/>
  </cols>
  <sheetData>
    <row r="1" spans="1:22" ht="18" customHeight="1">
      <c r="A1" s="243" t="str">
        <f>[1]SFP!A1</f>
        <v xml:space="preserve">ГРУПА СОФАРМА 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66"/>
      <c r="S1" s="267"/>
      <c r="T1" s="266"/>
      <c r="U1" s="266"/>
    </row>
    <row r="2" spans="1:22" ht="18" customHeight="1">
      <c r="A2" s="347" t="s">
        <v>109</v>
      </c>
      <c r="B2" s="347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</row>
    <row r="3" spans="1:22" ht="18" customHeight="1">
      <c r="A3" s="77" t="s">
        <v>183</v>
      </c>
      <c r="B3" s="236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U3" s="270"/>
    </row>
    <row r="4" spans="1:22" ht="53.25" customHeight="1">
      <c r="A4" s="244"/>
      <c r="B4" s="271"/>
      <c r="C4" s="349" t="s">
        <v>110</v>
      </c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271"/>
      <c r="S4" s="272" t="s">
        <v>46</v>
      </c>
      <c r="T4" s="271"/>
      <c r="U4" s="272" t="s">
        <v>111</v>
      </c>
    </row>
    <row r="5" spans="1:22" s="143" customFormat="1" ht="28.5" customHeight="1">
      <c r="A5" s="350"/>
      <c r="B5" s="315" t="s">
        <v>25</v>
      </c>
      <c r="C5" s="345" t="s">
        <v>112</v>
      </c>
      <c r="D5" s="316"/>
      <c r="E5" s="345" t="s">
        <v>103</v>
      </c>
      <c r="F5" s="316"/>
      <c r="G5" s="345" t="s">
        <v>113</v>
      </c>
      <c r="H5" s="316"/>
      <c r="I5" s="345" t="s">
        <v>114</v>
      </c>
      <c r="J5" s="317"/>
      <c r="K5" s="345" t="s">
        <v>115</v>
      </c>
      <c r="L5" s="317"/>
      <c r="M5" s="345" t="s">
        <v>131</v>
      </c>
      <c r="N5" s="316"/>
      <c r="O5" s="345" t="s">
        <v>164</v>
      </c>
      <c r="P5" s="316"/>
      <c r="Q5" s="345" t="s">
        <v>116</v>
      </c>
      <c r="R5" s="318"/>
      <c r="S5" s="319"/>
      <c r="T5" s="318"/>
      <c r="U5" s="318"/>
    </row>
    <row r="6" spans="1:22" s="144" customFormat="1" ht="69" customHeight="1">
      <c r="A6" s="351"/>
      <c r="B6" s="320"/>
      <c r="C6" s="346"/>
      <c r="D6" s="321"/>
      <c r="E6" s="346"/>
      <c r="F6" s="321"/>
      <c r="G6" s="346"/>
      <c r="H6" s="321"/>
      <c r="I6" s="346"/>
      <c r="J6" s="322"/>
      <c r="K6" s="346"/>
      <c r="L6" s="322"/>
      <c r="M6" s="346"/>
      <c r="N6" s="321"/>
      <c r="O6" s="346"/>
      <c r="P6" s="321"/>
      <c r="Q6" s="346"/>
      <c r="R6" s="320"/>
      <c r="S6" s="323"/>
      <c r="T6" s="324"/>
      <c r="U6" s="324"/>
    </row>
    <row r="7" spans="1:22" s="145" customFormat="1">
      <c r="A7" s="245"/>
      <c r="B7" s="237"/>
      <c r="C7" s="275" t="s">
        <v>83</v>
      </c>
      <c r="D7" s="275"/>
      <c r="E7" s="275" t="s">
        <v>83</v>
      </c>
      <c r="F7" s="275"/>
      <c r="G7" s="275" t="s">
        <v>83</v>
      </c>
      <c r="H7" s="275"/>
      <c r="I7" s="275" t="s">
        <v>83</v>
      </c>
      <c r="J7" s="275"/>
      <c r="K7" s="275" t="s">
        <v>83</v>
      </c>
      <c r="L7" s="275"/>
      <c r="M7" s="275" t="s">
        <v>83</v>
      </c>
      <c r="N7" s="275"/>
      <c r="O7" s="275" t="s">
        <v>83</v>
      </c>
      <c r="P7" s="275"/>
      <c r="Q7" s="275" t="s">
        <v>83</v>
      </c>
      <c r="R7" s="276"/>
      <c r="S7" s="277" t="s">
        <v>83</v>
      </c>
      <c r="T7" s="275"/>
      <c r="U7" s="275" t="s">
        <v>83</v>
      </c>
    </row>
    <row r="8" spans="1:22" s="144" customFormat="1" ht="12" customHeight="1">
      <c r="A8" s="246"/>
      <c r="B8" s="238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40"/>
      <c r="P8" s="275"/>
      <c r="Q8" s="275"/>
      <c r="R8" s="273"/>
      <c r="S8" s="274"/>
      <c r="T8" s="273"/>
      <c r="U8" s="273"/>
    </row>
    <row r="9" spans="1:22" s="146" customFormat="1" ht="3.75" customHeight="1">
      <c r="A9" s="247"/>
      <c r="B9" s="278"/>
      <c r="C9" s="279"/>
      <c r="D9" s="280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81"/>
      <c r="S9" s="282"/>
      <c r="T9" s="278"/>
      <c r="U9" s="283"/>
    </row>
    <row r="10" spans="1:22" s="146" customFormat="1" ht="17.399999999999999" thickBot="1">
      <c r="A10" s="248" t="s">
        <v>186</v>
      </c>
      <c r="B10" s="271">
        <f>+SFP!C38</f>
        <v>26</v>
      </c>
      <c r="C10" s="290">
        <v>132000</v>
      </c>
      <c r="D10" s="284"/>
      <c r="E10" s="290">
        <v>-18095</v>
      </c>
      <c r="F10" s="284"/>
      <c r="G10" s="290">
        <v>33555</v>
      </c>
      <c r="H10" s="284"/>
      <c r="I10" s="290">
        <v>23754</v>
      </c>
      <c r="J10" s="285"/>
      <c r="K10" s="290">
        <v>1190</v>
      </c>
      <c r="L10" s="285"/>
      <c r="M10" s="290">
        <v>-4335</v>
      </c>
      <c r="N10" s="284"/>
      <c r="O10" s="290">
        <v>203260</v>
      </c>
      <c r="P10" s="284"/>
      <c r="Q10" s="290">
        <v>371329</v>
      </c>
      <c r="R10" s="286"/>
      <c r="S10" s="290">
        <v>60308</v>
      </c>
      <c r="T10" s="287"/>
      <c r="U10" s="290">
        <v>431637</v>
      </c>
      <c r="V10" s="149"/>
    </row>
    <row r="11" spans="1:22" s="146" customFormat="1" ht="8.25" customHeight="1" thickTop="1">
      <c r="A11" s="248"/>
      <c r="B11" s="271"/>
      <c r="C11" s="285"/>
      <c r="D11" s="284"/>
      <c r="E11" s="284"/>
      <c r="F11" s="284"/>
      <c r="G11" s="285"/>
      <c r="H11" s="284"/>
      <c r="I11" s="285"/>
      <c r="J11" s="285"/>
      <c r="K11" s="285"/>
      <c r="L11" s="285"/>
      <c r="M11" s="285"/>
      <c r="N11" s="284"/>
      <c r="O11" s="285"/>
      <c r="P11" s="284"/>
      <c r="Q11" s="285"/>
      <c r="R11" s="286"/>
      <c r="S11" s="286"/>
      <c r="T11" s="287"/>
      <c r="U11" s="291"/>
    </row>
    <row r="12" spans="1:22" s="146" customFormat="1">
      <c r="A12" s="250" t="s">
        <v>192</v>
      </c>
      <c r="B12" s="271"/>
      <c r="C12" s="285"/>
      <c r="D12" s="284"/>
      <c r="E12" s="284"/>
      <c r="F12" s="284"/>
      <c r="G12" s="285"/>
      <c r="H12" s="284"/>
      <c r="I12" s="285"/>
      <c r="J12" s="285"/>
      <c r="K12" s="285"/>
      <c r="L12" s="285"/>
      <c r="M12" s="285"/>
      <c r="N12" s="284"/>
      <c r="O12" s="285"/>
      <c r="P12" s="284"/>
      <c r="Q12" s="285"/>
      <c r="R12" s="286"/>
      <c r="S12" s="286"/>
      <c r="T12" s="287"/>
      <c r="U12" s="291"/>
    </row>
    <row r="13" spans="1:22" s="146" customFormat="1">
      <c r="A13" s="251" t="s">
        <v>117</v>
      </c>
      <c r="B13" s="271"/>
      <c r="C13" s="289">
        <v>0</v>
      </c>
      <c r="D13" s="289"/>
      <c r="E13" s="289">
        <v>-175</v>
      </c>
      <c r="F13" s="289"/>
      <c r="G13" s="289">
        <v>0</v>
      </c>
      <c r="H13" s="289"/>
      <c r="I13" s="289">
        <v>0</v>
      </c>
      <c r="J13" s="289"/>
      <c r="K13" s="289">
        <v>0</v>
      </c>
      <c r="L13" s="289"/>
      <c r="M13" s="289">
        <v>0</v>
      </c>
      <c r="N13" s="289"/>
      <c r="O13" s="289"/>
      <c r="P13" s="289"/>
      <c r="Q13" s="289">
        <f>SUM(C13:P13)</f>
        <v>-175</v>
      </c>
      <c r="R13" s="291"/>
      <c r="S13" s="289">
        <v>0</v>
      </c>
      <c r="T13" s="291"/>
      <c r="U13" s="292">
        <f>SUM(Q13:T13)</f>
        <v>-175</v>
      </c>
    </row>
    <row r="14" spans="1:22" s="146" customFormat="1" ht="8.25" customHeight="1">
      <c r="A14" s="251"/>
      <c r="B14" s="271"/>
      <c r="C14" s="285"/>
      <c r="D14" s="284"/>
      <c r="E14" s="284"/>
      <c r="F14" s="284"/>
      <c r="G14" s="285"/>
      <c r="H14" s="284"/>
      <c r="I14" s="285"/>
      <c r="J14" s="285"/>
      <c r="K14" s="285"/>
      <c r="L14" s="285"/>
      <c r="M14" s="285"/>
      <c r="N14" s="284"/>
      <c r="O14" s="285"/>
      <c r="P14" s="284"/>
      <c r="Q14" s="285"/>
      <c r="R14" s="286"/>
      <c r="S14" s="286"/>
      <c r="T14" s="287"/>
      <c r="U14" s="291"/>
    </row>
    <row r="15" spans="1:22" s="146" customFormat="1" ht="22.95" customHeight="1">
      <c r="A15" s="328" t="s">
        <v>174</v>
      </c>
      <c r="B15" s="271"/>
      <c r="C15" s="284">
        <v>2798</v>
      </c>
      <c r="D15" s="284"/>
      <c r="E15" s="284"/>
      <c r="F15" s="284"/>
      <c r="G15" s="284">
        <v>8785</v>
      </c>
      <c r="H15" s="284"/>
      <c r="I15" s="284">
        <v>172</v>
      </c>
      <c r="J15" s="285"/>
      <c r="K15" s="285">
        <v>0</v>
      </c>
      <c r="L15" s="285"/>
      <c r="M15" s="285">
        <v>0</v>
      </c>
      <c r="N15" s="284"/>
      <c r="O15" s="284">
        <v>607</v>
      </c>
      <c r="P15" s="284"/>
      <c r="Q15" s="284">
        <f>SUM(C15:P15)</f>
        <v>12362</v>
      </c>
      <c r="R15" s="286"/>
      <c r="S15" s="300">
        <v>-12362</v>
      </c>
      <c r="T15" s="287"/>
      <c r="U15" s="291">
        <f>SUM(Q15:T15)</f>
        <v>0</v>
      </c>
    </row>
    <row r="16" spans="1:22" s="146" customFormat="1" ht="7.95" customHeight="1">
      <c r="A16" s="251"/>
      <c r="B16" s="271"/>
      <c r="C16" s="285"/>
      <c r="D16" s="284"/>
      <c r="E16" s="284"/>
      <c r="F16" s="284"/>
      <c r="G16" s="285"/>
      <c r="H16" s="284"/>
      <c r="I16" s="285"/>
      <c r="J16" s="285"/>
      <c r="K16" s="285"/>
      <c r="L16" s="285"/>
      <c r="M16" s="285"/>
      <c r="N16" s="284"/>
      <c r="O16" s="285"/>
      <c r="P16" s="284"/>
      <c r="Q16" s="285"/>
      <c r="R16" s="286"/>
      <c r="S16" s="286"/>
      <c r="T16" s="287"/>
      <c r="U16" s="291"/>
    </row>
    <row r="17" spans="1:22" s="146" customFormat="1">
      <c r="A17" s="249" t="s">
        <v>118</v>
      </c>
      <c r="B17" s="271"/>
      <c r="C17" s="295">
        <v>0</v>
      </c>
      <c r="D17" s="294"/>
      <c r="E17" s="295">
        <v>0</v>
      </c>
      <c r="F17" s="289"/>
      <c r="G17" s="295">
        <v>0</v>
      </c>
      <c r="H17" s="289"/>
      <c r="I17" s="295">
        <v>0</v>
      </c>
      <c r="J17" s="294"/>
      <c r="K17" s="295">
        <v>0</v>
      </c>
      <c r="L17" s="294"/>
      <c r="M17" s="295">
        <v>0</v>
      </c>
      <c r="N17" s="289"/>
      <c r="O17" s="295">
        <v>0</v>
      </c>
      <c r="P17" s="289"/>
      <c r="Q17" s="295">
        <v>0</v>
      </c>
      <c r="R17" s="291"/>
      <c r="S17" s="295">
        <v>0</v>
      </c>
      <c r="T17" s="291"/>
      <c r="U17" s="295">
        <v>0</v>
      </c>
    </row>
    <row r="18" spans="1:22" s="146" customFormat="1">
      <c r="A18" s="253" t="s">
        <v>119</v>
      </c>
      <c r="B18" s="271"/>
      <c r="C18" s="284">
        <v>0</v>
      </c>
      <c r="D18" s="284"/>
      <c r="E18" s="284">
        <v>0</v>
      </c>
      <c r="F18" s="284"/>
      <c r="G18" s="284">
        <v>0</v>
      </c>
      <c r="H18" s="284"/>
      <c r="I18" s="284">
        <v>0</v>
      </c>
      <c r="J18" s="284"/>
      <c r="K18" s="284">
        <v>0</v>
      </c>
      <c r="L18" s="284"/>
      <c r="M18" s="284">
        <v>0</v>
      </c>
      <c r="N18" s="284"/>
      <c r="O18" s="284">
        <v>0</v>
      </c>
      <c r="P18" s="284"/>
      <c r="Q18" s="289">
        <v>0</v>
      </c>
      <c r="R18" s="300"/>
      <c r="S18" s="284">
        <v>0</v>
      </c>
      <c r="T18" s="301"/>
      <c r="U18" s="284">
        <v>0</v>
      </c>
    </row>
    <row r="19" spans="1:22" s="146" customFormat="1">
      <c r="A19" s="253" t="s">
        <v>124</v>
      </c>
      <c r="B19" s="271"/>
      <c r="C19" s="284">
        <v>0</v>
      </c>
      <c r="D19" s="284"/>
      <c r="E19" s="284">
        <v>0</v>
      </c>
      <c r="F19" s="284"/>
      <c r="G19" s="284">
        <v>0</v>
      </c>
      <c r="H19" s="284"/>
      <c r="I19" s="284">
        <v>0</v>
      </c>
      <c r="J19" s="284"/>
      <c r="K19" s="284">
        <v>0</v>
      </c>
      <c r="L19" s="284"/>
      <c r="M19" s="284">
        <v>0</v>
      </c>
      <c r="N19" s="284"/>
      <c r="O19" s="284">
        <v>0</v>
      </c>
      <c r="P19" s="284"/>
      <c r="Q19" s="289">
        <v>0</v>
      </c>
      <c r="R19" s="300"/>
      <c r="S19" s="284">
        <v>0</v>
      </c>
      <c r="T19" s="301"/>
      <c r="U19" s="284">
        <v>0</v>
      </c>
    </row>
    <row r="20" spans="1:22" s="146" customFormat="1" ht="6.75" customHeight="1">
      <c r="A20" s="253"/>
      <c r="B20" s="271"/>
      <c r="C20" s="285"/>
      <c r="D20" s="284"/>
      <c r="E20" s="284"/>
      <c r="F20" s="284"/>
      <c r="G20" s="285"/>
      <c r="H20" s="284"/>
      <c r="I20" s="285"/>
      <c r="J20" s="285"/>
      <c r="K20" s="285"/>
      <c r="L20" s="285"/>
      <c r="M20" s="285"/>
      <c r="N20" s="284"/>
      <c r="O20" s="285"/>
      <c r="P20" s="284"/>
      <c r="Q20" s="285"/>
      <c r="R20" s="286"/>
      <c r="S20" s="286"/>
      <c r="T20" s="287"/>
      <c r="U20" s="291"/>
    </row>
    <row r="21" spans="1:22" s="146" customFormat="1">
      <c r="A21" s="247" t="s">
        <v>120</v>
      </c>
      <c r="B21" s="271"/>
      <c r="C21" s="298">
        <v>0</v>
      </c>
      <c r="D21" s="285"/>
      <c r="E21" s="298">
        <v>0</v>
      </c>
      <c r="F21" s="285"/>
      <c r="G21" s="298">
        <v>0</v>
      </c>
      <c r="H21" s="285"/>
      <c r="I21" s="298">
        <v>0</v>
      </c>
      <c r="J21" s="285"/>
      <c r="K21" s="298">
        <v>0</v>
      </c>
      <c r="L21" s="285"/>
      <c r="M21" s="298">
        <v>0</v>
      </c>
      <c r="N21" s="285"/>
      <c r="O21" s="298">
        <f>O22+O23+O24+O25+O26</f>
        <v>524</v>
      </c>
      <c r="P21" s="298">
        <f t="shared" ref="P21:U21" si="0">P22+P23+P24+P25+P26</f>
        <v>0</v>
      </c>
      <c r="Q21" s="298">
        <f t="shared" si="0"/>
        <v>524</v>
      </c>
      <c r="R21" s="298">
        <f t="shared" si="0"/>
        <v>0</v>
      </c>
      <c r="S21" s="298">
        <f t="shared" si="0"/>
        <v>-2130</v>
      </c>
      <c r="T21" s="298">
        <f t="shared" si="0"/>
        <v>0</v>
      </c>
      <c r="U21" s="298">
        <f t="shared" si="0"/>
        <v>-1606</v>
      </c>
    </row>
    <row r="22" spans="1:22" s="146" customFormat="1">
      <c r="A22" s="253" t="s">
        <v>163</v>
      </c>
      <c r="B22" s="271"/>
      <c r="C22" s="296">
        <v>0</v>
      </c>
      <c r="D22" s="284"/>
      <c r="E22" s="296">
        <v>0</v>
      </c>
      <c r="F22" s="284"/>
      <c r="G22" s="296">
        <v>0</v>
      </c>
      <c r="H22" s="284"/>
      <c r="I22" s="296">
        <v>0</v>
      </c>
      <c r="J22" s="285"/>
      <c r="K22" s="296">
        <v>0</v>
      </c>
      <c r="L22" s="285"/>
      <c r="M22" s="296">
        <v>0</v>
      </c>
      <c r="N22" s="284"/>
      <c r="O22" s="297">
        <v>0</v>
      </c>
      <c r="P22" s="284"/>
      <c r="Q22" s="289">
        <v>0</v>
      </c>
      <c r="R22" s="286"/>
      <c r="S22" s="297">
        <v>-150</v>
      </c>
      <c r="T22" s="287"/>
      <c r="U22" s="292">
        <f>SUM(Q22:T22)</f>
        <v>-150</v>
      </c>
    </row>
    <row r="23" spans="1:22" s="146" customFormat="1">
      <c r="A23" s="253" t="s">
        <v>121</v>
      </c>
      <c r="B23" s="271"/>
      <c r="C23" s="296">
        <v>0</v>
      </c>
      <c r="D23" s="284"/>
      <c r="E23" s="296">
        <v>0</v>
      </c>
      <c r="F23" s="284"/>
      <c r="G23" s="296">
        <v>0</v>
      </c>
      <c r="H23" s="284"/>
      <c r="I23" s="296">
        <v>0</v>
      </c>
      <c r="J23" s="285"/>
      <c r="K23" s="296">
        <v>0</v>
      </c>
      <c r="L23" s="285"/>
      <c r="M23" s="296">
        <v>0</v>
      </c>
      <c r="N23" s="284"/>
      <c r="O23" s="297">
        <v>0</v>
      </c>
      <c r="P23" s="284"/>
      <c r="Q23" s="289">
        <v>0</v>
      </c>
      <c r="R23" s="286"/>
      <c r="S23" s="297">
        <v>-64</v>
      </c>
      <c r="T23" s="287"/>
      <c r="U23" s="292">
        <f>SUM(Q23:T23)</f>
        <v>-64</v>
      </c>
    </row>
    <row r="24" spans="1:22" s="146" customFormat="1">
      <c r="A24" s="253" t="s">
        <v>144</v>
      </c>
      <c r="B24" s="271"/>
      <c r="C24" s="296">
        <v>0</v>
      </c>
      <c r="D24" s="284"/>
      <c r="E24" s="296">
        <v>0</v>
      </c>
      <c r="F24" s="284"/>
      <c r="G24" s="296">
        <v>0</v>
      </c>
      <c r="H24" s="284"/>
      <c r="I24" s="296">
        <v>0</v>
      </c>
      <c r="J24" s="285"/>
      <c r="K24" s="296">
        <v>0</v>
      </c>
      <c r="L24" s="285"/>
      <c r="M24" s="296">
        <v>0</v>
      </c>
      <c r="N24" s="284"/>
      <c r="O24" s="297">
        <v>0</v>
      </c>
      <c r="P24" s="284"/>
      <c r="Q24" s="289">
        <v>0</v>
      </c>
      <c r="R24" s="286"/>
      <c r="S24" s="297">
        <v>0</v>
      </c>
      <c r="T24" s="287"/>
      <c r="U24" s="292">
        <f>SUM(Q24:T24)</f>
        <v>0</v>
      </c>
    </row>
    <row r="25" spans="1:22" s="146" customFormat="1">
      <c r="A25" s="253" t="s">
        <v>122</v>
      </c>
      <c r="B25" s="271"/>
      <c r="C25" s="296">
        <v>0</v>
      </c>
      <c r="D25" s="284"/>
      <c r="E25" s="296">
        <v>0</v>
      </c>
      <c r="F25" s="284"/>
      <c r="G25" s="296">
        <v>0</v>
      </c>
      <c r="H25" s="284"/>
      <c r="I25" s="296">
        <v>0</v>
      </c>
      <c r="J25" s="285"/>
      <c r="K25" s="296">
        <v>0</v>
      </c>
      <c r="L25" s="285"/>
      <c r="M25" s="296">
        <v>0</v>
      </c>
      <c r="N25" s="284"/>
      <c r="O25" s="297">
        <v>643</v>
      </c>
      <c r="P25" s="284"/>
      <c r="Q25" s="289">
        <f>SUM(C25:P25)</f>
        <v>643</v>
      </c>
      <c r="R25" s="286"/>
      <c r="S25" s="297">
        <v>-1916</v>
      </c>
      <c r="T25" s="287"/>
      <c r="U25" s="292">
        <f>SUM(Q25:T25)</f>
        <v>-1273</v>
      </c>
      <c r="V25" s="327"/>
    </row>
    <row r="26" spans="1:22" s="146" customFormat="1">
      <c r="A26" s="253" t="s">
        <v>123</v>
      </c>
      <c r="B26" s="271"/>
      <c r="C26" s="296">
        <v>0</v>
      </c>
      <c r="D26" s="284"/>
      <c r="E26" s="296">
        <v>0</v>
      </c>
      <c r="F26" s="284"/>
      <c r="G26" s="296">
        <v>0</v>
      </c>
      <c r="H26" s="284"/>
      <c r="I26" s="296">
        <v>0</v>
      </c>
      <c r="J26" s="285"/>
      <c r="K26" s="296">
        <v>0</v>
      </c>
      <c r="L26" s="285"/>
      <c r="M26" s="296">
        <v>0</v>
      </c>
      <c r="N26" s="284"/>
      <c r="O26" s="297">
        <v>-119</v>
      </c>
      <c r="P26" s="284"/>
      <c r="Q26" s="289">
        <f>SUM(C26:P26)</f>
        <v>-119</v>
      </c>
      <c r="R26" s="286"/>
      <c r="S26" s="297">
        <v>0</v>
      </c>
      <c r="T26" s="287"/>
      <c r="U26" s="292">
        <f>SUM(Q26:T26)</f>
        <v>-119</v>
      </c>
    </row>
    <row r="27" spans="1:22" s="146" customFormat="1" ht="6.75" customHeight="1">
      <c r="A27" s="253"/>
      <c r="B27" s="271"/>
      <c r="C27" s="285"/>
      <c r="D27" s="284"/>
      <c r="E27" s="284"/>
      <c r="F27" s="284"/>
      <c r="G27" s="285"/>
      <c r="H27" s="284"/>
      <c r="I27" s="285"/>
      <c r="J27" s="285"/>
      <c r="K27" s="285"/>
      <c r="L27" s="285"/>
      <c r="M27" s="285"/>
      <c r="N27" s="284"/>
      <c r="O27" s="285"/>
      <c r="P27" s="284"/>
      <c r="Q27" s="285"/>
      <c r="R27" s="286"/>
      <c r="S27" s="286"/>
      <c r="T27" s="287"/>
      <c r="U27" s="291"/>
    </row>
    <row r="28" spans="1:22" s="146" customFormat="1">
      <c r="A28" s="254" t="s">
        <v>152</v>
      </c>
      <c r="B28" s="271"/>
      <c r="C28" s="299">
        <v>0</v>
      </c>
      <c r="D28" s="284"/>
      <c r="E28" s="299">
        <v>0</v>
      </c>
      <c r="F28" s="284"/>
      <c r="G28" s="299">
        <v>0</v>
      </c>
      <c r="H28" s="284"/>
      <c r="I28" s="298">
        <v>0</v>
      </c>
      <c r="J28" s="285"/>
      <c r="K28" s="298">
        <f>K29+K30</f>
        <v>39</v>
      </c>
      <c r="L28" s="298">
        <f t="shared" ref="L28:M28" si="1">L29+L30</f>
        <v>0</v>
      </c>
      <c r="M28" s="298">
        <f t="shared" si="1"/>
        <v>2845</v>
      </c>
      <c r="N28" s="284"/>
      <c r="O28" s="298">
        <f>O29+O30</f>
        <v>9227</v>
      </c>
      <c r="P28" s="284"/>
      <c r="Q28" s="298">
        <f>Q29+Q30</f>
        <v>12111</v>
      </c>
      <c r="R28" s="286"/>
      <c r="S28" s="298">
        <f>S29+S30</f>
        <v>714</v>
      </c>
      <c r="T28" s="287"/>
      <c r="U28" s="298">
        <f>U29+U30</f>
        <v>12825</v>
      </c>
      <c r="V28" s="166"/>
    </row>
    <row r="29" spans="1:22" s="146" customFormat="1">
      <c r="A29" s="252" t="s">
        <v>150</v>
      </c>
      <c r="B29" s="271"/>
      <c r="C29" s="293">
        <v>0</v>
      </c>
      <c r="D29" s="284"/>
      <c r="E29" s="293">
        <v>0</v>
      </c>
      <c r="F29" s="284"/>
      <c r="G29" s="293">
        <v>0</v>
      </c>
      <c r="H29" s="284"/>
      <c r="I29" s="289">
        <v>0</v>
      </c>
      <c r="J29" s="285"/>
      <c r="K29" s="289">
        <v>0</v>
      </c>
      <c r="L29" s="285"/>
      <c r="M29" s="289">
        <v>0</v>
      </c>
      <c r="N29" s="284"/>
      <c r="O29" s="289">
        <v>9241</v>
      </c>
      <c r="P29" s="284"/>
      <c r="Q29" s="289">
        <f>SUM(C29:P29)</f>
        <v>9241</v>
      </c>
      <c r="R29" s="286"/>
      <c r="S29" s="289">
        <v>973</v>
      </c>
      <c r="T29" s="287"/>
      <c r="U29" s="292">
        <f>SUM(Q29:T29)</f>
        <v>10214</v>
      </c>
      <c r="V29" s="149"/>
    </row>
    <row r="30" spans="1:22" s="146" customFormat="1">
      <c r="A30" s="252" t="s">
        <v>151</v>
      </c>
      <c r="B30" s="271"/>
      <c r="C30" s="293">
        <v>0</v>
      </c>
      <c r="D30" s="284"/>
      <c r="E30" s="293">
        <v>0</v>
      </c>
      <c r="F30" s="284"/>
      <c r="G30" s="293">
        <v>0</v>
      </c>
      <c r="H30" s="284"/>
      <c r="I30" s="280">
        <v>0</v>
      </c>
      <c r="J30" s="285"/>
      <c r="K30" s="280">
        <v>39</v>
      </c>
      <c r="L30" s="285"/>
      <c r="M30" s="280">
        <v>2845</v>
      </c>
      <c r="N30" s="284"/>
      <c r="O30" s="289">
        <v>-14</v>
      </c>
      <c r="P30" s="284"/>
      <c r="Q30" s="289">
        <f>SUM(C30:P30)</f>
        <v>2870</v>
      </c>
      <c r="R30" s="286"/>
      <c r="S30" s="289">
        <v>-259</v>
      </c>
      <c r="T30" s="287"/>
      <c r="U30" s="292">
        <f>SUM(Q30:T30)</f>
        <v>2611</v>
      </c>
    </row>
    <row r="31" spans="1:22" s="146" customFormat="1" ht="5.25" customHeight="1">
      <c r="A31" s="247"/>
      <c r="B31" s="271"/>
      <c r="C31" s="293"/>
      <c r="D31" s="284"/>
      <c r="E31" s="293"/>
      <c r="F31" s="284"/>
      <c r="G31" s="293"/>
      <c r="H31" s="284"/>
      <c r="I31" s="289"/>
      <c r="J31" s="285"/>
      <c r="K31" s="289"/>
      <c r="L31" s="285"/>
      <c r="M31" s="289"/>
      <c r="N31" s="284"/>
      <c r="O31" s="289"/>
      <c r="P31" s="284"/>
      <c r="Q31" s="294"/>
      <c r="R31" s="286"/>
      <c r="S31" s="289"/>
      <c r="T31" s="287"/>
      <c r="U31" s="292"/>
    </row>
    <row r="32" spans="1:22" s="146" customFormat="1">
      <c r="A32" s="247" t="s">
        <v>165</v>
      </c>
      <c r="B32" s="271"/>
      <c r="C32" s="293">
        <v>0</v>
      </c>
      <c r="D32" s="284"/>
      <c r="E32" s="293">
        <v>0</v>
      </c>
      <c r="F32" s="284"/>
      <c r="G32" s="293">
        <v>0</v>
      </c>
      <c r="H32" s="284"/>
      <c r="I32" s="289">
        <v>0</v>
      </c>
      <c r="J32" s="285"/>
      <c r="K32" s="293">
        <v>0</v>
      </c>
      <c r="L32" s="285"/>
      <c r="M32" s="293">
        <v>0</v>
      </c>
      <c r="N32" s="284"/>
      <c r="O32" s="289">
        <v>0</v>
      </c>
      <c r="P32" s="284"/>
      <c r="Q32" s="289">
        <v>0</v>
      </c>
      <c r="R32" s="286"/>
      <c r="S32" s="289">
        <v>0</v>
      </c>
      <c r="T32" s="287"/>
      <c r="U32" s="292">
        <v>0</v>
      </c>
    </row>
    <row r="33" spans="1:22" s="146" customFormat="1" ht="7.5" customHeight="1">
      <c r="A33" s="247"/>
      <c r="B33" s="271"/>
      <c r="C33" s="285"/>
      <c r="D33" s="284"/>
      <c r="E33" s="284"/>
      <c r="F33" s="284"/>
      <c r="G33" s="285"/>
      <c r="H33" s="284"/>
      <c r="I33" s="285"/>
      <c r="J33" s="285"/>
      <c r="K33" s="285"/>
      <c r="L33" s="285"/>
      <c r="M33" s="285"/>
      <c r="N33" s="284"/>
      <c r="O33" s="285"/>
      <c r="P33" s="284"/>
      <c r="Q33" s="285"/>
      <c r="R33" s="286"/>
      <c r="S33" s="286"/>
      <c r="T33" s="287"/>
      <c r="U33" s="291"/>
    </row>
    <row r="34" spans="1:22" s="146" customFormat="1" ht="17.399999999999999" thickBot="1">
      <c r="A34" s="248" t="s">
        <v>180</v>
      </c>
      <c r="B34" s="271">
        <f>+SFP!C38</f>
        <v>26</v>
      </c>
      <c r="C34" s="290">
        <f>+C10+C13+C17+C21+C28+C32+C15</f>
        <v>134798</v>
      </c>
      <c r="D34" s="290">
        <f t="shared" ref="D34:U34" si="2">+D10+D13+D17+D21+D28+D32+D15</f>
        <v>0</v>
      </c>
      <c r="E34" s="290">
        <f t="shared" si="2"/>
        <v>-18270</v>
      </c>
      <c r="F34" s="290">
        <f t="shared" si="2"/>
        <v>0</v>
      </c>
      <c r="G34" s="290">
        <f t="shared" si="2"/>
        <v>42340</v>
      </c>
      <c r="H34" s="290">
        <f t="shared" si="2"/>
        <v>0</v>
      </c>
      <c r="I34" s="290">
        <f t="shared" si="2"/>
        <v>23926</v>
      </c>
      <c r="J34" s="290">
        <f t="shared" si="2"/>
        <v>0</v>
      </c>
      <c r="K34" s="290">
        <f t="shared" si="2"/>
        <v>1229</v>
      </c>
      <c r="L34" s="290">
        <f t="shared" si="2"/>
        <v>0</v>
      </c>
      <c r="M34" s="290">
        <f t="shared" si="2"/>
        <v>-1490</v>
      </c>
      <c r="N34" s="290">
        <f t="shared" si="2"/>
        <v>0</v>
      </c>
      <c r="O34" s="290">
        <f t="shared" si="2"/>
        <v>213618</v>
      </c>
      <c r="P34" s="290">
        <f t="shared" si="2"/>
        <v>0</v>
      </c>
      <c r="Q34" s="290">
        <f t="shared" si="2"/>
        <v>396151</v>
      </c>
      <c r="R34" s="290">
        <f t="shared" si="2"/>
        <v>0</v>
      </c>
      <c r="S34" s="290">
        <f t="shared" si="2"/>
        <v>46530</v>
      </c>
      <c r="T34" s="290">
        <f t="shared" si="2"/>
        <v>0</v>
      </c>
      <c r="U34" s="290">
        <f t="shared" si="2"/>
        <v>442681</v>
      </c>
      <c r="V34" s="149"/>
    </row>
    <row r="35" spans="1:22" s="146" customFormat="1" ht="17.399999999999999" thickTop="1">
      <c r="A35" s="248"/>
      <c r="B35" s="271"/>
      <c r="C35" s="285"/>
      <c r="D35" s="284"/>
      <c r="E35" s="285"/>
      <c r="F35" s="284"/>
      <c r="G35" s="285"/>
      <c r="H35" s="284"/>
      <c r="I35" s="285"/>
      <c r="J35" s="285"/>
      <c r="K35" s="285"/>
      <c r="L35" s="285"/>
      <c r="M35" s="285"/>
      <c r="N35" s="284"/>
      <c r="O35" s="285"/>
      <c r="P35" s="284"/>
      <c r="Q35" s="285"/>
      <c r="R35" s="286"/>
      <c r="S35" s="285"/>
      <c r="T35" s="287"/>
      <c r="U35" s="285"/>
      <c r="V35" s="149"/>
    </row>
    <row r="36" spans="1:22" s="146" customFormat="1" ht="17.399999999999999" thickBot="1">
      <c r="A36" s="248" t="s">
        <v>187</v>
      </c>
      <c r="B36" s="271"/>
      <c r="C36" s="290">
        <v>134798</v>
      </c>
      <c r="D36" s="284"/>
      <c r="E36" s="290">
        <v>-18613</v>
      </c>
      <c r="F36" s="284"/>
      <c r="G36" s="290">
        <v>45256</v>
      </c>
      <c r="H36" s="284"/>
      <c r="I36" s="290">
        <v>23445</v>
      </c>
      <c r="J36" s="285"/>
      <c r="K36" s="290">
        <v>1330</v>
      </c>
      <c r="L36" s="285"/>
      <c r="M36" s="290">
        <v>-2563</v>
      </c>
      <c r="N36" s="284"/>
      <c r="O36" s="290">
        <v>222238</v>
      </c>
      <c r="P36" s="284"/>
      <c r="Q36" s="290">
        <v>405891</v>
      </c>
      <c r="R36" s="286"/>
      <c r="S36" s="290">
        <v>51749</v>
      </c>
      <c r="T36" s="287"/>
      <c r="U36" s="290">
        <v>457640</v>
      </c>
      <c r="V36" s="149"/>
    </row>
    <row r="37" spans="1:22" s="146" customFormat="1" ht="17.399999999999999" thickTop="1">
      <c r="A37" s="248"/>
      <c r="B37" s="271"/>
      <c r="C37" s="285"/>
      <c r="D37" s="284"/>
      <c r="E37" s="284"/>
      <c r="F37" s="284"/>
      <c r="G37" s="285"/>
      <c r="H37" s="284"/>
      <c r="I37" s="285"/>
      <c r="J37" s="285"/>
      <c r="K37" s="285"/>
      <c r="L37" s="285"/>
      <c r="M37" s="285"/>
      <c r="N37" s="284"/>
      <c r="O37" s="285"/>
      <c r="P37" s="284"/>
      <c r="Q37" s="285"/>
      <c r="R37" s="286"/>
      <c r="S37" s="286"/>
      <c r="T37" s="287"/>
      <c r="U37" s="291"/>
    </row>
    <row r="38" spans="1:22" s="146" customFormat="1">
      <c r="A38" s="250" t="s">
        <v>181</v>
      </c>
      <c r="B38" s="271"/>
      <c r="C38" s="285"/>
      <c r="D38" s="284"/>
      <c r="E38" s="284"/>
      <c r="F38" s="284"/>
      <c r="G38" s="285"/>
      <c r="H38" s="284"/>
      <c r="I38" s="285"/>
      <c r="J38" s="285"/>
      <c r="K38" s="285"/>
      <c r="L38" s="285"/>
      <c r="M38" s="285"/>
      <c r="N38" s="284"/>
      <c r="O38" s="285"/>
      <c r="P38" s="284"/>
      <c r="Q38" s="285"/>
      <c r="R38" s="286"/>
      <c r="S38" s="286"/>
      <c r="T38" s="287"/>
      <c r="U38" s="291"/>
    </row>
    <row r="39" spans="1:22" s="146" customFormat="1">
      <c r="A39" s="251" t="s">
        <v>117</v>
      </c>
      <c r="B39" s="271"/>
      <c r="C39" s="289">
        <v>0</v>
      </c>
      <c r="D39" s="289"/>
      <c r="E39" s="289">
        <v>-146</v>
      </c>
      <c r="F39" s="289"/>
      <c r="G39" s="289">
        <v>0</v>
      </c>
      <c r="H39" s="289"/>
      <c r="I39" s="289">
        <v>0</v>
      </c>
      <c r="J39" s="289"/>
      <c r="K39" s="289">
        <v>0</v>
      </c>
      <c r="L39" s="289"/>
      <c r="M39" s="289">
        <v>0</v>
      </c>
      <c r="N39" s="289"/>
      <c r="O39" s="289">
        <v>0</v>
      </c>
      <c r="P39" s="289"/>
      <c r="Q39" s="289">
        <f>SUM(C39:O39)</f>
        <v>-146</v>
      </c>
      <c r="R39" s="291"/>
      <c r="S39" s="289">
        <v>0</v>
      </c>
      <c r="T39" s="291"/>
      <c r="U39" s="292">
        <f>+Q39+S39</f>
        <v>-146</v>
      </c>
    </row>
    <row r="40" spans="1:22" s="146" customFormat="1" ht="7.5" customHeight="1">
      <c r="A40" s="251"/>
      <c r="B40" s="271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94"/>
      <c r="R40" s="291"/>
      <c r="S40" s="289"/>
      <c r="T40" s="291"/>
      <c r="U40" s="292"/>
    </row>
    <row r="41" spans="1:22" s="146" customFormat="1">
      <c r="A41" s="249" t="s">
        <v>118</v>
      </c>
      <c r="B41" s="271"/>
      <c r="C41" s="302">
        <v>0</v>
      </c>
      <c r="D41" s="298"/>
      <c r="E41" s="302">
        <v>0</v>
      </c>
      <c r="F41" s="302"/>
      <c r="G41" s="302">
        <v>0</v>
      </c>
      <c r="H41" s="302"/>
      <c r="I41" s="302">
        <v>0</v>
      </c>
      <c r="J41" s="298"/>
      <c r="K41" s="302">
        <v>0</v>
      </c>
      <c r="L41" s="298"/>
      <c r="M41" s="302">
        <v>0</v>
      </c>
      <c r="N41" s="302"/>
      <c r="O41" s="302">
        <v>0</v>
      </c>
      <c r="P41" s="302"/>
      <c r="Q41" s="298">
        <f>+Q42+Q43</f>
        <v>0</v>
      </c>
      <c r="R41" s="295"/>
      <c r="S41" s="302">
        <v>0</v>
      </c>
      <c r="T41" s="291"/>
      <c r="U41" s="295">
        <f>+U42+U43</f>
        <v>0</v>
      </c>
    </row>
    <row r="42" spans="1:22" s="146" customFormat="1">
      <c r="A42" s="253" t="s">
        <v>119</v>
      </c>
      <c r="B42" s="271"/>
      <c r="C42" s="289">
        <v>0</v>
      </c>
      <c r="D42" s="289"/>
      <c r="E42" s="289">
        <v>0</v>
      </c>
      <c r="F42" s="289"/>
      <c r="G42" s="289"/>
      <c r="H42" s="289"/>
      <c r="I42" s="289">
        <v>0</v>
      </c>
      <c r="J42" s="289"/>
      <c r="K42" s="289">
        <v>0</v>
      </c>
      <c r="L42" s="289"/>
      <c r="M42" s="289">
        <v>0</v>
      </c>
      <c r="N42" s="289"/>
      <c r="O42" s="289"/>
      <c r="P42" s="289"/>
      <c r="Q42" s="289">
        <f>SUM(C42:O42)</f>
        <v>0</v>
      </c>
      <c r="R42" s="292"/>
      <c r="S42" s="289">
        <v>0</v>
      </c>
      <c r="T42" s="292"/>
      <c r="U42" s="289">
        <v>0</v>
      </c>
    </row>
    <row r="43" spans="1:22" s="146" customFormat="1">
      <c r="A43" s="253" t="s">
        <v>124</v>
      </c>
      <c r="B43" s="271"/>
      <c r="C43" s="289">
        <v>0</v>
      </c>
      <c r="D43" s="289"/>
      <c r="E43" s="289">
        <v>0</v>
      </c>
      <c r="F43" s="289"/>
      <c r="G43" s="289">
        <v>0</v>
      </c>
      <c r="H43" s="289"/>
      <c r="I43" s="289">
        <v>0</v>
      </c>
      <c r="J43" s="289"/>
      <c r="K43" s="289">
        <v>0</v>
      </c>
      <c r="L43" s="289"/>
      <c r="M43" s="289">
        <v>0</v>
      </c>
      <c r="N43" s="289"/>
      <c r="O43" s="289">
        <v>0</v>
      </c>
      <c r="P43" s="289"/>
      <c r="Q43" s="294">
        <f>SUM(C43:O43)</f>
        <v>0</v>
      </c>
      <c r="R43" s="292"/>
      <c r="S43" s="289">
        <v>0</v>
      </c>
      <c r="T43" s="292"/>
      <c r="U43" s="289">
        <f>Q43+S43</f>
        <v>0</v>
      </c>
    </row>
    <row r="44" spans="1:22" s="146" customFormat="1" ht="6.75" customHeight="1">
      <c r="A44" s="253"/>
      <c r="B44" s="271"/>
      <c r="C44" s="294"/>
      <c r="D44" s="289"/>
      <c r="E44" s="289"/>
      <c r="F44" s="289"/>
      <c r="G44" s="294"/>
      <c r="H44" s="289"/>
      <c r="I44" s="294"/>
      <c r="J44" s="294"/>
      <c r="K44" s="294"/>
      <c r="L44" s="294"/>
      <c r="M44" s="294"/>
      <c r="N44" s="289"/>
      <c r="O44" s="294"/>
      <c r="P44" s="289"/>
      <c r="Q44" s="294"/>
      <c r="R44" s="291"/>
      <c r="S44" s="291"/>
      <c r="T44" s="291"/>
      <c r="U44" s="291"/>
    </row>
    <row r="45" spans="1:22" s="146" customFormat="1">
      <c r="A45" s="247" t="s">
        <v>120</v>
      </c>
      <c r="B45" s="271"/>
      <c r="C45" s="302">
        <v>0</v>
      </c>
      <c r="D45" s="298"/>
      <c r="E45" s="302">
        <v>0</v>
      </c>
      <c r="F45" s="298"/>
      <c r="G45" s="302">
        <v>0</v>
      </c>
      <c r="H45" s="298"/>
      <c r="I45" s="302">
        <v>0</v>
      </c>
      <c r="J45" s="298"/>
      <c r="K45" s="302">
        <v>0</v>
      </c>
      <c r="L45" s="298"/>
      <c r="M45" s="302">
        <v>0</v>
      </c>
      <c r="N45" s="298"/>
      <c r="O45" s="298">
        <f>SUM(O46:O49)</f>
        <v>-749</v>
      </c>
      <c r="P45" s="289"/>
      <c r="Q45" s="298">
        <f>SUM(Q46:Q49)</f>
        <v>-749</v>
      </c>
      <c r="R45" s="291"/>
      <c r="S45" s="295">
        <f>SUM(S46:S49)</f>
        <v>-10327</v>
      </c>
      <c r="T45" s="291"/>
      <c r="U45" s="295">
        <f t="shared" ref="U45" si="3">+Q45+S45</f>
        <v>-11076</v>
      </c>
    </row>
    <row r="46" spans="1:22" s="146" customFormat="1">
      <c r="A46" s="253" t="s">
        <v>163</v>
      </c>
      <c r="B46" s="271"/>
      <c r="C46" s="289">
        <v>0</v>
      </c>
      <c r="D46" s="289"/>
      <c r="E46" s="289">
        <v>0</v>
      </c>
      <c r="F46" s="289"/>
      <c r="G46" s="289">
        <v>0</v>
      </c>
      <c r="H46" s="289"/>
      <c r="I46" s="289">
        <v>0</v>
      </c>
      <c r="J46" s="294"/>
      <c r="K46" s="289">
        <v>0</v>
      </c>
      <c r="L46" s="294"/>
      <c r="M46" s="289">
        <v>0</v>
      </c>
      <c r="N46" s="289"/>
      <c r="O46" s="289">
        <v>0</v>
      </c>
      <c r="P46" s="289"/>
      <c r="Q46" s="289">
        <f>SUM(C46:O46)</f>
        <v>0</v>
      </c>
      <c r="R46" s="291"/>
      <c r="S46" s="289">
        <v>7</v>
      </c>
      <c r="T46" s="291"/>
      <c r="U46" s="292">
        <f>+Q46+S46</f>
        <v>7</v>
      </c>
    </row>
    <row r="47" spans="1:22" s="146" customFormat="1">
      <c r="A47" s="253" t="s">
        <v>121</v>
      </c>
      <c r="B47" s="271"/>
      <c r="C47" s="289">
        <v>0</v>
      </c>
      <c r="D47" s="289"/>
      <c r="E47" s="289">
        <v>0</v>
      </c>
      <c r="F47" s="289"/>
      <c r="G47" s="289">
        <v>0</v>
      </c>
      <c r="H47" s="289"/>
      <c r="I47" s="289">
        <v>0</v>
      </c>
      <c r="J47" s="294"/>
      <c r="K47" s="289">
        <v>0</v>
      </c>
      <c r="L47" s="294"/>
      <c r="M47" s="289">
        <v>0</v>
      </c>
      <c r="N47" s="289"/>
      <c r="O47" s="289">
        <v>0</v>
      </c>
      <c r="P47" s="289"/>
      <c r="Q47" s="289">
        <f>SUM(C47:O47)</f>
        <v>0</v>
      </c>
      <c r="R47" s="291"/>
      <c r="S47" s="289">
        <v>0</v>
      </c>
      <c r="T47" s="291"/>
      <c r="U47" s="292">
        <f>+Q47+S47</f>
        <v>0</v>
      </c>
    </row>
    <row r="48" spans="1:22" s="146" customFormat="1">
      <c r="A48" s="253" t="s">
        <v>122</v>
      </c>
      <c r="B48" s="271"/>
      <c r="C48" s="289">
        <v>0</v>
      </c>
      <c r="D48" s="289"/>
      <c r="E48" s="289">
        <v>0</v>
      </c>
      <c r="F48" s="289"/>
      <c r="G48" s="289">
        <v>0</v>
      </c>
      <c r="H48" s="289"/>
      <c r="I48" s="289">
        <v>0</v>
      </c>
      <c r="J48" s="294"/>
      <c r="K48" s="289">
        <v>0</v>
      </c>
      <c r="L48" s="294"/>
      <c r="M48" s="289">
        <v>0</v>
      </c>
      <c r="N48" s="289"/>
      <c r="O48" s="289">
        <v>85</v>
      </c>
      <c r="P48" s="289"/>
      <c r="Q48" s="294">
        <f>SUM(C48:O48)</f>
        <v>85</v>
      </c>
      <c r="R48" s="291"/>
      <c r="S48" s="289">
        <f>-10404-1</f>
        <v>-10405</v>
      </c>
      <c r="T48" s="291"/>
      <c r="U48" s="292">
        <f>+Q48+S48</f>
        <v>-10320</v>
      </c>
    </row>
    <row r="49" spans="1:22" s="146" customFormat="1">
      <c r="A49" s="253" t="s">
        <v>123</v>
      </c>
      <c r="B49" s="271"/>
      <c r="C49" s="289">
        <v>0</v>
      </c>
      <c r="D49" s="289"/>
      <c r="E49" s="289">
        <v>0</v>
      </c>
      <c r="F49" s="289"/>
      <c r="G49" s="289">
        <v>0</v>
      </c>
      <c r="H49" s="289"/>
      <c r="I49" s="289">
        <v>0</v>
      </c>
      <c r="J49" s="294"/>
      <c r="K49" s="289">
        <v>0</v>
      </c>
      <c r="L49" s="294"/>
      <c r="M49" s="289">
        <v>0</v>
      </c>
      <c r="N49" s="289"/>
      <c r="O49" s="289">
        <v>-834</v>
      </c>
      <c r="P49" s="289"/>
      <c r="Q49" s="294">
        <f>SUM(C49:O49)</f>
        <v>-834</v>
      </c>
      <c r="R49" s="291"/>
      <c r="S49" s="289">
        <v>71</v>
      </c>
      <c r="T49" s="291"/>
      <c r="U49" s="292">
        <f>+Q49+S49</f>
        <v>-763</v>
      </c>
    </row>
    <row r="50" spans="1:22" s="146" customFormat="1" ht="6.75" customHeight="1">
      <c r="A50" s="253"/>
      <c r="B50" s="271"/>
      <c r="C50" s="294"/>
      <c r="D50" s="289"/>
      <c r="E50" s="289"/>
      <c r="F50" s="289"/>
      <c r="G50" s="294"/>
      <c r="H50" s="289"/>
      <c r="I50" s="294"/>
      <c r="J50" s="294"/>
      <c r="K50" s="294"/>
      <c r="L50" s="294"/>
      <c r="M50" s="294"/>
      <c r="N50" s="289"/>
      <c r="O50" s="294"/>
      <c r="P50" s="289"/>
      <c r="Q50" s="294"/>
      <c r="R50" s="291"/>
      <c r="S50" s="291"/>
      <c r="T50" s="291"/>
      <c r="U50" s="291"/>
    </row>
    <row r="51" spans="1:22" s="146" customFormat="1">
      <c r="A51" s="254" t="s">
        <v>152</v>
      </c>
      <c r="B51" s="271"/>
      <c r="C51" s="298">
        <v>0</v>
      </c>
      <c r="D51" s="289"/>
      <c r="E51" s="298">
        <v>0</v>
      </c>
      <c r="F51" s="289"/>
      <c r="G51" s="298">
        <v>0</v>
      </c>
      <c r="H51" s="289"/>
      <c r="I51" s="298">
        <v>0</v>
      </c>
      <c r="J51" s="294"/>
      <c r="K51" s="298">
        <v>13</v>
      </c>
      <c r="L51" s="294"/>
      <c r="M51" s="298">
        <v>-172</v>
      </c>
      <c r="N51" s="289"/>
      <c r="O51" s="298">
        <f>SUM(O52:O53)</f>
        <v>10442</v>
      </c>
      <c r="P51" s="289"/>
      <c r="Q51" s="298">
        <f>SUM(C51:O51)</f>
        <v>10283</v>
      </c>
      <c r="R51" s="291"/>
      <c r="S51" s="298">
        <f>SUM(S52:S53)</f>
        <v>-505</v>
      </c>
      <c r="T51" s="291"/>
      <c r="U51" s="298">
        <f>+Q51+S51</f>
        <v>9778</v>
      </c>
      <c r="V51" s="166"/>
    </row>
    <row r="52" spans="1:22" s="146" customFormat="1">
      <c r="A52" s="252" t="s">
        <v>150</v>
      </c>
      <c r="B52" s="271"/>
      <c r="C52" s="289">
        <v>0</v>
      </c>
      <c r="D52" s="289"/>
      <c r="E52" s="289">
        <v>0</v>
      </c>
      <c r="F52" s="289"/>
      <c r="G52" s="289">
        <v>0</v>
      </c>
      <c r="H52" s="289"/>
      <c r="I52" s="289">
        <v>0</v>
      </c>
      <c r="J52" s="294"/>
      <c r="K52" s="289">
        <v>0</v>
      </c>
      <c r="L52" s="294"/>
      <c r="M52" s="289">
        <v>0</v>
      </c>
      <c r="N52" s="289"/>
      <c r="O52" s="289">
        <v>10442</v>
      </c>
      <c r="P52" s="289"/>
      <c r="Q52" s="294">
        <f>SUM(C52:O52)</f>
        <v>10442</v>
      </c>
      <c r="R52" s="291"/>
      <c r="S52" s="289">
        <v>-78</v>
      </c>
      <c r="T52" s="291"/>
      <c r="U52" s="292">
        <f>+Q52+S52</f>
        <v>10364</v>
      </c>
      <c r="V52" s="149"/>
    </row>
    <row r="53" spans="1:22" s="146" customFormat="1">
      <c r="A53" s="252" t="s">
        <v>151</v>
      </c>
      <c r="B53" s="271"/>
      <c r="C53" s="289">
        <v>0</v>
      </c>
      <c r="D53" s="289"/>
      <c r="E53" s="289">
        <v>0</v>
      </c>
      <c r="F53" s="289"/>
      <c r="G53" s="289">
        <v>0</v>
      </c>
      <c r="H53" s="289"/>
      <c r="I53" s="289">
        <v>0</v>
      </c>
      <c r="J53" s="294"/>
      <c r="K53" s="289">
        <v>13</v>
      </c>
      <c r="L53" s="294"/>
      <c r="M53" s="289">
        <v>-172</v>
      </c>
      <c r="N53" s="289"/>
      <c r="O53" s="289"/>
      <c r="P53" s="289"/>
      <c r="Q53" s="294">
        <f>SUM(C53:O53)</f>
        <v>-159</v>
      </c>
      <c r="R53" s="291"/>
      <c r="S53" s="289">
        <v>-427</v>
      </c>
      <c r="T53" s="291"/>
      <c r="U53" s="292">
        <f>+Q53+S53</f>
        <v>-586</v>
      </c>
    </row>
    <row r="54" spans="1:22" s="146" customFormat="1" ht="5.25" customHeight="1">
      <c r="A54" s="247"/>
      <c r="B54" s="271"/>
      <c r="C54" s="289"/>
      <c r="D54" s="289"/>
      <c r="E54" s="289"/>
      <c r="F54" s="289"/>
      <c r="G54" s="289"/>
      <c r="H54" s="289"/>
      <c r="I54" s="289"/>
      <c r="J54" s="294"/>
      <c r="K54" s="289"/>
      <c r="L54" s="294"/>
      <c r="M54" s="289"/>
      <c r="N54" s="289"/>
      <c r="O54" s="289"/>
      <c r="P54" s="289"/>
      <c r="Q54" s="294"/>
      <c r="R54" s="291"/>
      <c r="S54" s="289"/>
      <c r="T54" s="291"/>
      <c r="U54" s="292"/>
    </row>
    <row r="55" spans="1:22" s="146" customFormat="1">
      <c r="A55" s="247" t="s">
        <v>165</v>
      </c>
      <c r="B55" s="271"/>
      <c r="C55" s="289">
        <v>0</v>
      </c>
      <c r="D55" s="289"/>
      <c r="E55" s="289">
        <v>0</v>
      </c>
      <c r="F55" s="289"/>
      <c r="G55" s="289">
        <v>0</v>
      </c>
      <c r="H55" s="289"/>
      <c r="I55" s="289">
        <v>-201</v>
      </c>
      <c r="J55" s="294"/>
      <c r="K55" s="289"/>
      <c r="L55" s="294"/>
      <c r="M55" s="289"/>
      <c r="N55" s="289"/>
      <c r="O55" s="289">
        <v>201</v>
      </c>
      <c r="P55" s="289"/>
      <c r="Q55" s="289">
        <f>SUM(C55:O55)</f>
        <v>0</v>
      </c>
      <c r="R55" s="291"/>
      <c r="S55" s="289">
        <v>0</v>
      </c>
      <c r="T55" s="291"/>
      <c r="U55" s="292">
        <f>+Q55+S55</f>
        <v>0</v>
      </c>
    </row>
    <row r="56" spans="1:22" s="146" customFormat="1">
      <c r="A56" s="248"/>
      <c r="B56" s="271"/>
      <c r="C56" s="285"/>
      <c r="D56" s="284"/>
      <c r="E56" s="284"/>
      <c r="F56" s="284"/>
      <c r="G56" s="285"/>
      <c r="H56" s="284"/>
      <c r="I56" s="285"/>
      <c r="J56" s="285"/>
      <c r="K56" s="285"/>
      <c r="L56" s="285"/>
      <c r="M56" s="285"/>
      <c r="N56" s="284"/>
      <c r="O56" s="285"/>
      <c r="P56" s="284"/>
      <c r="Q56" s="285"/>
      <c r="R56" s="286"/>
      <c r="S56" s="286"/>
      <c r="T56" s="287"/>
      <c r="U56" s="291"/>
    </row>
    <row r="57" spans="1:22" s="146" customFormat="1" ht="17.399999999999999" thickBot="1">
      <c r="A57" s="248" t="s">
        <v>182</v>
      </c>
      <c r="B57" s="271">
        <v>26</v>
      </c>
      <c r="C57" s="290">
        <f>+C36+C39+C41+C45+C51+C55</f>
        <v>134798</v>
      </c>
      <c r="D57" s="284"/>
      <c r="E57" s="290">
        <f>+E36+E39+E41+E45+E51+E55</f>
        <v>-18759</v>
      </c>
      <c r="F57" s="284"/>
      <c r="G57" s="290">
        <f>+G36+G39+G41+G45+G51+G55</f>
        <v>45256</v>
      </c>
      <c r="H57" s="284"/>
      <c r="I57" s="290">
        <f>+I36+I39+I41+I45+I51+I55</f>
        <v>23244</v>
      </c>
      <c r="J57" s="285"/>
      <c r="K57" s="290">
        <f>+K36+K39+K41+K45+K51+K55</f>
        <v>1343</v>
      </c>
      <c r="L57" s="285"/>
      <c r="M57" s="290">
        <f>+M36+M39+M41+M45+M51+M55</f>
        <v>-2735</v>
      </c>
      <c r="N57" s="284"/>
      <c r="O57" s="290">
        <f>+O36+O39+O41+O45+O51+O55</f>
        <v>232132</v>
      </c>
      <c r="P57" s="284"/>
      <c r="Q57" s="290">
        <f>+Q36+Q39+Q41+Q45+Q51+Q55</f>
        <v>415279</v>
      </c>
      <c r="R57" s="286"/>
      <c r="S57" s="290">
        <f>+S36+S39+S41+S45+S51+S55</f>
        <v>40917</v>
      </c>
      <c r="T57" s="287"/>
      <c r="U57" s="290">
        <f>+U36+U39+U41+U45+U51+U55</f>
        <v>456196</v>
      </c>
    </row>
    <row r="58" spans="1:22" s="146" customFormat="1" ht="17.399999999999999" thickTop="1">
      <c r="A58" s="248"/>
      <c r="B58" s="271"/>
      <c r="C58" s="285"/>
      <c r="D58" s="284"/>
      <c r="E58" s="285"/>
      <c r="F58" s="284"/>
      <c r="G58" s="285"/>
      <c r="H58" s="284"/>
      <c r="I58" s="285"/>
      <c r="J58" s="285"/>
      <c r="K58" s="285"/>
      <c r="L58" s="285"/>
      <c r="M58" s="285"/>
      <c r="N58" s="284"/>
      <c r="O58" s="285"/>
      <c r="P58" s="284"/>
      <c r="Q58" s="285"/>
      <c r="R58" s="286"/>
      <c r="S58" s="285"/>
      <c r="T58" s="287"/>
      <c r="U58" s="285"/>
    </row>
    <row r="59" spans="1:22" s="146" customFormat="1">
      <c r="A59" s="248"/>
      <c r="B59" s="271"/>
      <c r="C59" s="285"/>
      <c r="D59" s="284"/>
      <c r="E59" s="285"/>
      <c r="F59" s="284"/>
      <c r="G59" s="285"/>
      <c r="H59" s="284"/>
      <c r="I59" s="285"/>
      <c r="J59" s="285"/>
      <c r="K59" s="285"/>
      <c r="L59" s="285"/>
      <c r="M59" s="285"/>
      <c r="N59" s="284"/>
      <c r="O59" s="285"/>
      <c r="P59" s="284"/>
      <c r="Q59" s="285"/>
      <c r="R59" s="286"/>
      <c r="S59" s="285"/>
      <c r="T59" s="287"/>
      <c r="U59" s="285"/>
    </row>
    <row r="60" spans="1:22" s="146" customFormat="1">
      <c r="A60" s="248"/>
      <c r="B60" s="271"/>
      <c r="C60" s="285"/>
      <c r="D60" s="284"/>
      <c r="E60" s="285"/>
      <c r="F60" s="284"/>
      <c r="G60" s="285"/>
      <c r="H60" s="284"/>
      <c r="I60" s="285"/>
      <c r="J60" s="285"/>
      <c r="K60" s="285"/>
      <c r="L60" s="285"/>
      <c r="M60" s="285"/>
      <c r="N60" s="284"/>
      <c r="O60" s="285"/>
      <c r="P60" s="284"/>
      <c r="Q60" s="285"/>
      <c r="R60" s="286"/>
      <c r="S60" s="285"/>
      <c r="T60" s="287"/>
      <c r="U60" s="285"/>
    </row>
    <row r="61" spans="1:22" s="146" customFormat="1">
      <c r="A61" s="248"/>
      <c r="B61" s="271"/>
      <c r="C61" s="285"/>
      <c r="D61" s="284"/>
      <c r="E61" s="284"/>
      <c r="F61" s="284"/>
      <c r="G61" s="285"/>
      <c r="H61" s="284"/>
      <c r="I61" s="285"/>
      <c r="J61" s="285"/>
      <c r="K61" s="285"/>
      <c r="L61" s="285"/>
      <c r="M61" s="285"/>
      <c r="N61" s="284"/>
      <c r="O61" s="285"/>
      <c r="P61" s="284"/>
      <c r="Q61" s="285"/>
      <c r="R61" s="286"/>
      <c r="S61" s="286"/>
      <c r="T61" s="287"/>
      <c r="U61" s="288"/>
    </row>
    <row r="62" spans="1:22" s="22" customFormat="1" ht="17.399999999999999">
      <c r="A62" s="255" t="str">
        <f>+SCI!A56</f>
        <v>Приложенията на страници от 5 до 99 са неразделна част от консолидирания финансов отчет.</v>
      </c>
      <c r="B62" s="303"/>
      <c r="C62" s="240"/>
      <c r="D62" s="240"/>
      <c r="E62" s="240"/>
      <c r="F62" s="240"/>
      <c r="G62" s="304"/>
      <c r="H62" s="305"/>
      <c r="I62" s="304"/>
      <c r="J62" s="304"/>
      <c r="K62" s="306"/>
      <c r="L62" s="304"/>
      <c r="M62" s="304"/>
      <c r="N62" s="304"/>
      <c r="O62" s="304"/>
      <c r="P62" s="304"/>
      <c r="Q62" s="304"/>
      <c r="R62" s="239"/>
      <c r="S62" s="307"/>
      <c r="T62" s="239"/>
      <c r="U62" s="239"/>
    </row>
    <row r="63" spans="1:22" s="22" customFormat="1" ht="8.25" customHeight="1">
      <c r="A63" s="256"/>
      <c r="B63" s="308"/>
      <c r="C63" s="304"/>
      <c r="D63" s="304"/>
      <c r="E63" s="304"/>
      <c r="F63" s="304"/>
      <c r="G63" s="304"/>
      <c r="H63" s="305"/>
      <c r="I63" s="304"/>
      <c r="J63" s="304"/>
      <c r="K63" s="304"/>
      <c r="L63" s="304"/>
      <c r="M63" s="304"/>
      <c r="N63" s="304"/>
      <c r="O63" s="304"/>
      <c r="P63" s="304"/>
      <c r="Q63" s="304"/>
      <c r="R63" s="239"/>
      <c r="S63" s="307"/>
      <c r="T63" s="239"/>
      <c r="U63" s="239"/>
    </row>
    <row r="64" spans="1:22">
      <c r="A64" s="257" t="s">
        <v>47</v>
      </c>
      <c r="B64" s="309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</row>
    <row r="65" spans="1:17" ht="9.75" customHeight="1">
      <c r="A65" s="257"/>
      <c r="B65" s="309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</row>
    <row r="66" spans="1:17">
      <c r="A66" s="258" t="s">
        <v>48</v>
      </c>
      <c r="B66" s="309"/>
    </row>
    <row r="67" spans="1:17" ht="10.5" customHeight="1">
      <c r="A67" s="258"/>
      <c r="B67" s="309"/>
    </row>
    <row r="68" spans="1:17">
      <c r="A68" s="255" t="s">
        <v>6</v>
      </c>
      <c r="B68" s="311"/>
    </row>
    <row r="69" spans="1:17" ht="14.25" customHeight="1">
      <c r="A69" s="259" t="s">
        <v>7</v>
      </c>
      <c r="B69" s="311"/>
    </row>
    <row r="70" spans="1:17" ht="8.25" customHeight="1">
      <c r="A70" s="260"/>
      <c r="B70" s="312"/>
    </row>
    <row r="71" spans="1:17">
      <c r="A71" s="261" t="s">
        <v>160</v>
      </c>
      <c r="B71" s="313"/>
    </row>
    <row r="72" spans="1:17">
      <c r="A72" s="262" t="s">
        <v>158</v>
      </c>
      <c r="B72" s="314"/>
    </row>
    <row r="73" spans="1:17">
      <c r="A73" s="256"/>
    </row>
    <row r="75" spans="1:17">
      <c r="A75" s="263"/>
    </row>
    <row r="81" spans="1:2">
      <c r="A81" s="264"/>
      <c r="B81" s="241"/>
    </row>
  </sheetData>
  <mergeCells count="11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244094488188981" right="0.31496062992125984" top="0.6692913385826772" bottom="0.59055118110236227" header="0.6692913385826772" footer="0.59055118110236227"/>
  <pageSetup paperSize="9" scale="44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SEQ!Print_Area</vt:lpstr>
      <vt:lpstr>SFP!Print_Area</vt:lpstr>
      <vt:lpstr>SCI!Print_Titles</vt:lpstr>
    </vt:vector>
  </TitlesOfParts>
  <Company>AFA OOD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AD</dc:creator>
  <cp:lastModifiedBy>Lyudmila Bondzhova</cp:lastModifiedBy>
  <cp:lastPrinted>2016-05-27T09:19:02Z</cp:lastPrinted>
  <dcterms:created xsi:type="dcterms:W3CDTF">2012-04-12T11:15:46Z</dcterms:created>
  <dcterms:modified xsi:type="dcterms:W3CDTF">2016-05-30T08:02:08Z</dcterms:modified>
</cp:coreProperties>
</file>