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tabRatio="663" firstSheet="4" activeTab="7"/>
  </bookViews>
  <sheets>
    <sheet name="Balance Sheet" sheetId="1" r:id="rId1"/>
    <sheet name="Income Statement" sheetId="2" r:id="rId2"/>
    <sheet name="Cash Flow" sheetId="3" r:id="rId3"/>
    <sheet name="Shareholders' Equity Changes" sheetId="4" r:id="rId4"/>
    <sheet name="Non-current Assets" sheetId="5" r:id="rId5"/>
    <sheet name="Receivables Payables Provisions" sheetId="6" r:id="rId6"/>
    <sheet name="Securities" sheetId="7" r:id="rId7"/>
    <sheet name="Related Parties" sheetId="8" r:id="rId8"/>
  </sheets>
  <externalReferences>
    <externalReference r:id="rId11"/>
    <externalReference r:id="rId12"/>
  </externalReferences>
  <definedNames>
    <definedName name="Authors">'Balance Sheet'!$A$96:$D$99</definedName>
  </definedNames>
  <calcPr fullCalcOnLoad="1"/>
</workbook>
</file>

<file path=xl/sharedStrings.xml><?xml version="1.0" encoding="utf-8"?>
<sst xmlns="http://schemas.openxmlformats.org/spreadsheetml/2006/main" count="1029" uniqueCount="871">
  <si>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</si>
  <si>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</si>
  <si>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</si>
  <si>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</si>
  <si>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</si>
  <si>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</si>
  <si>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</si>
  <si>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</si>
  <si>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</si>
  <si>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</si>
  <si>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</si>
  <si>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</si>
  <si>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</si>
  <si>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</si>
  <si>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</si>
  <si>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</si>
  <si>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</si>
  <si>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</si>
  <si>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</si>
  <si>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</si>
  <si>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</si>
  <si>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</si>
  <si>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</si>
  <si>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</si>
  <si>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</si>
  <si>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</si>
  <si>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</si>
  <si>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</si>
  <si>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</si>
  <si>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</si>
  <si>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</si>
  <si>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</si>
  <si>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</si>
  <si>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</si>
  <si>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</si>
  <si>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</si>
  <si>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</si>
  <si>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</si>
  <si>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</si>
  <si>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</si>
  <si>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</si>
  <si>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</si>
  <si>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</si>
  <si>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</si>
  <si>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</si>
  <si>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</si>
  <si>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</si>
  <si>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</si>
  <si>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</si>
  <si>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</si>
  <si>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</si>
  <si>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</si>
  <si>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</si>
  <si>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</si>
  <si>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</si>
  <si>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</si>
  <si>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</si>
  <si>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</si>
  <si>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</si>
  <si>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</si>
  <si>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</si>
  <si>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</si>
  <si>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</si>
  <si>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</si>
  <si>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</si>
  <si>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</si>
  <si>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</si>
  <si>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</si>
  <si>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</si>
  <si>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</si>
  <si>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</si>
  <si>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</si>
  <si>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</si>
  <si>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</si>
  <si>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</si>
  <si>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</si>
  <si>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</si>
  <si>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</si>
  <si>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</si>
  <si>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</si>
  <si>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</si>
  <si>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</si>
  <si>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</si>
  <si>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</si>
  <si>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</si>
  <si>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</si>
  <si>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</si>
  <si>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</si>
  <si>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</si>
  <si>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</si>
  <si>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</si>
  <si>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</si>
  <si>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</si>
  <si>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</si>
  <si>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</si>
  <si>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</si>
  <si>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</si>
  <si>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</si>
  <si>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</si>
  <si>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</si>
  <si>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</si>
  <si>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</si>
  <si>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</si>
  <si>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</si>
  <si>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</si>
  <si>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</si>
  <si>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</si>
  <si>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</si>
  <si>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</si>
  <si>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</si>
  <si>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</si>
  <si>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</si>
  <si>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</si>
  <si>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</si>
  <si>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</si>
  <si>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</si>
  <si>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</si>
  <si>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</si>
  <si>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</si>
  <si>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</si>
  <si>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</si>
  <si>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</si>
  <si>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</si>
  <si>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</si>
  <si>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</si>
  <si>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</si>
  <si>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</si>
  <si>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</si>
  <si>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</si>
  <si>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</si>
  <si>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</si>
  <si>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</si>
  <si>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</si>
  <si>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</si>
  <si>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</si>
  <si>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</si>
  <si>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</si>
  <si>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</si>
  <si>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</si>
  <si>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</si>
  <si>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</si>
  <si>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</si>
  <si>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</si>
  <si>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</si>
  <si>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</si>
  <si>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</si>
  <si>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</si>
  <si>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</si>
  <si>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</si>
  <si>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</si>
  <si>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</si>
  <si>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</si>
  <si>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</si>
  <si>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</si>
  <si>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</si>
  <si>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</si>
  <si>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</si>
  <si>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</si>
  <si>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</si>
  <si>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</si>
  <si>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</si>
  <si>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</si>
  <si>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</si>
  <si>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</si>
  <si>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</si>
  <si>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</si>
  <si>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</si>
  <si>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</si>
  <si>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</si>
  <si>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</si>
  <si>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</si>
  <si>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</si>
  <si>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</si>
  <si>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</si>
  <si>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</si>
  <si>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</si>
  <si>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</si>
  <si>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</si>
  <si>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</si>
  <si>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</si>
  <si>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</si>
  <si>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</si>
  <si>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</si>
  <si>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</si>
  <si>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</si>
  <si>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</si>
  <si>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</si>
  <si>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</si>
  <si>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</si>
  <si>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</si>
  <si>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</si>
  <si>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</si>
  <si>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</si>
  <si>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</si>
  <si>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</si>
  <si>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</si>
  <si>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</si>
  <si>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</si>
  <si>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</si>
  <si>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</si>
  <si>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</si>
  <si>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</si>
  <si>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</si>
  <si>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</si>
  <si>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</si>
  <si>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</si>
  <si>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</si>
  <si>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</si>
  <si>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</si>
  <si>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</si>
  <si>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</si>
  <si>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</si>
  <si>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</si>
  <si>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</si>
  <si>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</si>
  <si>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</si>
  <si>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</si>
  <si>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</si>
  <si>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</si>
  <si>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</si>
  <si>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</si>
  <si>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</si>
  <si>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</si>
  <si>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</si>
  <si>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</si>
  <si>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</si>
  <si>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</si>
  <si>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</si>
  <si>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</si>
  <si>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</si>
  <si>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</si>
  <si>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</si>
  <si>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</si>
  <si>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</si>
  <si>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</si>
  <si>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</si>
  <si>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</si>
  <si>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</si>
  <si>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</si>
  <si>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</si>
  <si>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</si>
  <si>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</si>
  <si>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</si>
  <si>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</si>
  <si>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</si>
  <si>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</si>
  <si>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</si>
  <si>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</si>
  <si>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</si>
  <si>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</si>
  <si>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</si>
  <si>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</si>
  <si>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</si>
  <si>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</si>
  <si>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</si>
  <si>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</si>
  <si>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</si>
  <si>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</si>
  <si>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</si>
  <si>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</si>
  <si>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</si>
  <si>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</si>
  <si>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</si>
  <si>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</si>
  <si>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</si>
  <si>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</si>
  <si>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</si>
  <si>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</si>
  <si>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</si>
  <si>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</si>
  <si>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</si>
  <si>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</si>
  <si>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</si>
  <si>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</si>
  <si>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</si>
  <si>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</si>
  <si>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</si>
  <si>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</si>
  <si>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</si>
  <si>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</si>
  <si>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</si>
  <si>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</si>
  <si>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</si>
  <si>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</si>
  <si>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</si>
  <si>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</si>
  <si>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</si>
  <si>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</si>
  <si>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</si>
  <si>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</si>
  <si>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</si>
  <si>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</si>
  <si>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</si>
  <si>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</si>
  <si>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</si>
  <si>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</si>
  <si>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</si>
  <si>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</si>
  <si>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</si>
  <si>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</si>
  <si>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</si>
  <si>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</si>
  <si>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</si>
  <si>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</si>
  <si>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</si>
  <si>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</si>
  <si>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</si>
  <si>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</si>
  <si>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</si>
  <si>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</si>
  <si>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</si>
  <si>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</si>
  <si>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</si>
  <si>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</si>
  <si>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</si>
  <si>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</si>
  <si>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</si>
  <si>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</si>
  <si>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</si>
  <si>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</si>
  <si>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</si>
  <si>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</si>
  <si>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</si>
  <si>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</si>
  <si>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</si>
  <si>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</si>
  <si>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</si>
  <si>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</si>
  <si>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</si>
  <si>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</si>
  <si>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</si>
  <si>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</si>
  <si>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</si>
  <si>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</si>
  <si>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</si>
  <si>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</si>
  <si>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</si>
  <si>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</si>
  <si>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</si>
  <si>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</si>
  <si>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</si>
  <si>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</si>
  <si>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</si>
  <si>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</si>
  <si>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</si>
  <si>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</si>
  <si>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</si>
  <si>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</si>
  <si>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</si>
  <si>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</si>
  <si>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</si>
  <si>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</si>
  <si>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</si>
  <si>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</si>
  <si>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</si>
  <si>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</si>
  <si>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</si>
  <si>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</si>
  <si>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</si>
  <si>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</si>
  <si>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</si>
  <si>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</si>
  <si>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</si>
  <si>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</si>
  <si>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</si>
  <si>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</si>
  <si>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</si>
  <si>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</si>
  <si>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</si>
  <si>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</si>
  <si>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</si>
  <si>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</si>
  <si>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</si>
  <si>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</si>
  <si>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</si>
  <si>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</si>
  <si>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</si>
  <si>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</si>
  <si>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</si>
  <si>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</si>
  <si>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</si>
  <si>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</si>
  <si>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</si>
  <si>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</si>
  <si>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</si>
  <si>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</si>
  <si>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</si>
  <si>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</si>
  <si>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</si>
  <si>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</si>
  <si>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</si>
  <si>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</si>
  <si>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</si>
  <si>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</si>
  <si>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</si>
  <si>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</si>
  <si>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</si>
  <si>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</si>
  <si>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</si>
  <si>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</si>
  <si>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</si>
  <si>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</si>
  <si>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</si>
  <si>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</si>
  <si>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</si>
  <si>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</si>
  <si>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</si>
  <si>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</si>
  <si>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</si>
  <si>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</si>
  <si>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</si>
  <si>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</si>
  <si>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</si>
  <si>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</si>
  <si>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</si>
  <si>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</si>
  <si>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</si>
  <si>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</si>
  <si>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</si>
  <si>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</si>
  <si>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</si>
  <si>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</si>
  <si>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</si>
  <si>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</si>
  <si>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</si>
  <si>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</si>
  <si>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</si>
  <si>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 xml:space="preserve">           STATEMENT</t>
  </si>
  <si>
    <t>investments in subsidiaries, joint ventures, associated and other companies</t>
  </si>
  <si>
    <t>Company name</t>
  </si>
  <si>
    <t>Investment amount</t>
  </si>
  <si>
    <t>Investment % in other company equity</t>
  </si>
  <si>
    <t>Investment in seucrities traded on the Stock exchange</t>
  </si>
  <si>
    <t>Investment in securities not traded on the Stock exchange</t>
  </si>
  <si>
    <t>А. IN THE COUNTRY</t>
  </si>
  <si>
    <t>I. Investments in subsidiaries</t>
  </si>
  <si>
    <t>II. Investments in joint ventures</t>
  </si>
  <si>
    <t>III. Investments in associated companies</t>
  </si>
  <si>
    <t>IV. Investments in other companies</t>
  </si>
  <si>
    <t>Total in the country (I+II+III+IV):</t>
  </si>
  <si>
    <t>Б. ABROAD</t>
  </si>
  <si>
    <t>Total for abroad (I+II+III+IV):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</si>
  <si>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</si>
  <si>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</si>
  <si>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</si>
  <si>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</si>
  <si>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</si>
  <si>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</si>
  <si>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</si>
  <si>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</si>
  <si>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</si>
  <si>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</si>
  <si>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</si>
  <si>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</si>
  <si>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</si>
  <si>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</si>
  <si>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</si>
  <si>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 xml:space="preserve">Total: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</si>
  <si>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</si>
  <si>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</si>
  <si>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</si>
  <si>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</si>
  <si>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</si>
  <si>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</si>
  <si>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</si>
  <si>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</si>
  <si>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</si>
  <si>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</si>
  <si>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</si>
  <si>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</si>
  <si>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</si>
  <si>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</si>
  <si>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</si>
  <si>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</si>
  <si>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</si>
  <si>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</si>
  <si>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</si>
  <si>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</si>
  <si>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</si>
  <si>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</si>
  <si>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</si>
  <si>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</si>
  <si>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</si>
  <si>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</si>
  <si>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</si>
  <si>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</si>
  <si>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</si>
  <si>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</si>
  <si>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</si>
  <si>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</si>
  <si>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</si>
  <si>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</si>
  <si>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</si>
  <si>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</si>
  <si>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</si>
  <si>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</si>
  <si>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</si>
  <si>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</si>
  <si>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</si>
  <si>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</si>
  <si>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</si>
  <si>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</si>
  <si>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</si>
  <si>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</si>
  <si>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</si>
  <si>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</si>
  <si>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</si>
  <si>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</si>
  <si>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</si>
  <si>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</si>
  <si>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</si>
  <si>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</si>
  <si>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</si>
  <si>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Reporting period: 01.01.2015-31.03.2015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</si>
  <si>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</si>
  <si>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</si>
  <si>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</si>
  <si>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</si>
  <si>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</si>
  <si>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</si>
  <si>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</si>
  <si>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</si>
  <si>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</si>
  <si>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</si>
  <si>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</si>
  <si>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</si>
  <si>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</si>
  <si>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</si>
  <si>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</si>
  <si>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</si>
  <si>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</si>
  <si>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</si>
  <si>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</si>
  <si>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</si>
  <si>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</si>
  <si>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</si>
  <si>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</si>
  <si>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</si>
  <si>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</si>
  <si>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</si>
  <si>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</si>
  <si>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</si>
  <si>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</si>
  <si>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</si>
  <si>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</si>
  <si>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</si>
  <si>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</si>
  <si>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</si>
  <si>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</si>
  <si>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</si>
  <si>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</si>
  <si>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</si>
  <si>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</si>
  <si>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</si>
  <si>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</si>
  <si>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</si>
  <si>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</si>
  <si>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</si>
  <si>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</si>
  <si>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</si>
  <si>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</si>
  <si>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</si>
  <si>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</si>
  <si>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</si>
  <si>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</si>
  <si>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</si>
  <si>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</si>
  <si>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</si>
  <si>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</si>
  <si>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</si>
  <si>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</si>
  <si>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</si>
  <si>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</si>
  <si>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</si>
  <si>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</si>
  <si>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</si>
  <si>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</si>
  <si>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</si>
  <si>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</si>
  <si>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</si>
  <si>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</si>
  <si>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</si>
  <si>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</si>
  <si>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</si>
  <si>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</si>
  <si>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</si>
  <si>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</si>
  <si>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</si>
  <si>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</si>
  <si>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</si>
  <si>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</si>
  <si>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</si>
  <si>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</si>
  <si>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</si>
  <si>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</si>
  <si>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</si>
  <si>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</si>
  <si>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</si>
  <si>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</si>
  <si>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</si>
  <si>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</si>
  <si>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</si>
  <si>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</si>
  <si>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</si>
  <si>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</si>
  <si>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</si>
  <si>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</si>
  <si>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</si>
  <si>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</si>
  <si>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</si>
  <si>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</si>
  <si>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</si>
  <si>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</si>
  <si>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</si>
  <si>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</si>
  <si>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</si>
  <si>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</si>
  <si>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</si>
  <si>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</si>
  <si>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</si>
  <si>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</si>
  <si>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</si>
  <si>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</si>
  <si>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</si>
  <si>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</si>
  <si>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</si>
  <si>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</si>
  <si>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</si>
  <si>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</si>
  <si>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</si>
  <si>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</si>
  <si>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</si>
  <si>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</si>
  <si>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</si>
  <si>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</si>
  <si>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</si>
  <si>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</si>
  <si>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</si>
  <si>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</si>
  <si>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</si>
  <si>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</si>
  <si>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</si>
  <si>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</si>
  <si>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</si>
  <si>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</si>
  <si>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</si>
  <si>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</si>
  <si>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</si>
  <si>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</si>
  <si>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</si>
  <si>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</si>
  <si>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</si>
  <si>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</si>
  <si>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</si>
  <si>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</si>
  <si>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</si>
  <si>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</si>
  <si>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</si>
  <si>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</si>
  <si>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</si>
  <si>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</si>
  <si>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</si>
  <si>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</si>
  <si>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</si>
  <si>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</si>
  <si>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</si>
  <si>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</si>
  <si>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</si>
  <si>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</si>
  <si>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</si>
  <si>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</si>
  <si>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</si>
  <si>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</si>
  <si>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</si>
  <si>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</si>
  <si>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</si>
  <si>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</si>
  <si>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</si>
  <si>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</si>
  <si>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</si>
  <si>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</si>
  <si>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</si>
  <si>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</si>
  <si>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</si>
  <si>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</si>
  <si>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</si>
  <si>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</si>
  <si>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</si>
  <si>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</si>
  <si>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</si>
  <si>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</si>
  <si>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</si>
  <si>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</si>
  <si>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</si>
  <si>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</si>
  <si>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</si>
  <si>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</si>
  <si>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</si>
  <si>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</si>
  <si>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</si>
  <si>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</si>
  <si>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</si>
  <si>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</si>
  <si>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</si>
  <si>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</si>
  <si>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</si>
  <si>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</si>
  <si>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</si>
  <si>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</si>
  <si>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</si>
  <si>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</si>
  <si>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</si>
  <si>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</si>
  <si>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</si>
  <si>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</si>
  <si>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</si>
  <si>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</si>
  <si>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</si>
  <si>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</si>
  <si>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</si>
  <si>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</si>
  <si>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</si>
  <si>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</si>
  <si>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</si>
  <si>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</si>
  <si>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</si>
  <si>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</si>
  <si>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</si>
  <si>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</si>
  <si>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</si>
  <si>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</si>
  <si>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</si>
  <si>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</si>
  <si>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</si>
  <si>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</si>
  <si>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</si>
  <si>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</si>
  <si>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</si>
  <si>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</si>
  <si>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</si>
  <si>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</si>
  <si>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</si>
  <si>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</si>
  <si>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</si>
  <si>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</si>
  <si>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</si>
  <si>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</si>
  <si>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</si>
  <si>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</si>
  <si>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</si>
  <si>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</si>
  <si>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</si>
  <si>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</si>
  <si>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</si>
  <si>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</si>
  <si>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</si>
  <si>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</si>
  <si>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</si>
  <si>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</si>
  <si>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</si>
  <si>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</si>
  <si>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</si>
  <si>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</si>
  <si>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</si>
  <si>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</si>
  <si>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</si>
  <si>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</si>
  <si>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</si>
  <si>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</si>
  <si>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</si>
  <si>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</si>
  <si>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</si>
  <si>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</si>
  <si>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</si>
  <si>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</si>
  <si>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</si>
  <si>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</si>
  <si>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</si>
  <si>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</si>
  <si>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</si>
  <si>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</si>
  <si>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</si>
  <si>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</si>
  <si>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</si>
  <si>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</si>
  <si>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</si>
  <si>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</si>
  <si>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</si>
  <si>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</si>
  <si>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</si>
  <si>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</si>
  <si>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</si>
  <si>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</si>
  <si>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</si>
  <si>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</si>
  <si>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</si>
  <si>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</si>
  <si>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</si>
  <si>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</si>
  <si>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</si>
  <si>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</si>
  <si>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</si>
  <si>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</si>
  <si>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</si>
  <si>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</si>
  <si>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</si>
  <si>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</si>
  <si>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</si>
  <si>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</si>
  <si>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</si>
  <si>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</si>
  <si>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</si>
  <si>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</si>
  <si>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</si>
  <si>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</si>
  <si>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</si>
  <si>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</si>
  <si>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</si>
  <si>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</si>
  <si>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</si>
  <si>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</si>
  <si>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</si>
  <si>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</si>
  <si>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</si>
  <si>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</si>
  <si>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</si>
  <si>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</si>
  <si>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</si>
  <si>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</si>
  <si>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</si>
  <si>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</si>
  <si>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</si>
  <si>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</si>
  <si>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</si>
  <si>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1.MEDIKA AD</t>
  </si>
  <si>
    <t>1.DOVERIE UNITED HOLDING AD</t>
  </si>
  <si>
    <t>2.LAVENA AD</t>
  </si>
  <si>
    <t>3. HYDROIZOMAT AD</t>
  </si>
  <si>
    <t>1. OLAINPHARMA AD</t>
  </si>
  <si>
    <t>CONSOLIDATED</t>
  </si>
  <si>
    <t>Preparer: Lyudmila Bondjova</t>
  </si>
  <si>
    <t>Director: Ognian Donev</t>
  </si>
  <si>
    <t>6.</t>
  </si>
  <si>
    <t>4. MARITZATEX Ad</t>
  </si>
  <si>
    <t>5. TODOROV AD</t>
  </si>
  <si>
    <t>6. ECOBULPACK AD</t>
  </si>
  <si>
    <t>7.UNICREDIT BULBANK AD</t>
  </si>
  <si>
    <t>8. BALKANPHARMA RAZGRAD</t>
  </si>
  <si>
    <t>9. BALKANPHARMA DUPNITSA</t>
  </si>
  <si>
    <t>10. ELANA AGROCREDIT AD</t>
  </si>
  <si>
    <t>11. OZOF DOVERIE AD</t>
  </si>
  <si>
    <t>12. VRATIZA AD</t>
  </si>
  <si>
    <t>13. ELANA MONEY MARKET FUND</t>
  </si>
  <si>
    <t>14. ELENA EUROFUND</t>
  </si>
  <si>
    <t>1. SPETZAPHARMACIA</t>
  </si>
  <si>
    <t>2. MED DENT</t>
  </si>
  <si>
    <t>3. VIVATON PLUS</t>
  </si>
  <si>
    <t>4. BELLEROPHON</t>
  </si>
  <si>
    <t>5. INTERPHARM</t>
  </si>
  <si>
    <t>2. EXTAB CORPORATION</t>
  </si>
  <si>
    <t>3. ALLANKO</t>
  </si>
  <si>
    <t>4. PHARMICO</t>
  </si>
  <si>
    <t>5. DKM PHARM</t>
  </si>
  <si>
    <t>6. SET APTEK</t>
  </si>
  <si>
    <t>01.01.-30.09.2015</t>
  </si>
  <si>
    <t>Date of preparation: 27 November 2015</t>
  </si>
  <si>
    <t>Note: Companies that have their own non-current tangible assets abroad present a separate statement for each country</t>
  </si>
  <si>
    <t>15. SOPHARMA PROPERTIES AD</t>
  </si>
  <si>
    <t>16. CHIMIMPORT AD</t>
  </si>
  <si>
    <t>1. SALUSLINE ODO</t>
  </si>
  <si>
    <t>2. MOBIL LINE OOO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</si>
</sst>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%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msCyr"/>
      <family val="0"/>
    </font>
    <font>
      <sz val="9"/>
      <name val="Times New Roman Cyr"/>
      <family val="1"/>
    </font>
    <font>
      <i/>
      <sz val="9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0" borderId="0" xfId="59" applyFont="1" applyProtection="1">
      <alignment/>
      <protection locked="0"/>
    </xf>
    <xf numFmtId="0" fontId="12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13" fillId="0" borderId="0" xfId="59" applyFont="1">
      <alignment/>
      <protection/>
    </xf>
    <xf numFmtId="0" fontId="12" fillId="0" borderId="0" xfId="59" applyFont="1" applyProtection="1">
      <alignment/>
      <protection/>
    </xf>
    <xf numFmtId="0" fontId="12" fillId="0" borderId="0" xfId="59" applyFont="1" applyAlignment="1">
      <alignment/>
      <protection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8" fillId="0" borderId="0" xfId="55" applyFont="1" applyProtection="1">
      <alignment/>
      <protection locked="0"/>
    </xf>
    <xf numFmtId="0" fontId="8" fillId="0" borderId="10" xfId="55" applyFont="1" applyBorder="1" applyAlignment="1" applyProtection="1">
      <alignment horizontal="centerContinuous" vertical="center" wrapText="1"/>
      <protection/>
    </xf>
    <xf numFmtId="49" fontId="8" fillId="0" borderId="11" xfId="55" applyNumberFormat="1" applyFont="1" applyBorder="1" applyAlignment="1" applyProtection="1">
      <alignment horizontal="center" vertical="center" wrapText="1"/>
      <protection/>
    </xf>
    <xf numFmtId="1" fontId="8" fillId="0" borderId="12" xfId="55" applyNumberFormat="1" applyFont="1" applyBorder="1" applyAlignment="1" applyProtection="1">
      <alignment horizontal="centerContinuous" vertical="center" wrapText="1"/>
      <protection/>
    </xf>
    <xf numFmtId="0" fontId="8" fillId="0" borderId="13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49" fontId="8" fillId="0" borderId="14" xfId="55" applyNumberFormat="1" applyFont="1" applyBorder="1" applyAlignment="1" applyProtection="1">
      <alignment horizontal="center" vertical="center" wrapText="1"/>
      <protection/>
    </xf>
    <xf numFmtId="0" fontId="8" fillId="0" borderId="13" xfId="55" applyFont="1" applyBorder="1" applyAlignment="1" applyProtection="1">
      <alignment horizontal="left" vertical="center" wrapText="1"/>
      <protection/>
    </xf>
    <xf numFmtId="0" fontId="8" fillId="0" borderId="13" xfId="55" applyFont="1" applyBorder="1" applyProtection="1">
      <alignment/>
      <protection/>
    </xf>
    <xf numFmtId="0" fontId="8" fillId="0" borderId="13" xfId="55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10" fillId="0" borderId="13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9" fillId="0" borderId="13" xfId="55" applyFont="1" applyBorder="1" applyAlignment="1" applyProtection="1">
      <alignment vertical="center" wrapText="1"/>
      <protection/>
    </xf>
    <xf numFmtId="0" fontId="9" fillId="0" borderId="13" xfId="55" applyFont="1" applyBorder="1" applyAlignment="1" applyProtection="1" quotePrefix="1">
      <alignment horizontal="left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5" applyFont="1" applyBorder="1" applyAlignment="1" applyProtection="1">
      <alignment horizontal="center"/>
      <protection/>
    </xf>
    <xf numFmtId="0" fontId="8" fillId="0" borderId="0" xfId="59" applyFont="1" applyAlignment="1" applyProtection="1">
      <alignment horizontal="center"/>
      <protection/>
    </xf>
    <xf numFmtId="0" fontId="13" fillId="0" borderId="0" xfId="59" applyFont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13" xfId="55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Protection="1">
      <alignment/>
      <protection locked="0"/>
    </xf>
    <xf numFmtId="49" fontId="9" fillId="0" borderId="0" xfId="59" applyNumberFormat="1" applyFont="1">
      <alignment/>
      <protection/>
    </xf>
    <xf numFmtId="49" fontId="12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vertical="center" wrapText="1"/>
      <protection locked="0"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10" xfId="56" applyFont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Border="1" applyAlignment="1" applyProtection="1">
      <alignment horizontal="center" vertical="center" wrapText="1"/>
      <protection/>
    </xf>
    <xf numFmtId="0" fontId="8" fillId="0" borderId="15" xfId="56" applyFont="1" applyBorder="1" applyAlignment="1" applyProtection="1">
      <alignment horizontal="centerContinuous" vertical="center" wrapText="1"/>
      <protection/>
    </xf>
    <xf numFmtId="0" fontId="8" fillId="0" borderId="12" xfId="56" applyFont="1" applyBorder="1" applyAlignment="1" applyProtection="1">
      <alignment horizontal="centerContinuous" vertical="center" wrapText="1"/>
      <protection/>
    </xf>
    <xf numFmtId="0" fontId="8" fillId="0" borderId="13" xfId="56" applyFont="1" applyBorder="1" applyAlignment="1" applyProtection="1">
      <alignment horizontal="centerContinuous" vertical="center" wrapText="1"/>
      <protection/>
    </xf>
    <xf numFmtId="0" fontId="13" fillId="0" borderId="0" xfId="59" applyFont="1" applyBorder="1" applyProtection="1">
      <alignment/>
      <protection/>
    </xf>
    <xf numFmtId="49" fontId="8" fillId="0" borderId="16" xfId="56" applyNumberFormat="1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178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6" applyNumberFormat="1" applyFont="1" applyBorder="1" applyAlignment="1" applyProtection="1">
      <alignment horizontal="center" vertical="center" wrapText="1"/>
      <protection/>
    </xf>
    <xf numFmtId="0" fontId="8" fillId="0" borderId="14" xfId="56" applyFont="1" applyBorder="1" applyAlignment="1" applyProtection="1">
      <alignment horizontal="center" vertical="center" wrapText="1"/>
      <protection/>
    </xf>
    <xf numFmtId="0" fontId="8" fillId="0" borderId="13" xfId="56" applyFont="1" applyBorder="1" applyAlignment="1" applyProtection="1">
      <alignment horizontal="center" vertical="center" wrapText="1"/>
      <protection/>
    </xf>
    <xf numFmtId="0" fontId="9" fillId="0" borderId="13" xfId="56" applyFont="1" applyBorder="1" applyAlignment="1" applyProtection="1">
      <alignment horizontal="center" vertical="center" wrapText="1"/>
      <protection/>
    </xf>
    <xf numFmtId="0" fontId="12" fillId="0" borderId="0" xfId="59" applyFont="1" applyBorder="1" applyProtection="1">
      <alignment/>
      <protection/>
    </xf>
    <xf numFmtId="0" fontId="8" fillId="0" borderId="13" xfId="56" applyFont="1" applyBorder="1" applyAlignment="1" applyProtection="1">
      <alignment horizontal="left" vertical="center" wrapText="1"/>
      <protection/>
    </xf>
    <xf numFmtId="0" fontId="9" fillId="0" borderId="13" xfId="56" applyFont="1" applyBorder="1" applyAlignment="1" applyProtection="1">
      <alignment horizontal="left" vertical="center" wrapText="1"/>
      <protection/>
    </xf>
    <xf numFmtId="0" fontId="10" fillId="0" borderId="13" xfId="56" applyFont="1" applyBorder="1" applyAlignment="1" applyProtection="1">
      <alignment horizontal="right" vertical="center" wrapText="1"/>
      <protection/>
    </xf>
    <xf numFmtId="1" fontId="12" fillId="0" borderId="0" xfId="59" applyNumberFormat="1" applyFont="1" applyBorder="1" applyProtection="1">
      <alignment/>
      <protection/>
    </xf>
    <xf numFmtId="0" fontId="9" fillId="0" borderId="13" xfId="56" applyFont="1" applyFill="1" applyBorder="1" applyAlignment="1" applyProtection="1">
      <alignment vertical="center" wrapText="1"/>
      <protection/>
    </xf>
    <xf numFmtId="0" fontId="8" fillId="0" borderId="0" xfId="56" applyFont="1" applyBorder="1" applyAlignment="1" applyProtection="1">
      <alignment horizontal="right" vertical="center" wrapText="1"/>
      <protection/>
    </xf>
    <xf numFmtId="49" fontId="8" fillId="0" borderId="0" xfId="56" applyNumberFormat="1" applyFont="1" applyBorder="1" applyAlignment="1" applyProtection="1">
      <alignment horizontal="righ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1" fontId="9" fillId="0" borderId="0" xfId="56" applyNumberFormat="1" applyFont="1" applyBorder="1" applyAlignment="1" applyProtection="1">
      <alignment horizontal="left" vertical="center" wrapText="1"/>
      <protection/>
    </xf>
    <xf numFmtId="1" fontId="9" fillId="0" borderId="0" xfId="56" applyNumberFormat="1" applyFont="1" applyAlignment="1" applyProtection="1">
      <alignment vertical="center" wrapText="1"/>
      <protection locked="0"/>
    </xf>
    <xf numFmtId="49" fontId="12" fillId="0" borderId="0" xfId="59" applyNumberFormat="1" applyFont="1" applyProtection="1">
      <alignment/>
      <protection/>
    </xf>
    <xf numFmtId="1" fontId="12" fillId="0" borderId="0" xfId="59" applyNumberFormat="1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14" fillId="0" borderId="0" xfId="59" applyFont="1">
      <alignment/>
      <protection/>
    </xf>
    <xf numFmtId="49" fontId="6" fillId="0" borderId="13" xfId="57" applyNumberFormat="1" applyFont="1" applyBorder="1" applyAlignment="1">
      <alignment horizontal="left" vertical="center" wrapText="1"/>
      <protection/>
    </xf>
    <xf numFmtId="1" fontId="4" fillId="0" borderId="13" xfId="57" applyNumberFormat="1" applyFont="1" applyBorder="1" applyAlignment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0" fillId="0" borderId="0" xfId="59" applyNumberFormat="1" applyFont="1">
      <alignment/>
      <protection/>
    </xf>
    <xf numFmtId="0" fontId="4" fillId="0" borderId="0" xfId="58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 locked="0"/>
    </xf>
    <xf numFmtId="0" fontId="15" fillId="0" borderId="13" xfId="60" applyFont="1" applyBorder="1" applyAlignment="1" applyProtection="1">
      <alignment horizontal="left" vertical="top"/>
      <protection locked="0"/>
    </xf>
    <xf numFmtId="0" fontId="15" fillId="0" borderId="13" xfId="60" applyFont="1" applyBorder="1" applyAlignment="1" applyProtection="1">
      <alignment horizontal="left" vertical="top" wrapText="1"/>
      <protection locked="0"/>
    </xf>
    <xf numFmtId="14" fontId="15" fillId="0" borderId="13" xfId="60" applyNumberFormat="1" applyFont="1" applyBorder="1" applyAlignment="1" applyProtection="1">
      <alignment horizontal="left" vertical="top" wrapText="1"/>
      <protection locked="0"/>
    </xf>
    <xf numFmtId="49" fontId="17" fillId="0" borderId="13" xfId="60" applyNumberFormat="1" applyFont="1" applyBorder="1" applyAlignment="1" applyProtection="1">
      <alignment horizontal="right" vertical="top" wrapText="1"/>
      <protection/>
    </xf>
    <xf numFmtId="49" fontId="17" fillId="0" borderId="13" xfId="60" applyNumberFormat="1" applyFont="1" applyFill="1" applyBorder="1" applyAlignment="1" applyProtection="1">
      <alignment horizontal="right" vertical="top" wrapText="1"/>
      <protection/>
    </xf>
    <xf numFmtId="49" fontId="18" fillId="0" borderId="13" xfId="60" applyNumberFormat="1" applyFont="1" applyBorder="1" applyAlignment="1" applyProtection="1">
      <alignment horizontal="right" vertical="top" wrapText="1"/>
      <protection/>
    </xf>
    <xf numFmtId="49" fontId="18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Fill="1" applyBorder="1" applyAlignment="1" applyProtection="1">
      <alignment horizontal="right" vertical="top" wrapText="1"/>
      <protection/>
    </xf>
    <xf numFmtId="49" fontId="15" fillId="0" borderId="13" xfId="60" applyNumberFormat="1" applyFont="1" applyBorder="1" applyAlignment="1" applyProtection="1">
      <alignment horizontal="right" vertical="top" wrapText="1"/>
      <protection/>
    </xf>
    <xf numFmtId="1" fontId="17" fillId="0" borderId="13" xfId="60" applyNumberFormat="1" applyFont="1" applyBorder="1" applyAlignment="1" applyProtection="1">
      <alignment horizontal="right" vertical="top" wrapText="1"/>
      <protection/>
    </xf>
    <xf numFmtId="1" fontId="18" fillId="0" borderId="13" xfId="60" applyNumberFormat="1" applyFont="1" applyBorder="1" applyAlignment="1" applyProtection="1">
      <alignment horizontal="right" vertical="top" wrapText="1"/>
      <protection/>
    </xf>
    <xf numFmtId="1" fontId="15" fillId="0" borderId="13" xfId="60" applyNumberFormat="1" applyFont="1" applyBorder="1" applyAlignment="1" applyProtection="1">
      <alignment horizontal="right" vertical="top" wrapText="1"/>
      <protection/>
    </xf>
    <xf numFmtId="1" fontId="18" fillId="33" borderId="13" xfId="60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Border="1" applyAlignment="1" applyProtection="1">
      <alignment horizontal="centerContinuous" vertical="top" wrapText="1"/>
      <protection locked="0"/>
    </xf>
    <xf numFmtId="0" fontId="15" fillId="0" borderId="0" xfId="60" applyFont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0" applyFont="1" applyBorder="1" applyAlignment="1" applyProtection="1">
      <alignment vertical="top" wrapText="1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0" xfId="61" applyFont="1" applyAlignment="1" applyProtection="1">
      <alignment wrapText="1"/>
      <protection locked="0"/>
    </xf>
    <xf numFmtId="0" fontId="15" fillId="0" borderId="14" xfId="60" applyFont="1" applyBorder="1" applyAlignment="1" applyProtection="1">
      <alignment horizontal="center" vertical="top" wrapText="1"/>
      <protection/>
    </xf>
    <xf numFmtId="14" fontId="15" fillId="0" borderId="14" xfId="60" applyNumberFormat="1" applyFont="1" applyBorder="1" applyAlignment="1" applyProtection="1">
      <alignment horizontal="center" vertical="top" wrapText="1"/>
      <protection/>
    </xf>
    <xf numFmtId="14" fontId="15" fillId="0" borderId="18" xfId="60" applyNumberFormat="1" applyFont="1" applyBorder="1" applyAlignment="1" applyProtection="1">
      <alignment horizontal="center" vertical="top" wrapText="1"/>
      <protection/>
    </xf>
    <xf numFmtId="49" fontId="15" fillId="0" borderId="0" xfId="60" applyNumberFormat="1" applyFont="1" applyBorder="1" applyAlignment="1">
      <alignment vertical="top" wrapText="1"/>
      <protection/>
    </xf>
    <xf numFmtId="0" fontId="15" fillId="0" borderId="0" xfId="60" applyFont="1" applyBorder="1" applyAlignment="1">
      <alignment vertical="top" wrapText="1"/>
      <protection/>
    </xf>
    <xf numFmtId="49" fontId="15" fillId="0" borderId="0" xfId="6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horizontal="left" vertical="top"/>
      <protection locked="0"/>
    </xf>
    <xf numFmtId="0" fontId="17" fillId="0" borderId="0" xfId="60" applyFont="1" applyFill="1" applyBorder="1" applyAlignment="1" applyProtection="1">
      <alignment vertical="top" wrapText="1"/>
      <protection locked="0"/>
    </xf>
    <xf numFmtId="0" fontId="17" fillId="0" borderId="0" xfId="60" applyFont="1" applyAlignment="1" applyProtection="1">
      <alignment vertical="top" wrapText="1"/>
      <protection locked="0"/>
    </xf>
    <xf numFmtId="3" fontId="17" fillId="0" borderId="13" xfId="62" applyNumberFormat="1" applyFont="1" applyBorder="1" applyAlignment="1" applyProtection="1">
      <alignment horizontal="center" vertical="center"/>
      <protection/>
    </xf>
    <xf numFmtId="3" fontId="18" fillId="0" borderId="13" xfId="62" applyNumberFormat="1" applyFont="1" applyBorder="1" applyAlignment="1" applyProtection="1">
      <alignment horizontal="center" vertical="center"/>
      <protection/>
    </xf>
    <xf numFmtId="0" fontId="17" fillId="0" borderId="12" xfId="62" applyFont="1" applyBorder="1" applyAlignment="1" applyProtection="1">
      <alignment horizontal="center" vertical="center" wrapText="1"/>
      <protection/>
    </xf>
    <xf numFmtId="0" fontId="18" fillId="0" borderId="12" xfId="62" applyFont="1" applyBorder="1" applyAlignment="1" applyProtection="1">
      <alignment horizontal="center" vertical="center" wrapText="1"/>
      <protection/>
    </xf>
    <xf numFmtId="0" fontId="15" fillId="0" borderId="12" xfId="62" applyFont="1" applyBorder="1" applyAlignment="1" applyProtection="1">
      <alignment horizontal="center" vertical="center" wrapText="1"/>
      <protection/>
    </xf>
    <xf numFmtId="3" fontId="17" fillId="0" borderId="13" xfId="62" applyNumberFormat="1" applyFont="1" applyFill="1" applyBorder="1" applyAlignment="1" applyProtection="1">
      <alignment vertical="center"/>
      <protection/>
    </xf>
    <xf numFmtId="0" fontId="18" fillId="0" borderId="12" xfId="62" applyFont="1" applyBorder="1" applyAlignment="1" applyProtection="1">
      <alignment horizontal="center" wrapText="1"/>
      <protection/>
    </xf>
    <xf numFmtId="49" fontId="17" fillId="0" borderId="12" xfId="62" applyNumberFormat="1" applyFont="1" applyBorder="1" applyAlignment="1" applyProtection="1">
      <alignment horizontal="center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5" fillId="0" borderId="14" xfId="62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center" vertical="center" wrapText="1"/>
      <protection/>
    </xf>
    <xf numFmtId="3" fontId="15" fillId="0" borderId="13" xfId="62" applyNumberFormat="1" applyFont="1" applyBorder="1" applyAlignment="1" applyProtection="1">
      <alignment vertical="center"/>
      <protection/>
    </xf>
    <xf numFmtId="49" fontId="21" fillId="0" borderId="13" xfId="62" applyNumberFormat="1" applyFont="1" applyBorder="1" applyAlignment="1" applyProtection="1">
      <alignment horizontal="centerContinuous" wrapText="1"/>
      <protection/>
    </xf>
    <xf numFmtId="49" fontId="15" fillId="0" borderId="13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 applyProtection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vertical="center" wrapText="1"/>
      <protection/>
    </xf>
    <xf numFmtId="49" fontId="17" fillId="33" borderId="13" xfId="63" applyNumberFormat="1" applyFont="1" applyFill="1" applyBorder="1" applyAlignment="1">
      <alignment horizontal="center" vertical="center" wrapText="1"/>
      <protection/>
    </xf>
    <xf numFmtId="49" fontId="17" fillId="0" borderId="13" xfId="63" applyNumberFormat="1" applyFont="1" applyFill="1" applyBorder="1" applyAlignment="1">
      <alignment horizontal="center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17" fillId="0" borderId="13" xfId="63" applyNumberFormat="1" applyFont="1" applyBorder="1" applyAlignment="1">
      <alignment horizontal="center" wrapText="1"/>
      <protection/>
    </xf>
    <xf numFmtId="49" fontId="15" fillId="0" borderId="13" xfId="55" applyNumberFormat="1" applyFont="1" applyBorder="1" applyAlignment="1" applyProtection="1">
      <alignment horizontal="center" vertical="center" wrapText="1"/>
      <protection/>
    </xf>
    <xf numFmtId="1" fontId="17" fillId="0" borderId="13" xfId="55" applyNumberFormat="1" applyFont="1" applyBorder="1" applyAlignment="1" applyProtection="1">
      <alignment horizontal="right" vertical="center" wrapText="1"/>
      <protection/>
    </xf>
    <xf numFmtId="49" fontId="17" fillId="0" borderId="13" xfId="55" applyNumberFormat="1" applyFont="1" applyBorder="1" applyAlignment="1" applyProtection="1">
      <alignment horizontal="center" vertical="center" wrapText="1"/>
      <protection/>
    </xf>
    <xf numFmtId="49" fontId="15" fillId="0" borderId="13" xfId="55" applyNumberFormat="1" applyFont="1" applyBorder="1" applyAlignment="1" applyProtection="1">
      <alignment horizontal="left" vertical="center" wrapText="1"/>
      <protection/>
    </xf>
    <xf numFmtId="0" fontId="17" fillId="0" borderId="13" xfId="55" applyFont="1" applyBorder="1" applyAlignment="1" applyProtection="1">
      <alignment horizontal="right" vertical="center" wrapText="1"/>
      <protection/>
    </xf>
    <xf numFmtId="0" fontId="6" fillId="0" borderId="13" xfId="55" applyFont="1" applyBorder="1" applyAlignment="1" applyProtection="1">
      <alignment horizontal="right" vertical="center" wrapText="1"/>
      <protection/>
    </xf>
    <xf numFmtId="49" fontId="17" fillId="0" borderId="13" xfId="62" applyNumberFormat="1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horizontal="center" wrapText="1"/>
      <protection/>
    </xf>
    <xf numFmtId="0" fontId="17" fillId="0" borderId="13" xfId="62" applyFont="1" applyBorder="1" applyAlignment="1" applyProtection="1">
      <alignment wrapText="1"/>
      <protection/>
    </xf>
    <xf numFmtId="0" fontId="17" fillId="0" borderId="13" xfId="62" applyFont="1" applyBorder="1" applyAlignment="1" applyProtection="1">
      <alignment horizontal="centerContinuous" wrapText="1"/>
      <protection/>
    </xf>
    <xf numFmtId="49" fontId="15" fillId="0" borderId="13" xfId="62" applyNumberFormat="1" applyFont="1" applyBorder="1" applyAlignment="1" applyProtection="1">
      <alignment horizontal="centerContinuous" wrapText="1"/>
      <protection/>
    </xf>
    <xf numFmtId="1" fontId="17" fillId="0" borderId="13" xfId="57" applyNumberFormat="1" applyFont="1" applyBorder="1" applyAlignment="1">
      <alignment horizontal="right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8" fillId="0" borderId="13" xfId="62" applyNumberFormat="1" applyFont="1" applyBorder="1" applyAlignment="1" applyProtection="1">
      <alignment horizontal="center" wrapText="1"/>
      <protection/>
    </xf>
    <xf numFmtId="0" fontId="18" fillId="0" borderId="13" xfId="62" applyFont="1" applyBorder="1" applyAlignment="1" applyProtection="1">
      <alignment horizontal="center" wrapText="1"/>
      <protection/>
    </xf>
    <xf numFmtId="0" fontId="15" fillId="0" borderId="19" xfId="60" applyFont="1" applyBorder="1" applyAlignment="1" applyProtection="1">
      <alignment horizontal="center" vertical="top" wrapText="1"/>
      <protection/>
    </xf>
    <xf numFmtId="14" fontId="15" fillId="0" borderId="19" xfId="60" applyNumberFormat="1" applyFont="1" applyBorder="1" applyAlignment="1" applyProtection="1">
      <alignment horizontal="center" vertical="top" wrapText="1"/>
      <protection/>
    </xf>
    <xf numFmtId="49" fontId="18" fillId="0" borderId="13" xfId="55" applyNumberFormat="1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 vertical="center" wrapText="1"/>
      <protection/>
    </xf>
    <xf numFmtId="0" fontId="15" fillId="0" borderId="13" xfId="55" applyFont="1" applyBorder="1" applyAlignment="1" applyProtection="1">
      <alignment horizontal="center"/>
      <protection/>
    </xf>
    <xf numFmtId="49" fontId="22" fillId="0" borderId="13" xfId="55" applyNumberFormat="1" applyFont="1" applyBorder="1" applyAlignment="1" applyProtection="1">
      <alignment horizontal="center" vertical="center" wrapText="1"/>
      <protection/>
    </xf>
    <xf numFmtId="49" fontId="4" fillId="0" borderId="0" xfId="57" applyNumberFormat="1" applyFont="1">
      <alignment/>
      <protection/>
    </xf>
    <xf numFmtId="49" fontId="4" fillId="0" borderId="0" xfId="59" applyNumberFormat="1" applyFont="1">
      <alignment/>
      <protection/>
    </xf>
    <xf numFmtId="0" fontId="15" fillId="0" borderId="0" xfId="60" applyFont="1" applyAlignment="1" applyProtection="1">
      <alignment horizontal="left" vertical="top"/>
      <protection locked="0"/>
    </xf>
    <xf numFmtId="0" fontId="17" fillId="0" borderId="13" xfId="60" applyFont="1" applyFill="1" applyBorder="1" applyAlignment="1" applyProtection="1">
      <alignment vertical="top" wrapText="1"/>
      <protection/>
    </xf>
    <xf numFmtId="0" fontId="17" fillId="0" borderId="10" xfId="60" applyFont="1" applyFill="1" applyBorder="1" applyAlignment="1" applyProtection="1">
      <alignment vertical="top" wrapText="1"/>
      <protection/>
    </xf>
    <xf numFmtId="0" fontId="20" fillId="0" borderId="0" xfId="62" applyFont="1" applyAlignment="1" applyProtection="1">
      <alignment horizontal="left" wrapText="1"/>
      <protection locked="0"/>
    </xf>
    <xf numFmtId="0" fontId="17" fillId="0" borderId="0" xfId="60" applyFont="1" applyAlignment="1" applyProtection="1">
      <alignment horizontal="left" vertical="top" wrapText="1"/>
      <protection locked="0"/>
    </xf>
    <xf numFmtId="0" fontId="17" fillId="0" borderId="0" xfId="60" applyFont="1" applyAlignment="1" applyProtection="1">
      <alignment vertical="top"/>
      <protection locked="0"/>
    </xf>
    <xf numFmtId="0" fontId="17" fillId="0" borderId="0" xfId="60" applyFont="1" applyAlignment="1">
      <alignment vertical="top"/>
      <protection/>
    </xf>
    <xf numFmtId="0" fontId="15" fillId="0" borderId="13" xfId="60" applyFont="1" applyBorder="1" applyAlignment="1" applyProtection="1">
      <alignment vertical="top"/>
      <protection locked="0"/>
    </xf>
    <xf numFmtId="0" fontId="15" fillId="0" borderId="20" xfId="60" applyFont="1" applyBorder="1" applyAlignment="1" applyProtection="1">
      <alignment horizontal="center" vertical="center"/>
      <protection/>
    </xf>
    <xf numFmtId="49" fontId="15" fillId="0" borderId="19" xfId="60" applyNumberFormat="1" applyFont="1" applyBorder="1" applyAlignment="1" applyProtection="1">
      <alignment horizontal="center" vertical="center" wrapText="1"/>
      <protection/>
    </xf>
    <xf numFmtId="0" fontId="15" fillId="0" borderId="21" xfId="60" applyFont="1" applyBorder="1" applyAlignment="1" applyProtection="1">
      <alignment horizontal="center" vertical="center"/>
      <protection/>
    </xf>
    <xf numFmtId="49" fontId="15" fillId="0" borderId="14" xfId="60" applyNumberFormat="1" applyFont="1" applyBorder="1" applyAlignment="1" applyProtection="1">
      <alignment horizontal="center" vertical="center" wrapText="1"/>
      <protection/>
    </xf>
    <xf numFmtId="0" fontId="23" fillId="34" borderId="21" xfId="60" applyFont="1" applyFill="1" applyBorder="1" applyAlignment="1" applyProtection="1">
      <alignment horizontal="left" vertical="top" wrapText="1"/>
      <protection/>
    </xf>
    <xf numFmtId="0" fontId="23" fillId="34" borderId="13" xfId="60" applyFont="1" applyFill="1" applyBorder="1" applyAlignment="1" applyProtection="1">
      <alignment horizontal="left" vertical="top" wrapText="1"/>
      <protection/>
    </xf>
    <xf numFmtId="49" fontId="15" fillId="33" borderId="13" xfId="60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 wrapText="1"/>
      <protection/>
    </xf>
    <xf numFmtId="0" fontId="24" fillId="34" borderId="13" xfId="60" applyFont="1" applyFill="1" applyBorder="1" applyAlignment="1" applyProtection="1">
      <alignment vertical="top"/>
      <protection/>
    </xf>
    <xf numFmtId="0" fontId="17" fillId="0" borderId="0" xfId="60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 wrapText="1"/>
      <protection/>
    </xf>
    <xf numFmtId="1" fontId="17" fillId="0" borderId="0" xfId="60" applyNumberFormat="1" applyFont="1" applyAlignment="1" applyProtection="1">
      <alignment vertical="top"/>
      <protection/>
    </xf>
    <xf numFmtId="1" fontId="24" fillId="34" borderId="13" xfId="60" applyNumberFormat="1" applyFont="1" applyFill="1" applyBorder="1" applyAlignment="1" applyProtection="1">
      <alignment vertical="top"/>
      <protection/>
    </xf>
    <xf numFmtId="1" fontId="17" fillId="0" borderId="0" xfId="60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0" applyNumberFormat="1" applyFont="1" applyFill="1" applyBorder="1" applyAlignment="1" applyProtection="1">
      <alignment vertical="top" wrapText="1"/>
      <protection/>
    </xf>
    <xf numFmtId="49" fontId="24" fillId="34" borderId="13" xfId="60" applyNumberFormat="1" applyFont="1" applyFill="1" applyBorder="1" applyAlignment="1" applyProtection="1">
      <alignment vertical="top"/>
      <protection/>
    </xf>
    <xf numFmtId="0" fontId="24" fillId="34" borderId="22" xfId="60" applyNumberFormat="1" applyFont="1" applyFill="1" applyBorder="1" applyAlignment="1" applyProtection="1">
      <alignment vertical="top" wrapText="1"/>
      <protection/>
    </xf>
    <xf numFmtId="0" fontId="23" fillId="34" borderId="22" xfId="60" applyFont="1" applyFill="1" applyBorder="1" applyAlignment="1" applyProtection="1">
      <alignment vertical="top" wrapText="1"/>
      <protection/>
    </xf>
    <xf numFmtId="0" fontId="23" fillId="34" borderId="13" xfId="60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0" applyFont="1" applyFill="1" applyBorder="1" applyAlignment="1" applyProtection="1">
      <alignment vertical="top" wrapText="1"/>
      <protection/>
    </xf>
    <xf numFmtId="1" fontId="17" fillId="0" borderId="0" xfId="60" applyNumberFormat="1" applyFont="1" applyBorder="1" applyAlignment="1">
      <alignment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17" fillId="0" borderId="0" xfId="60" applyFont="1" applyAlignment="1">
      <alignment vertical="top" wrapText="1"/>
      <protection/>
    </xf>
    <xf numFmtId="1" fontId="17" fillId="0" borderId="0" xfId="60" applyNumberFormat="1" applyFont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Continuous" vertical="center" wrapText="1"/>
      <protection locked="0"/>
    </xf>
    <xf numFmtId="0" fontId="17" fillId="0" borderId="0" xfId="62" applyFont="1" applyBorder="1" applyAlignment="1" applyProtection="1">
      <alignment horizontal="centerContinuous"/>
      <protection locked="0"/>
    </xf>
    <xf numFmtId="0" fontId="17" fillId="0" borderId="24" xfId="62" applyFont="1" applyBorder="1" applyAlignment="1" applyProtection="1">
      <alignment horizontal="centerContinuous"/>
      <protection locked="0"/>
    </xf>
    <xf numFmtId="0" fontId="17" fillId="0" borderId="0" xfId="62" applyFont="1" applyAlignment="1" applyProtection="1">
      <alignment horizontal="centerContinuous" wrapText="1"/>
      <protection locked="0"/>
    </xf>
    <xf numFmtId="0" fontId="20" fillId="0" borderId="0" xfId="62" applyFont="1" applyAlignment="1" applyProtection="1">
      <alignment horizontal="centerContinuous" wrapText="1"/>
      <protection locked="0"/>
    </xf>
    <xf numFmtId="0" fontId="20" fillId="0" borderId="0" xfId="62" applyFont="1" applyProtection="1">
      <alignment/>
      <protection locked="0"/>
    </xf>
    <xf numFmtId="0" fontId="20" fillId="0" borderId="0" xfId="62" applyFont="1">
      <alignment/>
      <protection/>
    </xf>
    <xf numFmtId="0" fontId="20" fillId="0" borderId="0" xfId="60" applyFont="1" applyAlignment="1" applyProtection="1">
      <alignment vertical="top" wrapText="1"/>
      <protection locked="0"/>
    </xf>
    <xf numFmtId="0" fontId="20" fillId="0" borderId="0" xfId="60" applyFont="1" applyAlignment="1" applyProtection="1">
      <alignment vertical="top"/>
      <protection locked="0"/>
    </xf>
    <xf numFmtId="0" fontId="17" fillId="0" borderId="25" xfId="60" applyFont="1" applyBorder="1" applyAlignment="1" applyProtection="1">
      <alignment horizontal="left" vertical="top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0" fontId="20" fillId="0" borderId="13" xfId="62" applyFont="1" applyBorder="1" applyAlignment="1" applyProtection="1">
      <alignment wrapText="1"/>
      <protection/>
    </xf>
    <xf numFmtId="0" fontId="20" fillId="0" borderId="13" xfId="62" applyFont="1" applyBorder="1" applyProtection="1">
      <alignment/>
      <protection/>
    </xf>
    <xf numFmtId="0" fontId="18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Protection="1">
      <alignment/>
      <protection/>
    </xf>
    <xf numFmtId="0" fontId="17" fillId="0" borderId="13" xfId="62" applyFont="1" applyBorder="1" applyAlignment="1" applyProtection="1">
      <alignment vertical="center" wrapText="1"/>
      <protection/>
    </xf>
    <xf numFmtId="0" fontId="17" fillId="0" borderId="13" xfId="62" applyFont="1" applyFill="1" applyBorder="1" applyAlignment="1" applyProtection="1">
      <alignment vertical="center" wrapText="1"/>
      <protection/>
    </xf>
    <xf numFmtId="0" fontId="18" fillId="0" borderId="13" xfId="62" applyFont="1" applyBorder="1" applyAlignment="1" applyProtection="1">
      <alignment horizontal="right" vertical="center" wrapText="1"/>
      <protection/>
    </xf>
    <xf numFmtId="0" fontId="20" fillId="0" borderId="0" xfId="62" applyFont="1" applyProtection="1">
      <alignment/>
      <protection/>
    </xf>
    <xf numFmtId="0" fontId="17" fillId="0" borderId="13" xfId="62" applyFont="1" applyBorder="1" applyAlignment="1" applyProtection="1">
      <alignment horizontal="left" vertical="center" wrapText="1"/>
      <protection/>
    </xf>
    <xf numFmtId="0" fontId="17" fillId="0" borderId="13" xfId="62" applyFont="1" applyBorder="1" applyAlignment="1" applyProtection="1">
      <alignment horizontal="right" vertical="center" wrapText="1"/>
      <protection/>
    </xf>
    <xf numFmtId="0" fontId="20" fillId="0" borderId="13" xfId="62" applyFont="1" applyBorder="1" applyAlignment="1" applyProtection="1">
      <alignment horizontal="left" vertical="center" wrapText="1"/>
      <protection/>
    </xf>
    <xf numFmtId="0" fontId="21" fillId="0" borderId="13" xfId="62" applyFont="1" applyBorder="1" applyAlignment="1" applyProtection="1">
      <alignment horizontal="left" vertical="center" wrapText="1"/>
      <protection/>
    </xf>
    <xf numFmtId="0" fontId="25" fillId="0" borderId="13" xfId="62" applyFont="1" applyBorder="1" applyAlignment="1" applyProtection="1">
      <alignment vertical="center" wrapText="1"/>
      <protection/>
    </xf>
    <xf numFmtId="0" fontId="17" fillId="0" borderId="22" xfId="62" applyFont="1" applyBorder="1" applyAlignment="1" applyProtection="1">
      <alignment vertical="center" wrapText="1"/>
      <protection/>
    </xf>
    <xf numFmtId="0" fontId="17" fillId="0" borderId="15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3" fillId="0" borderId="13" xfId="62" applyFont="1" applyBorder="1" applyAlignment="1" applyProtection="1">
      <alignment vertical="center" wrapText="1"/>
      <protection/>
    </xf>
    <xf numFmtId="0" fontId="15" fillId="0" borderId="13" xfId="62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wrapText="1"/>
      <protection/>
    </xf>
    <xf numFmtId="0" fontId="15" fillId="0" borderId="0" xfId="62" applyFont="1" applyBorder="1" applyAlignment="1" applyProtection="1">
      <alignment wrapText="1"/>
      <protection locked="0"/>
    </xf>
    <xf numFmtId="1" fontId="17" fillId="0" borderId="0" xfId="62" applyNumberFormat="1" applyFont="1" applyBorder="1" applyProtection="1">
      <alignment/>
      <protection locked="0"/>
    </xf>
    <xf numFmtId="0" fontId="15" fillId="0" borderId="0" xfId="62" applyFont="1" applyBorder="1" applyAlignment="1" applyProtection="1">
      <alignment horizontal="right" vertical="center" wrapText="1"/>
      <protection locked="0"/>
    </xf>
    <xf numFmtId="0" fontId="20" fillId="0" borderId="0" xfId="62" applyFont="1" applyBorder="1" applyAlignment="1" applyProtection="1">
      <alignment wrapText="1"/>
      <protection locked="0"/>
    </xf>
    <xf numFmtId="1" fontId="20" fillId="0" borderId="0" xfId="62" applyNumberFormat="1" applyFont="1" applyBorder="1" applyProtection="1">
      <alignment/>
      <protection locked="0"/>
    </xf>
    <xf numFmtId="1" fontId="20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wrapText="1"/>
      <protection/>
    </xf>
    <xf numFmtId="1" fontId="20" fillId="0" borderId="0" xfId="62" applyNumberFormat="1" applyFont="1" applyBorder="1">
      <alignment/>
      <protection/>
    </xf>
    <xf numFmtId="1" fontId="20" fillId="0" borderId="0" xfId="62" applyNumberFormat="1" applyFont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Alignment="1">
      <alignment wrapText="1"/>
      <protection/>
    </xf>
    <xf numFmtId="0" fontId="15" fillId="0" borderId="13" xfId="62" applyFont="1" applyBorder="1" applyAlignment="1" applyProtection="1">
      <alignment horizontal="right" vertical="center" wrapText="1"/>
      <protection/>
    </xf>
    <xf numFmtId="0" fontId="17" fillId="0" borderId="0" xfId="61" applyFont="1" applyAlignment="1" applyProtection="1">
      <alignment wrapText="1"/>
      <protection locked="0"/>
    </xf>
    <xf numFmtId="0" fontId="17" fillId="0" borderId="0" xfId="61" applyFont="1" applyFill="1" applyAlignment="1" applyProtection="1">
      <alignment wrapText="1"/>
      <protection locked="0"/>
    </xf>
    <xf numFmtId="0" fontId="17" fillId="0" borderId="0" xfId="61" applyFont="1" applyAlignment="1" applyProtection="1">
      <alignment wrapText="1"/>
      <protection/>
    </xf>
    <xf numFmtId="0" fontId="20" fillId="0" borderId="0" xfId="61" applyFont="1" applyAlignment="1" applyProtection="1">
      <alignment wrapText="1"/>
      <protection/>
    </xf>
    <xf numFmtId="0" fontId="15" fillId="0" borderId="0" xfId="61" applyFont="1" applyBorder="1" applyAlignment="1" applyProtection="1">
      <alignment horizontal="centerContinuous" vertical="center" wrapText="1"/>
      <protection locked="0"/>
    </xf>
    <xf numFmtId="0" fontId="15" fillId="0" borderId="0" xfId="61" applyFont="1" applyFill="1" applyBorder="1" applyAlignment="1" applyProtection="1">
      <alignment horizontal="centerContinuous" vertical="center" wrapText="1"/>
      <protection locked="0"/>
    </xf>
    <xf numFmtId="0" fontId="17" fillId="0" borderId="0" xfId="61" applyFont="1" applyAlignment="1" applyProtection="1">
      <alignment horizontal="centerContinuous" wrapText="1"/>
      <protection/>
    </xf>
    <xf numFmtId="0" fontId="17" fillId="0" borderId="0" xfId="61" applyFont="1" applyAlignment="1" applyProtection="1">
      <alignment horizontal="center" wrapText="1"/>
      <protection/>
    </xf>
    <xf numFmtId="0" fontId="20" fillId="0" borderId="0" xfId="60" applyFont="1" applyFill="1" applyAlignment="1" applyProtection="1">
      <alignment vertical="top"/>
      <protection locked="0"/>
    </xf>
    <xf numFmtId="0" fontId="20" fillId="0" borderId="0" xfId="60" applyFont="1" applyFill="1" applyAlignment="1" applyProtection="1">
      <alignment vertical="top" wrapText="1"/>
      <protection locked="0"/>
    </xf>
    <xf numFmtId="0" fontId="15" fillId="0" borderId="0" xfId="60" applyFont="1" applyFill="1" applyBorder="1" applyAlignment="1" applyProtection="1">
      <alignment vertical="top" wrapText="1"/>
      <protection locked="0"/>
    </xf>
    <xf numFmtId="0" fontId="15" fillId="0" borderId="0" xfId="61" applyFont="1" applyAlignment="1" applyProtection="1">
      <alignment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7" fillId="0" borderId="0" xfId="61" applyFont="1" applyBorder="1" applyAlignment="1" applyProtection="1">
      <alignment horizontal="center" wrapText="1"/>
      <protection/>
    </xf>
    <xf numFmtId="0" fontId="18" fillId="0" borderId="13" xfId="61" applyFont="1" applyBorder="1" applyAlignment="1" applyProtection="1">
      <alignment wrapText="1"/>
      <protection/>
    </xf>
    <xf numFmtId="0" fontId="17" fillId="0" borderId="0" xfId="61" applyFont="1" applyBorder="1" applyAlignment="1" applyProtection="1">
      <alignment wrapText="1"/>
      <protection/>
    </xf>
    <xf numFmtId="0" fontId="17" fillId="0" borderId="13" xfId="61" applyFont="1" applyBorder="1" applyAlignment="1" applyProtection="1">
      <alignment wrapText="1"/>
      <protection/>
    </xf>
    <xf numFmtId="1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Alignment="1" applyProtection="1">
      <alignment wrapText="1"/>
      <protection/>
    </xf>
    <xf numFmtId="1" fontId="20" fillId="0" borderId="0" xfId="61" applyNumberFormat="1" applyFont="1" applyAlignment="1" applyProtection="1">
      <alignment wrapText="1"/>
      <protection/>
    </xf>
    <xf numFmtId="0" fontId="17" fillId="0" borderId="13" xfId="61" applyFont="1" applyFill="1" applyBorder="1" applyAlignment="1" applyProtection="1">
      <alignment wrapText="1"/>
      <protection/>
    </xf>
    <xf numFmtId="0" fontId="20" fillId="0" borderId="13" xfId="61" applyFont="1" applyBorder="1" applyAlignment="1" applyProtection="1">
      <alignment wrapText="1"/>
      <protection/>
    </xf>
    <xf numFmtId="0" fontId="15" fillId="0" borderId="13" xfId="61" applyFont="1" applyBorder="1" applyAlignment="1" applyProtection="1">
      <alignment horizontal="right" wrapText="1"/>
      <protection/>
    </xf>
    <xf numFmtId="0" fontId="15" fillId="0" borderId="13" xfId="61" applyFont="1" applyBorder="1" applyAlignment="1" applyProtection="1">
      <alignment wrapText="1"/>
      <protection/>
    </xf>
    <xf numFmtId="49" fontId="17" fillId="0" borderId="0" xfId="61" applyNumberFormat="1" applyFont="1" applyBorder="1" applyAlignment="1" applyProtection="1">
      <alignment wrapText="1"/>
      <protection/>
    </xf>
    <xf numFmtId="1" fontId="17" fillId="0" borderId="0" xfId="61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1" applyFont="1" applyAlignment="1" applyProtection="1">
      <alignment horizontal="center"/>
      <protection/>
    </xf>
    <xf numFmtId="0" fontId="20" fillId="0" borderId="0" xfId="61" applyFont="1" applyFill="1" applyAlignment="1" applyProtection="1">
      <alignment wrapText="1"/>
      <protection/>
    </xf>
    <xf numFmtId="0" fontId="17" fillId="0" borderId="0" xfId="63" applyFont="1">
      <alignment/>
      <protection/>
    </xf>
    <xf numFmtId="0" fontId="21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49" fontId="15" fillId="0" borderId="0" xfId="60" applyNumberFormat="1" applyFont="1" applyBorder="1" applyAlignment="1" applyProtection="1">
      <alignment horizontal="left" vertical="top" wrapText="1"/>
      <protection locked="0"/>
    </xf>
    <xf numFmtId="0" fontId="17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3" applyFont="1" applyAlignment="1" applyProtection="1">
      <alignment horizontal="left" wrapText="1"/>
      <protection locked="0"/>
    </xf>
    <xf numFmtId="0" fontId="15" fillId="0" borderId="0" xfId="63" applyFont="1" applyAlignment="1">
      <alignment/>
      <protection/>
    </xf>
    <xf numFmtId="0" fontId="21" fillId="0" borderId="0" xfId="63" applyFont="1" applyAlignment="1">
      <alignment/>
      <protection/>
    </xf>
    <xf numFmtId="49" fontId="15" fillId="0" borderId="25" xfId="60" applyNumberFormat="1" applyFont="1" applyBorder="1" applyAlignment="1" applyProtection="1">
      <alignment horizontal="left" vertical="top" wrapText="1"/>
      <protection locked="0"/>
    </xf>
    <xf numFmtId="0" fontId="15" fillId="0" borderId="0" xfId="63" applyFont="1" applyBorder="1" applyAlignment="1">
      <alignment horizontal="left" vertical="top" wrapText="1"/>
      <protection/>
    </xf>
    <xf numFmtId="0" fontId="15" fillId="0" borderId="0" xfId="63" applyFont="1">
      <alignment/>
      <protection/>
    </xf>
    <xf numFmtId="0" fontId="15" fillId="0" borderId="0" xfId="61" applyFont="1" applyAlignment="1">
      <alignment wrapText="1"/>
      <protection/>
    </xf>
    <xf numFmtId="0" fontId="4" fillId="0" borderId="0" xfId="63" applyFont="1">
      <alignment/>
      <protection/>
    </xf>
    <xf numFmtId="0" fontId="26" fillId="0" borderId="0" xfId="63" applyFont="1">
      <alignment/>
      <protection/>
    </xf>
    <xf numFmtId="0" fontId="6" fillId="0" borderId="0" xfId="63" applyFont="1" applyAlignment="1">
      <alignment horizontal="centerContinuous" wrapText="1"/>
      <protection/>
    </xf>
    <xf numFmtId="49" fontId="6" fillId="0" borderId="0" xfId="63" applyNumberFormat="1" applyFont="1" applyAlignment="1">
      <alignment horizontal="center" wrapText="1"/>
      <protection/>
    </xf>
    <xf numFmtId="0" fontId="6" fillId="0" borderId="0" xfId="63" applyFont="1" applyAlignment="1">
      <alignment horizontal="centerContinuous"/>
      <protection/>
    </xf>
    <xf numFmtId="0" fontId="6" fillId="0" borderId="26" xfId="63" applyFont="1" applyBorder="1" applyAlignment="1">
      <alignment horizontal="centerContinuous" vertical="center" wrapText="1"/>
      <protection/>
    </xf>
    <xf numFmtId="49" fontId="6" fillId="0" borderId="26" xfId="63" applyNumberFormat="1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Continuous" vertical="center" wrapText="1"/>
      <protection/>
    </xf>
    <xf numFmtId="0" fontId="6" fillId="0" borderId="12" xfId="63" applyFont="1" applyBorder="1" applyAlignment="1">
      <alignment horizontal="centerContinuous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Continuous" vertical="center" wrapText="1"/>
      <protection/>
    </xf>
    <xf numFmtId="0" fontId="6" fillId="33" borderId="11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Continuous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49" fontId="6" fillId="0" borderId="27" xfId="63" applyNumberFormat="1" applyFont="1" applyBorder="1" applyAlignment="1">
      <alignment horizontal="centerContinuous" vertical="center" wrapText="1"/>
      <protection/>
    </xf>
    <xf numFmtId="0" fontId="6" fillId="0" borderId="16" xfId="63" applyFont="1" applyBorder="1" applyAlignment="1">
      <alignment horizontal="centerContinuous" vertical="center" wrapText="1"/>
      <protection/>
    </xf>
    <xf numFmtId="0" fontId="6" fillId="0" borderId="17" xfId="63" applyFont="1" applyBorder="1" applyAlignment="1">
      <alignment horizontal="centerContinuous" vertical="center" wrapText="1"/>
      <protection/>
    </xf>
    <xf numFmtId="0" fontId="6" fillId="0" borderId="14" xfId="63" applyFont="1" applyBorder="1" applyAlignment="1">
      <alignment horizontal="centerContinuous" vertical="center" wrapText="1"/>
      <protection/>
    </xf>
    <xf numFmtId="0" fontId="6" fillId="0" borderId="26" xfId="63" applyFont="1" applyBorder="1" applyAlignment="1">
      <alignment horizontal="left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Continuous" vertical="center" wrapText="1"/>
      <protection/>
    </xf>
    <xf numFmtId="0" fontId="0" fillId="0" borderId="18" xfId="0" applyFont="1" applyBorder="1" applyAlignment="1">
      <alignment horizontal="centerContinuous" vertical="center" wrapText="1"/>
    </xf>
    <xf numFmtId="0" fontId="6" fillId="0" borderId="28" xfId="63" applyFont="1" applyBorder="1" applyAlignment="1">
      <alignment horizontal="centerContinuous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6" fillId="33" borderId="14" xfId="63" applyFont="1" applyFill="1" applyBorder="1" applyAlignment="1">
      <alignment horizontal="centerContinuous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3" fontId="4" fillId="0" borderId="0" xfId="63" applyNumberFormat="1" applyFont="1" applyBorder="1" applyProtection="1">
      <alignment/>
      <protection/>
    </xf>
    <xf numFmtId="0" fontId="27" fillId="0" borderId="0" xfId="63" applyFont="1" applyProtection="1">
      <alignment/>
      <protection/>
    </xf>
    <xf numFmtId="0" fontId="27" fillId="0" borderId="0" xfId="63" applyFont="1">
      <alignment/>
      <protection/>
    </xf>
    <xf numFmtId="0" fontId="4" fillId="0" borderId="0" xfId="63" applyFont="1" applyBorder="1" applyProtection="1">
      <alignment/>
      <protection/>
    </xf>
    <xf numFmtId="0" fontId="4" fillId="0" borderId="13" xfId="63" applyFont="1" applyBorder="1" applyAlignment="1">
      <alignment vertical="center" wrapText="1"/>
      <protection/>
    </xf>
    <xf numFmtId="0" fontId="4" fillId="0" borderId="0" xfId="63" applyFont="1" applyBorder="1">
      <alignment/>
      <protection/>
    </xf>
    <xf numFmtId="0" fontId="4" fillId="0" borderId="13" xfId="63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0" applyFont="1" applyFill="1" applyBorder="1" applyAlignment="1" applyProtection="1">
      <alignment horizontal="left" vertical="top"/>
      <protection locked="0"/>
    </xf>
    <xf numFmtId="0" fontId="6" fillId="0" borderId="0" xfId="63" applyFont="1" applyBorder="1" applyProtection="1">
      <alignment/>
      <protection locked="0"/>
    </xf>
    <xf numFmtId="0" fontId="27" fillId="0" borderId="0" xfId="63" applyFont="1" applyProtection="1">
      <alignment/>
      <protection locked="0"/>
    </xf>
    <xf numFmtId="0" fontId="27" fillId="0" borderId="0" xfId="63" applyFont="1" applyBorder="1" applyProtection="1">
      <alignment/>
      <protection locked="0"/>
    </xf>
    <xf numFmtId="0" fontId="27" fillId="0" borderId="0" xfId="63" applyFont="1" applyAlignment="1" applyProtection="1">
      <alignment wrapText="1"/>
      <protection locked="0"/>
    </xf>
    <xf numFmtId="49" fontId="27" fillId="0" borderId="0" xfId="63" applyNumberFormat="1" applyFont="1" applyAlignment="1" applyProtection="1">
      <alignment horizontal="center" wrapText="1"/>
      <protection locked="0"/>
    </xf>
    <xf numFmtId="0" fontId="27" fillId="0" borderId="0" xfId="63" applyFont="1" applyAlignment="1">
      <alignment wrapText="1"/>
      <protection/>
    </xf>
    <xf numFmtId="49" fontId="27" fillId="0" borderId="0" xfId="63" applyNumberFormat="1" applyFont="1" applyAlignment="1">
      <alignment horizontal="center" wrapText="1"/>
      <protection/>
    </xf>
    <xf numFmtId="0" fontId="27" fillId="0" borderId="0" xfId="63" applyFont="1" applyBorder="1">
      <alignment/>
      <protection/>
    </xf>
    <xf numFmtId="0" fontId="17" fillId="0" borderId="0" xfId="59" applyFont="1" applyProtection="1">
      <alignment/>
      <protection locked="0"/>
    </xf>
    <xf numFmtId="0" fontId="15" fillId="0" borderId="0" xfId="58" applyFont="1" applyAlignment="1" applyProtection="1">
      <alignment horizontal="centerContinuous"/>
      <protection locked="0"/>
    </xf>
    <xf numFmtId="0" fontId="19" fillId="0" borderId="0" xfId="59" applyFont="1">
      <alignment/>
      <protection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Alignme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5" fillId="0" borderId="0" xfId="58" applyFont="1" applyBorder="1" applyAlignment="1" applyProtection="1">
      <alignment horizontal="left" vertical="justify" wrapText="1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7" fillId="0" borderId="0" xfId="58" applyFont="1" applyBorder="1" applyAlignment="1" applyProtection="1">
      <alignment horizontal="center" vertical="justify" wrapText="1"/>
      <protection locked="0"/>
    </xf>
    <xf numFmtId="0" fontId="4" fillId="0" borderId="0" xfId="58" applyFont="1" applyBorder="1" applyAlignment="1" applyProtection="1">
      <alignment vertical="justify" wrapText="1"/>
      <protection locked="0"/>
    </xf>
    <xf numFmtId="0" fontId="4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vertical="justify" wrapText="1"/>
      <protection locked="0"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Continuous"/>
      <protection/>
    </xf>
    <xf numFmtId="0" fontId="6" fillId="0" borderId="13" xfId="58" applyFont="1" applyBorder="1" applyAlignment="1" applyProtection="1">
      <alignment wrapText="1"/>
      <protection/>
    </xf>
    <xf numFmtId="0" fontId="6" fillId="0" borderId="13" xfId="58" applyFont="1" applyBorder="1" applyAlignment="1" applyProtection="1">
      <alignment vertical="justify" wrapText="1"/>
      <protection/>
    </xf>
    <xf numFmtId="0" fontId="4" fillId="0" borderId="13" xfId="58" applyFont="1" applyBorder="1" applyProtection="1">
      <alignment/>
      <protection/>
    </xf>
    <xf numFmtId="0" fontId="4" fillId="0" borderId="13" xfId="58" applyFont="1" applyBorder="1" applyAlignment="1" applyProtection="1">
      <alignment/>
      <protection/>
    </xf>
    <xf numFmtId="0" fontId="4" fillId="0" borderId="13" xfId="58" applyFont="1" applyBorder="1" applyAlignment="1" applyProtection="1">
      <alignment wrapText="1"/>
      <protection/>
    </xf>
    <xf numFmtId="0" fontId="0" fillId="0" borderId="0" xfId="59" applyFont="1" applyAlignment="1" applyProtection="1">
      <alignment/>
      <protection/>
    </xf>
    <xf numFmtId="0" fontId="4" fillId="0" borderId="13" xfId="58" applyFont="1" applyBorder="1" applyAlignment="1" applyProtection="1">
      <alignment vertical="center" wrapText="1"/>
      <protection/>
    </xf>
    <xf numFmtId="0" fontId="5" fillId="0" borderId="13" xfId="58" applyFont="1" applyBorder="1" applyAlignment="1" applyProtection="1">
      <alignment horizontal="right"/>
      <protection/>
    </xf>
    <xf numFmtId="0" fontId="6" fillId="0" borderId="13" xfId="58" applyFont="1" applyBorder="1" applyProtection="1">
      <alignment/>
      <protection/>
    </xf>
    <xf numFmtId="0" fontId="6" fillId="0" borderId="13" xfId="58" applyFont="1" applyBorder="1" applyAlignment="1" applyProtection="1">
      <alignment horizontal="left"/>
      <protection/>
    </xf>
    <xf numFmtId="0" fontId="6" fillId="0" borderId="13" xfId="58" applyFont="1" applyBorder="1" applyAlignment="1" applyProtection="1">
      <alignment vertical="top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4" fillId="0" borderId="13" xfId="58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vertical="justify" wrapText="1"/>
      <protection/>
    </xf>
    <xf numFmtId="0" fontId="16" fillId="0" borderId="13" xfId="58" applyFont="1" applyBorder="1" applyAlignment="1" applyProtection="1">
      <alignment vertical="justify"/>
      <protection/>
    </xf>
    <xf numFmtId="0" fontId="4" fillId="0" borderId="13" xfId="58" applyFont="1" applyBorder="1" applyAlignment="1" applyProtection="1">
      <alignment vertical="justify"/>
      <protection/>
    </xf>
    <xf numFmtId="1" fontId="4" fillId="0" borderId="0" xfId="58" applyNumberFormat="1" applyFont="1" applyAlignment="1" applyProtection="1">
      <alignment vertical="center" wrapText="1"/>
      <protection locked="0"/>
    </xf>
    <xf numFmtId="1" fontId="4" fillId="0" borderId="0" xfId="58" applyNumberFormat="1" applyFont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vertical="center" wrapText="1"/>
      <protection locked="0"/>
    </xf>
    <xf numFmtId="0" fontId="4" fillId="0" borderId="0" xfId="58" applyFont="1" applyAlignment="1" applyProtection="1">
      <alignment horizontal="left" vertical="center" wrapText="1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/>
      <protection locked="0"/>
    </xf>
    <xf numFmtId="0" fontId="17" fillId="0" borderId="0" xfId="58" applyFont="1" applyAlignment="1">
      <alignment horizontal="center"/>
      <protection/>
    </xf>
    <xf numFmtId="1" fontId="17" fillId="0" borderId="0" xfId="58" applyNumberFormat="1" applyFont="1" applyBorder="1" applyAlignment="1">
      <alignment vertical="justify" wrapText="1"/>
      <protection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1" fontId="17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0" fontId="17" fillId="0" borderId="0" xfId="55" applyFont="1">
      <alignment/>
      <protection/>
    </xf>
    <xf numFmtId="0" fontId="17" fillId="0" borderId="0" xfId="59" applyFont="1">
      <alignment/>
      <protection/>
    </xf>
    <xf numFmtId="0" fontId="6" fillId="0" borderId="0" xfId="55" applyFont="1" applyAlignment="1" applyProtection="1">
      <alignment horizontal="left" vertical="center" wrapText="1"/>
      <protection locked="0"/>
    </xf>
    <xf numFmtId="0" fontId="17" fillId="0" borderId="0" xfId="55" applyFont="1" applyBorder="1" applyProtection="1">
      <alignment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right" vertical="center" wrapText="1"/>
      <protection/>
    </xf>
    <xf numFmtId="49" fontId="15" fillId="0" borderId="14" xfId="55" applyNumberFormat="1" applyFont="1" applyBorder="1" applyAlignment="1" applyProtection="1">
      <alignment horizontal="center" vertical="center" wrapText="1"/>
      <protection/>
    </xf>
    <xf numFmtId="0" fontId="17" fillId="0" borderId="13" xfId="55" applyFont="1" applyBorder="1" applyAlignment="1" applyProtection="1">
      <alignment horizontal="right"/>
      <protection/>
    </xf>
    <xf numFmtId="49" fontId="15" fillId="0" borderId="0" xfId="58" applyNumberFormat="1" applyFont="1" applyAlignment="1" applyProtection="1">
      <alignment horizontal="center" vertical="justify"/>
      <protection locked="0"/>
    </xf>
    <xf numFmtId="0" fontId="19" fillId="0" borderId="0" xfId="59" applyFont="1" applyProtection="1">
      <alignment/>
      <protection/>
    </xf>
    <xf numFmtId="49" fontId="15" fillId="0" borderId="0" xfId="58" applyNumberFormat="1" applyFont="1" applyBorder="1" applyAlignment="1" applyProtection="1">
      <alignment horizontal="center" vertical="justify"/>
      <protection locked="0"/>
    </xf>
    <xf numFmtId="0" fontId="19" fillId="0" borderId="0" xfId="59" applyFont="1" applyAlignment="1" applyProtection="1">
      <alignment horizontal="center"/>
      <protection/>
    </xf>
    <xf numFmtId="49" fontId="15" fillId="0" borderId="0" xfId="57" applyNumberFormat="1" applyFont="1" applyAlignment="1">
      <alignment horizontal="centerContinuous" vertical="center" wrapText="1"/>
      <protection/>
    </xf>
    <xf numFmtId="0" fontId="15" fillId="0" borderId="0" xfId="57" applyNumberFormat="1" applyFont="1" applyAlignment="1">
      <alignment horizontal="center" vertical="center" wrapText="1"/>
      <protection/>
    </xf>
    <xf numFmtId="49" fontId="15" fillId="0" borderId="0" xfId="57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/>
      <protection/>
    </xf>
    <xf numFmtId="0" fontId="17" fillId="0" borderId="0" xfId="58" applyFont="1" applyAlignment="1" applyProtection="1">
      <alignment horizontal="right"/>
      <protection locked="0"/>
    </xf>
    <xf numFmtId="0" fontId="19" fillId="0" borderId="0" xfId="59" applyFont="1" applyAlignment="1">
      <alignment/>
      <protection/>
    </xf>
    <xf numFmtId="0" fontId="17" fillId="0" borderId="0" xfId="58" applyFont="1" applyBorder="1" applyAlignment="1">
      <alignment vertical="justify"/>
      <protection/>
    </xf>
    <xf numFmtId="0" fontId="15" fillId="0" borderId="0" xfId="55" applyFont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left" vertical="center" wrapText="1"/>
      <protection/>
    </xf>
    <xf numFmtId="0" fontId="0" fillId="0" borderId="0" xfId="59" applyFont="1" applyFill="1">
      <alignment/>
      <protection/>
    </xf>
    <xf numFmtId="3" fontId="17" fillId="0" borderId="0" xfId="63" applyNumberFormat="1" applyFont="1" applyBorder="1" applyAlignment="1" applyProtection="1">
      <alignment vertical="center"/>
      <protection locked="0"/>
    </xf>
    <xf numFmtId="0" fontId="17" fillId="0" borderId="0" xfId="63" applyFont="1" applyBorder="1" applyProtection="1">
      <alignment/>
      <protection locked="0"/>
    </xf>
    <xf numFmtId="3" fontId="17" fillId="0" borderId="0" xfId="63" applyNumberFormat="1" applyFont="1" applyBorder="1" applyProtection="1">
      <alignment/>
      <protection locked="0"/>
    </xf>
    <xf numFmtId="49" fontId="17" fillId="0" borderId="13" xfId="61" applyNumberFormat="1" applyFont="1" applyBorder="1" applyAlignment="1" applyProtection="1">
      <alignment horizontal="center" wrapText="1"/>
      <protection/>
    </xf>
    <xf numFmtId="49" fontId="17" fillId="0" borderId="13" xfId="61" applyNumberFormat="1" applyFont="1" applyFill="1" applyBorder="1" applyAlignment="1" applyProtection="1">
      <alignment horizontal="center" wrapText="1"/>
      <protection/>
    </xf>
    <xf numFmtId="49" fontId="15" fillId="0" borderId="13" xfId="61" applyNumberFormat="1" applyFont="1" applyBorder="1" applyAlignment="1" applyProtection="1">
      <alignment horizontal="center" wrapText="1"/>
      <protection/>
    </xf>
    <xf numFmtId="49" fontId="18" fillId="0" borderId="13" xfId="61" applyNumberFormat="1" applyFont="1" applyBorder="1" applyAlignment="1" applyProtection="1">
      <alignment horizontal="center" wrapText="1"/>
      <protection/>
    </xf>
    <xf numFmtId="49" fontId="15" fillId="0" borderId="14" xfId="63" applyNumberFormat="1" applyFont="1" applyBorder="1" applyAlignment="1">
      <alignment horizontal="center" vertical="center" wrapText="1"/>
      <protection/>
    </xf>
    <xf numFmtId="0" fontId="15" fillId="0" borderId="14" xfId="63" applyFont="1" applyBorder="1" applyAlignment="1">
      <alignment horizontal="center" vertical="center" wrapText="1"/>
      <protection/>
    </xf>
    <xf numFmtId="0" fontId="15" fillId="0" borderId="13" xfId="63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1" fontId="17" fillId="0" borderId="13" xfId="61" applyNumberFormat="1" applyFont="1" applyFill="1" applyBorder="1" applyAlignment="1" applyProtection="1">
      <alignment wrapText="1"/>
      <protection locked="0"/>
    </xf>
    <xf numFmtId="49" fontId="15" fillId="0" borderId="0" xfId="57" applyNumberFormat="1" applyFont="1" applyFill="1" applyAlignment="1">
      <alignment horizontal="centerContinuous" vertical="center" wrapText="1"/>
      <protection/>
    </xf>
    <xf numFmtId="0" fontId="15" fillId="0" borderId="0" xfId="57" applyNumberFormat="1" applyFont="1" applyFill="1" applyAlignment="1">
      <alignment horizontal="center" vertical="center" wrapText="1"/>
      <protection/>
    </xf>
    <xf numFmtId="0" fontId="15" fillId="0" borderId="0" xfId="58" applyFont="1" applyFill="1" applyAlignment="1">
      <alignment vertical="justify"/>
      <protection/>
    </xf>
    <xf numFmtId="0" fontId="15" fillId="0" borderId="0" xfId="58" applyFont="1" applyFill="1" applyBorder="1" applyAlignment="1">
      <alignment vertical="justify"/>
      <protection/>
    </xf>
    <xf numFmtId="0" fontId="19" fillId="0" borderId="0" xfId="59" applyFont="1" applyFill="1" applyAlignment="1">
      <alignment/>
      <protection/>
    </xf>
    <xf numFmtId="0" fontId="6" fillId="0" borderId="13" xfId="57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lef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15" fillId="0" borderId="13" xfId="57" applyFont="1" applyFill="1" applyBorder="1" applyAlignment="1">
      <alignment horizontal="right" vertical="center" wrapText="1"/>
      <protection/>
    </xf>
    <xf numFmtId="0" fontId="19" fillId="0" borderId="0" xfId="59" applyFont="1" applyFill="1">
      <alignment/>
      <protection/>
    </xf>
    <xf numFmtId="1" fontId="17" fillId="0" borderId="13" xfId="60" applyNumberFormat="1" applyFont="1" applyFill="1" applyBorder="1" applyAlignment="1" applyProtection="1">
      <alignment vertical="top" wrapText="1"/>
      <protection locked="0"/>
    </xf>
    <xf numFmtId="49" fontId="23" fillId="34" borderId="13" xfId="60" applyNumberFormat="1" applyFont="1" applyFill="1" applyBorder="1" applyAlignment="1" applyProtection="1">
      <alignment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  <protection/>
    </xf>
    <xf numFmtId="49" fontId="17" fillId="0" borderId="10" xfId="60" applyNumberFormat="1" applyFont="1" applyBorder="1" applyAlignment="1" applyProtection="1">
      <alignment horizontal="right" vertical="top" wrapText="1"/>
      <protection/>
    </xf>
    <xf numFmtId="49" fontId="15" fillId="0" borderId="29" xfId="60" applyNumberFormat="1" applyFont="1" applyBorder="1" applyAlignment="1" applyProtection="1">
      <alignment horizontal="right" vertical="top" wrapText="1"/>
      <protection/>
    </xf>
    <xf numFmtId="1" fontId="18" fillId="0" borderId="10" xfId="60" applyNumberFormat="1" applyFont="1" applyBorder="1" applyAlignment="1" applyProtection="1">
      <alignment horizontal="right" vertical="top" wrapText="1"/>
      <protection/>
    </xf>
    <xf numFmtId="1" fontId="15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7" xfId="0" applyNumberFormat="1" applyFont="1" applyBorder="1" applyAlignment="1" applyProtection="1">
      <alignment vertical="top" wrapText="1"/>
      <protection/>
    </xf>
    <xf numFmtId="1" fontId="18" fillId="0" borderId="11" xfId="60" applyNumberFormat="1" applyFont="1" applyBorder="1" applyAlignment="1" applyProtection="1">
      <alignment horizontal="right" vertical="top" wrapText="1"/>
      <protection/>
    </xf>
    <xf numFmtId="1" fontId="17" fillId="0" borderId="26" xfId="60" applyNumberFormat="1" applyFont="1" applyBorder="1" applyAlignment="1" applyProtection="1">
      <alignment horizontal="right" vertical="top" wrapText="1"/>
      <protection/>
    </xf>
    <xf numFmtId="1" fontId="17" fillId="0" borderId="18" xfId="60" applyNumberFormat="1" applyFont="1" applyBorder="1" applyAlignment="1" applyProtection="1">
      <alignment horizontal="right" vertical="top" wrapText="1"/>
      <protection/>
    </xf>
    <xf numFmtId="1" fontId="18" fillId="0" borderId="14" xfId="60" applyNumberFormat="1" applyFont="1" applyBorder="1" applyAlignment="1" applyProtection="1">
      <alignment horizontal="right" vertical="top" wrapText="1"/>
      <protection/>
    </xf>
    <xf numFmtId="1" fontId="15" fillId="0" borderId="29" xfId="60" applyNumberFormat="1" applyFont="1" applyBorder="1" applyAlignment="1" applyProtection="1">
      <alignment horizontal="right" vertical="top" wrapText="1"/>
      <protection/>
    </xf>
    <xf numFmtId="49" fontId="17" fillId="0" borderId="13" xfId="57" applyNumberFormat="1" applyFont="1" applyBorder="1" applyAlignment="1">
      <alignment horizontal="center" vertical="center" wrapText="1"/>
      <protection/>
    </xf>
    <xf numFmtId="49" fontId="18" fillId="0" borderId="13" xfId="57" applyNumberFormat="1" applyFont="1" applyBorder="1" applyAlignment="1">
      <alignment horizontal="center" vertical="center" wrapText="1"/>
      <protection/>
    </xf>
    <xf numFmtId="49" fontId="22" fillId="0" borderId="13" xfId="57" applyNumberFormat="1" applyFont="1" applyBorder="1" applyAlignment="1">
      <alignment horizontal="center" vertical="center" wrapText="1"/>
      <protection/>
    </xf>
    <xf numFmtId="1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57" applyNumberFormat="1" applyFont="1" applyFill="1" applyBorder="1" applyAlignment="1" applyProtection="1">
      <alignment horizontal="right" vertical="center" wrapText="1"/>
      <protection/>
    </xf>
    <xf numFmtId="1" fontId="9" fillId="35" borderId="13" xfId="55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Border="1" applyAlignment="1" applyProtection="1">
      <alignment horizontal="right" vertical="center" wrapText="1"/>
      <protection/>
    </xf>
    <xf numFmtId="0" fontId="8" fillId="0" borderId="13" xfId="55" applyFont="1" applyBorder="1" applyAlignment="1" applyProtection="1">
      <alignment horizontal="center"/>
      <protection/>
    </xf>
    <xf numFmtId="1" fontId="9" fillId="0" borderId="13" xfId="55" applyNumberFormat="1" applyFont="1" applyFill="1" applyBorder="1" applyAlignment="1" applyProtection="1">
      <alignment horizontal="right"/>
      <protection/>
    </xf>
    <xf numFmtId="49" fontId="9" fillId="0" borderId="14" xfId="56" applyNumberFormat="1" applyFont="1" applyBorder="1" applyAlignment="1" applyProtection="1">
      <alignment horizontal="center" vertical="center" wrapText="1"/>
      <protection/>
    </xf>
    <xf numFmtId="0" fontId="9" fillId="0" borderId="14" xfId="56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left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36" borderId="13" xfId="56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6" applyNumberFormat="1" applyFont="1" applyBorder="1" applyAlignment="1" applyProtection="1">
      <alignment horizontal="center" vertical="center" wrapText="1"/>
      <protection/>
    </xf>
    <xf numFmtId="49" fontId="8" fillId="0" borderId="13" xfId="56" applyNumberFormat="1" applyFont="1" applyBorder="1" applyAlignment="1" applyProtection="1">
      <alignment horizontal="center" vertical="center" wrapText="1"/>
      <protection/>
    </xf>
    <xf numFmtId="1" fontId="9" fillId="35" borderId="13" xfId="59" applyNumberFormat="1" applyFont="1" applyFill="1" applyBorder="1" applyAlignment="1" applyProtection="1">
      <alignment horizontal="center"/>
      <protection locked="0"/>
    </xf>
    <xf numFmtId="49" fontId="9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49" fontId="9" fillId="0" borderId="13" xfId="57" applyNumberFormat="1" applyFont="1" applyBorder="1" applyAlignment="1">
      <alignment horizontal="center" vertical="center" wrapText="1"/>
      <protection/>
    </xf>
    <xf numFmtId="49" fontId="15" fillId="0" borderId="11" xfId="55" applyNumberFormat="1" applyFont="1" applyBorder="1" applyAlignment="1" applyProtection="1">
      <alignment horizontal="center" vertical="center" wrapText="1"/>
      <protection/>
    </xf>
    <xf numFmtId="0" fontId="15" fillId="0" borderId="12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centerContinuous" vertical="center" wrapText="1"/>
      <protection/>
    </xf>
    <xf numFmtId="0" fontId="15" fillId="0" borderId="13" xfId="55" applyFont="1" applyBorder="1" applyAlignment="1" applyProtection="1">
      <alignment horizontal="left" vertical="center" wrapText="1"/>
      <protection/>
    </xf>
    <xf numFmtId="0" fontId="9" fillId="33" borderId="13" xfId="58" applyFont="1" applyFill="1" applyBorder="1" applyAlignment="1" applyProtection="1">
      <alignment horizontal="left" vertical="center" wrapText="1"/>
      <protection/>
    </xf>
    <xf numFmtId="1" fontId="9" fillId="35" borderId="13" xfId="58" applyNumberFormat="1" applyFont="1" applyFill="1" applyBorder="1" applyAlignment="1" applyProtection="1">
      <alignment vertical="center" wrapText="1"/>
      <protection locked="0"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35" borderId="13" xfId="58" applyNumberFormat="1" applyFont="1" applyFill="1" applyBorder="1" applyAlignment="1" applyProtection="1">
      <alignment vertical="center"/>
      <protection locked="0"/>
    </xf>
    <xf numFmtId="1" fontId="9" fillId="35" borderId="13" xfId="58" applyNumberFormat="1" applyFont="1" applyFill="1" applyBorder="1" applyAlignment="1" applyProtection="1">
      <alignment horizontal="center" vertical="center"/>
      <protection locked="0"/>
    </xf>
    <xf numFmtId="0" fontId="10" fillId="0" borderId="13" xfId="58" applyFont="1" applyBorder="1" applyAlignment="1" applyProtection="1">
      <alignment vertical="center" wrapText="1"/>
      <protection/>
    </xf>
    <xf numFmtId="0" fontId="10" fillId="0" borderId="13" xfId="58" applyFont="1" applyBorder="1" applyAlignment="1" applyProtection="1">
      <alignment horizontal="center" vertical="center" wrapText="1"/>
      <protection/>
    </xf>
    <xf numFmtId="1" fontId="10" fillId="35" borderId="13" xfId="58" applyNumberFormat="1" applyFont="1" applyFill="1" applyBorder="1" applyAlignment="1" applyProtection="1">
      <alignment vertical="center" wrapText="1"/>
      <protection locked="0"/>
    </xf>
    <xf numFmtId="1" fontId="10" fillId="35" borderId="13" xfId="58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58" applyNumberFormat="1" applyFont="1" applyBorder="1" applyAlignment="1" applyProtection="1">
      <alignment vertical="center" wrapText="1"/>
      <protection/>
    </xf>
    <xf numFmtId="1" fontId="9" fillId="0" borderId="13" xfId="58" applyNumberFormat="1" applyFont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10" fillId="0" borderId="11" xfId="58" applyFont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vertical="center" wrapText="1"/>
      <protection/>
    </xf>
    <xf numFmtId="1" fontId="9" fillId="33" borderId="15" xfId="58" applyNumberFormat="1" applyFont="1" applyFill="1" applyBorder="1" applyAlignment="1" applyProtection="1">
      <alignment horizontal="center" vertical="center" wrapText="1"/>
      <protection/>
    </xf>
    <xf numFmtId="1" fontId="9" fillId="33" borderId="15" xfId="58" applyNumberFormat="1" applyFont="1" applyFill="1" applyBorder="1" applyAlignment="1" applyProtection="1">
      <alignment horizontal="left" vertical="center" wrapText="1"/>
      <protection/>
    </xf>
    <xf numFmtId="1" fontId="9" fillId="33" borderId="12" xfId="58" applyNumberFormat="1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1" fontId="9" fillId="35" borderId="13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58" applyFont="1" applyBorder="1" applyAlignment="1" applyProtection="1">
      <alignment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1" fontId="9" fillId="37" borderId="13" xfId="58" applyNumberFormat="1" applyFont="1" applyFill="1" applyBorder="1" applyAlignment="1" applyProtection="1">
      <alignment vertical="center" wrapText="1"/>
      <protection locked="0"/>
    </xf>
    <xf numFmtId="1" fontId="8" fillId="0" borderId="13" xfId="58" applyNumberFormat="1" applyFont="1" applyBorder="1" applyAlignment="1" applyProtection="1">
      <alignment vertical="center" wrapText="1"/>
      <protection/>
    </xf>
    <xf numFmtId="0" fontId="8" fillId="0" borderId="13" xfId="58" applyFont="1" applyBorder="1" applyAlignment="1" applyProtection="1">
      <alignment horizontal="center"/>
      <protection/>
    </xf>
    <xf numFmtId="49" fontId="8" fillId="33" borderId="13" xfId="58" applyNumberFormat="1" applyFont="1" applyFill="1" applyBorder="1" applyAlignment="1" applyProtection="1">
      <alignment vertical="justify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Border="1" applyAlignment="1" applyProtection="1">
      <alignment horizontal="center" vertical="center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49" fontId="9" fillId="33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right" vertical="top"/>
      <protection locked="0"/>
    </xf>
    <xf numFmtId="0" fontId="20" fillId="0" borderId="0" xfId="62" applyFont="1" applyAlignment="1" applyProtection="1">
      <alignment horizontal="center" wrapText="1"/>
      <protection locked="0"/>
    </xf>
    <xf numFmtId="1" fontId="9" fillId="35" borderId="13" xfId="62" applyNumberFormat="1" applyFont="1" applyFill="1" applyBorder="1" applyAlignment="1" applyProtection="1">
      <alignment vertical="center"/>
      <protection locked="0"/>
    </xf>
    <xf numFmtId="1" fontId="9" fillId="37" borderId="13" xfId="62" applyNumberFormat="1" applyFont="1" applyFill="1" applyBorder="1" applyAlignment="1" applyProtection="1">
      <alignment vertical="center"/>
      <protection locked="0"/>
    </xf>
    <xf numFmtId="1" fontId="9" fillId="36" borderId="13" xfId="62" applyNumberFormat="1" applyFont="1" applyFill="1" applyBorder="1" applyAlignment="1" applyProtection="1">
      <alignment vertical="center"/>
      <protection locked="0"/>
    </xf>
    <xf numFmtId="3" fontId="9" fillId="0" borderId="13" xfId="62" applyNumberFormat="1" applyFont="1" applyBorder="1" applyAlignment="1" applyProtection="1">
      <alignment vertical="center"/>
      <protection/>
    </xf>
    <xf numFmtId="1" fontId="9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Fill="1" applyBorder="1" applyAlignment="1" applyProtection="1">
      <alignment vertical="center"/>
      <protection/>
    </xf>
    <xf numFmtId="1" fontId="8" fillId="37" borderId="13" xfId="62" applyNumberFormat="1" applyFont="1" applyFill="1" applyBorder="1" applyAlignment="1" applyProtection="1">
      <alignment vertical="center"/>
      <protection locked="0"/>
    </xf>
    <xf numFmtId="1" fontId="8" fillId="35" borderId="12" xfId="62" applyNumberFormat="1" applyFont="1" applyFill="1" applyBorder="1" applyAlignment="1" applyProtection="1">
      <alignment vertical="center"/>
      <protection locked="0"/>
    </xf>
    <xf numFmtId="3" fontId="8" fillId="0" borderId="12" xfId="62" applyNumberFormat="1" applyFont="1" applyFill="1" applyBorder="1" applyAlignment="1" applyProtection="1">
      <alignment vertical="center"/>
      <protection/>
    </xf>
    <xf numFmtId="1" fontId="8" fillId="35" borderId="13" xfId="62" applyNumberFormat="1" applyFont="1" applyFill="1" applyBorder="1" applyAlignment="1" applyProtection="1">
      <alignment vertical="center"/>
      <protection locked="0"/>
    </xf>
    <xf numFmtId="3" fontId="8" fillId="0" borderId="13" xfId="62" applyNumberFormat="1" applyFont="1" applyBorder="1" applyAlignment="1" applyProtection="1">
      <alignment vertical="center"/>
      <protection/>
    </xf>
    <xf numFmtId="3" fontId="9" fillId="0" borderId="13" xfId="62" applyNumberFormat="1" applyFont="1" applyBorder="1" applyProtection="1">
      <alignment/>
      <protection/>
    </xf>
    <xf numFmtId="1" fontId="29" fillId="35" borderId="13" xfId="62" applyNumberFormat="1" applyFont="1" applyFill="1" applyBorder="1" applyProtection="1">
      <alignment/>
      <protection locked="0"/>
    </xf>
    <xf numFmtId="0" fontId="29" fillId="0" borderId="13" xfId="62" applyFont="1" applyBorder="1" applyProtection="1">
      <alignment/>
      <protection/>
    </xf>
    <xf numFmtId="1" fontId="29" fillId="0" borderId="13" xfId="62" applyNumberFormat="1" applyFont="1" applyBorder="1" applyProtection="1">
      <alignment/>
      <protection/>
    </xf>
    <xf numFmtId="1" fontId="29" fillId="36" borderId="13" xfId="62" applyNumberFormat="1" applyFont="1" applyFill="1" applyBorder="1" applyProtection="1">
      <alignment/>
      <protection locked="0"/>
    </xf>
    <xf numFmtId="3" fontId="29" fillId="0" borderId="13" xfId="62" applyNumberFormat="1" applyFont="1" applyBorder="1" applyProtection="1">
      <alignment/>
      <protection/>
    </xf>
    <xf numFmtId="3" fontId="29" fillId="0" borderId="13" xfId="62" applyNumberFormat="1" applyFont="1" applyFill="1" applyBorder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0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37" borderId="13" xfId="61" applyNumberFormat="1" applyFont="1" applyFill="1" applyBorder="1" applyAlignment="1" applyProtection="1">
      <alignment wrapText="1"/>
      <protection locked="0"/>
    </xf>
    <xf numFmtId="3" fontId="9" fillId="0" borderId="13" xfId="61" applyNumberFormat="1" applyFont="1" applyFill="1" applyBorder="1" applyAlignment="1" applyProtection="1">
      <alignment wrapText="1"/>
      <protection/>
    </xf>
    <xf numFmtId="1" fontId="9" fillId="0" borderId="13" xfId="61" applyNumberFormat="1" applyFont="1" applyFill="1" applyBorder="1" applyAlignment="1" applyProtection="1">
      <alignment wrapText="1"/>
      <protection/>
    </xf>
    <xf numFmtId="1" fontId="9" fillId="36" borderId="13" xfId="61" applyNumberFormat="1" applyFont="1" applyFill="1" applyBorder="1" applyAlignment="1" applyProtection="1">
      <alignment wrapText="1"/>
      <protection locked="0"/>
    </xf>
    <xf numFmtId="3" fontId="9" fillId="0" borderId="13" xfId="63" applyNumberFormat="1" applyFont="1" applyFill="1" applyBorder="1" applyAlignment="1" applyProtection="1">
      <alignment vertical="center"/>
      <protection/>
    </xf>
    <xf numFmtId="1" fontId="9" fillId="37" borderId="13" xfId="63" applyNumberFormat="1" applyFont="1" applyFill="1" applyBorder="1" applyAlignment="1" applyProtection="1">
      <alignment vertical="center"/>
      <protection locked="0"/>
    </xf>
    <xf numFmtId="1" fontId="9" fillId="0" borderId="13" xfId="63" applyNumberFormat="1" applyFont="1" applyFill="1" applyBorder="1" applyAlignment="1" applyProtection="1">
      <alignment vertical="center"/>
      <protection/>
    </xf>
    <xf numFmtId="3" fontId="9" fillId="0" borderId="13" xfId="63" applyNumberFormat="1" applyFont="1" applyBorder="1" applyAlignment="1" applyProtection="1">
      <alignment vertical="center"/>
      <protection/>
    </xf>
    <xf numFmtId="3" fontId="9" fillId="0" borderId="11" xfId="63" applyNumberFormat="1" applyFont="1" applyBorder="1" applyAlignment="1" applyProtection="1">
      <alignment vertical="center"/>
      <protection/>
    </xf>
    <xf numFmtId="1" fontId="9" fillId="33" borderId="10" xfId="63" applyNumberFormat="1" applyFont="1" applyFill="1" applyBorder="1" applyAlignment="1" applyProtection="1">
      <alignment vertical="center"/>
      <protection locked="0"/>
    </xf>
    <xf numFmtId="1" fontId="9" fillId="33" borderId="15" xfId="63" applyNumberFormat="1" applyFont="1" applyFill="1" applyBorder="1" applyAlignment="1" applyProtection="1">
      <alignment vertical="center"/>
      <protection locked="0"/>
    </xf>
    <xf numFmtId="1" fontId="9" fillId="33" borderId="12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 locked="0"/>
    </xf>
    <xf numFmtId="1" fontId="9" fillId="0" borderId="10" xfId="63" applyNumberFormat="1" applyFont="1" applyFill="1" applyBorder="1" applyAlignment="1" applyProtection="1">
      <alignment vertical="center"/>
      <protection/>
    </xf>
    <xf numFmtId="3" fontId="9" fillId="0" borderId="14" xfId="63" applyNumberFormat="1" applyFont="1" applyBorder="1" applyAlignment="1" applyProtection="1">
      <alignment vertical="center"/>
      <protection/>
    </xf>
    <xf numFmtId="1" fontId="9" fillId="35" borderId="13" xfId="63" applyNumberFormat="1" applyFont="1" applyFill="1" applyBorder="1" applyAlignment="1" applyProtection="1">
      <alignment vertical="center"/>
      <protection locked="0"/>
    </xf>
    <xf numFmtId="1" fontId="9" fillId="0" borderId="13" xfId="55" applyNumberFormat="1" applyFont="1" applyFill="1" applyBorder="1" applyAlignment="1" applyProtection="1">
      <alignment horizontal="center" vertical="center" wrapText="1"/>
      <protection/>
    </xf>
    <xf numFmtId="1" fontId="9" fillId="0" borderId="13" xfId="55" applyNumberFormat="1" applyFont="1" applyBorder="1" applyAlignment="1" applyProtection="1">
      <alignment horizontal="right" vertical="center" wrapText="1"/>
      <protection/>
    </xf>
    <xf numFmtId="1" fontId="9" fillId="0" borderId="13" xfId="55" applyNumberFormat="1" applyFont="1" applyFill="1" applyBorder="1" applyAlignment="1" applyProtection="1">
      <alignment horizontal="right" vertical="center" wrapText="1"/>
      <protection/>
    </xf>
    <xf numFmtId="1" fontId="9" fillId="0" borderId="13" xfId="55" applyNumberFormat="1" applyFont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righ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1" fontId="9" fillId="36" borderId="13" xfId="55" applyNumberFormat="1" applyFont="1" applyFill="1" applyBorder="1" applyAlignment="1" applyProtection="1">
      <alignment horizontal="right" vertical="center" wrapText="1"/>
      <protection locked="0"/>
    </xf>
    <xf numFmtId="1" fontId="9" fillId="35" borderId="13" xfId="55" applyNumberFormat="1" applyFont="1" applyFill="1" applyBorder="1" applyAlignment="1" applyProtection="1">
      <alignment horizontal="right"/>
      <protection locked="0"/>
    </xf>
    <xf numFmtId="1" fontId="9" fillId="36" borderId="13" xfId="55" applyNumberFormat="1" applyFont="1" applyFill="1" applyBorder="1" applyAlignment="1" applyProtection="1">
      <alignment horizontal="right"/>
      <protection locked="0"/>
    </xf>
    <xf numFmtId="1" fontId="9" fillId="0" borderId="13" xfId="55" applyNumberFormat="1" applyFont="1" applyBorder="1" applyAlignment="1" applyProtection="1">
      <alignment horizontal="right"/>
      <protection/>
    </xf>
    <xf numFmtId="10" fontId="4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30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2" applyNumberFormat="1" applyFont="1" applyBorder="1" applyAlignment="1" applyProtection="1">
      <alignment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horizontal="center"/>
      <protection locked="0"/>
    </xf>
    <xf numFmtId="49" fontId="9" fillId="0" borderId="0" xfId="55" applyNumberFormat="1" applyFont="1" applyBorder="1" applyAlignment="1" applyProtection="1">
      <alignment vertical="center" wrapText="1"/>
      <protection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justify" wrapText="1"/>
      <protection locked="0"/>
    </xf>
    <xf numFmtId="10" fontId="4" fillId="0" borderId="13" xfId="57" applyNumberFormat="1" applyFont="1" applyBorder="1" applyAlignment="1">
      <alignment horizontal="right" vertical="center" wrapText="1"/>
      <protection/>
    </xf>
    <xf numFmtId="49" fontId="10" fillId="0" borderId="13" xfId="57" applyNumberFormat="1" applyFont="1" applyBorder="1" applyAlignment="1">
      <alignment horizontal="center" vertical="center" wrapText="1"/>
      <protection/>
    </xf>
    <xf numFmtId="1" fontId="3" fillId="35" borderId="10" xfId="60" applyNumberFormat="1" applyFont="1" applyFill="1" applyBorder="1" applyAlignment="1" applyProtection="1">
      <alignment vertical="top" wrapText="1"/>
      <protection locked="0"/>
    </xf>
    <xf numFmtId="1" fontId="3" fillId="0" borderId="10" xfId="60" applyNumberFormat="1" applyFont="1" applyBorder="1" applyAlignment="1" applyProtection="1">
      <alignment vertical="top" wrapText="1"/>
      <protection/>
    </xf>
    <xf numFmtId="1" fontId="3" fillId="0" borderId="13" xfId="60" applyNumberFormat="1" applyFont="1" applyBorder="1" applyAlignment="1" applyProtection="1">
      <alignment vertical="top" wrapText="1"/>
      <protection/>
    </xf>
    <xf numFmtId="1" fontId="3" fillId="38" borderId="10" xfId="60" applyNumberFormat="1" applyFont="1" applyFill="1" applyBorder="1" applyAlignment="1" applyProtection="1">
      <alignment vertical="top" wrapText="1"/>
      <protection locked="0"/>
    </xf>
    <xf numFmtId="1" fontId="3" fillId="0" borderId="26" xfId="60" applyNumberFormat="1" applyFont="1" applyBorder="1" applyAlignment="1" applyProtection="1">
      <alignment vertical="top" wrapText="1"/>
      <protection/>
    </xf>
    <xf numFmtId="1" fontId="3" fillId="36" borderId="27" xfId="60" applyNumberFormat="1" applyFont="1" applyFill="1" applyBorder="1" applyAlignment="1" applyProtection="1">
      <alignment vertical="top" wrapText="1"/>
      <protection locked="0"/>
    </xf>
    <xf numFmtId="1" fontId="1" fillId="0" borderId="30" xfId="60" applyNumberFormat="1" applyFont="1" applyBorder="1" applyAlignment="1" applyProtection="1">
      <alignment vertical="top" wrapText="1"/>
      <protection/>
    </xf>
    <xf numFmtId="1" fontId="3" fillId="35" borderId="31" xfId="60" applyNumberFormat="1" applyFont="1" applyFill="1" applyBorder="1" applyAlignment="1" applyProtection="1">
      <alignment vertical="top" wrapText="1"/>
      <protection locked="0"/>
    </xf>
    <xf numFmtId="1" fontId="3" fillId="36" borderId="31" xfId="60" applyNumberFormat="1" applyFont="1" applyFill="1" applyBorder="1" applyAlignment="1" applyProtection="1">
      <alignment vertical="top" wrapText="1"/>
      <protection locked="0"/>
    </xf>
    <xf numFmtId="1" fontId="3" fillId="38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37" borderId="31" xfId="60" applyNumberFormat="1" applyFont="1" applyFill="1" applyBorder="1" applyAlignment="1" applyProtection="1">
      <alignment vertical="top" wrapText="1"/>
      <protection locked="0"/>
    </xf>
    <xf numFmtId="1" fontId="3" fillId="0" borderId="31" xfId="60" applyNumberFormat="1" applyFont="1" applyFill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36" xfId="60" applyNumberFormat="1" applyFont="1" applyBorder="1" applyAlignment="1" applyProtection="1">
      <alignment vertical="top" wrapText="1"/>
      <protection/>
    </xf>
    <xf numFmtId="1" fontId="3" fillId="0" borderId="33" xfId="60" applyNumberFormat="1" applyFont="1" applyBorder="1" applyAlignment="1" applyProtection="1">
      <alignment vertical="top" wrapText="1"/>
      <protection/>
    </xf>
    <xf numFmtId="1" fontId="3" fillId="0" borderId="34" xfId="60" applyNumberFormat="1" applyFont="1" applyBorder="1" applyAlignment="1" applyProtection="1">
      <alignment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3" fillId="0" borderId="35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" fillId="0" borderId="31" xfId="60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/>
      <protection/>
    </xf>
    <xf numFmtId="1" fontId="4" fillId="0" borderId="31" xfId="0" applyNumberFormat="1" applyFont="1" applyBorder="1" applyAlignment="1" applyProtection="1">
      <alignment vertical="top"/>
      <protection/>
    </xf>
    <xf numFmtId="1" fontId="3" fillId="0" borderId="37" xfId="60" applyNumberFormat="1" applyFont="1" applyBorder="1" applyAlignment="1" applyProtection="1">
      <alignment vertical="top" wrapText="1"/>
      <protection/>
    </xf>
    <xf numFmtId="1" fontId="31" fillId="0" borderId="0" xfId="62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16" fontId="4" fillId="0" borderId="13" xfId="57" applyNumberFormat="1" applyFont="1" applyBorder="1" applyAlignment="1">
      <alignment horizontal="left" vertical="center" wrapText="1"/>
      <protection/>
    </xf>
    <xf numFmtId="10" fontId="4" fillId="35" borderId="13" xfId="6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62" applyFont="1" applyAlignment="1" applyProtection="1">
      <alignment horizontal="left" wrapText="1"/>
      <protection locked="0"/>
    </xf>
    <xf numFmtId="0" fontId="20" fillId="0" borderId="17" xfId="62" applyFont="1" applyBorder="1" applyAlignment="1" applyProtection="1">
      <alignment horizontal="left" wrapText="1"/>
      <protection locked="0"/>
    </xf>
    <xf numFmtId="14" fontId="15" fillId="0" borderId="18" xfId="60" applyNumberFormat="1" applyFont="1" applyBorder="1" applyAlignment="1" applyProtection="1">
      <alignment horizontal="center" vertical="top" wrapText="1"/>
      <protection locked="0"/>
    </xf>
    <xf numFmtId="14" fontId="15" fillId="0" borderId="25" xfId="60" applyNumberFormat="1" applyFont="1" applyBorder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horizontal="left"/>
      <protection locked="0"/>
    </xf>
    <xf numFmtId="0" fontId="15" fillId="0" borderId="0" xfId="63" applyFont="1" applyAlignment="1">
      <alignment horizontal="center" wrapText="1"/>
      <protection/>
    </xf>
    <xf numFmtId="0" fontId="15" fillId="0" borderId="0" xfId="60" applyFont="1" applyFill="1" applyBorder="1" applyAlignment="1" applyProtection="1">
      <alignment horizontal="left" vertical="top" wrapText="1"/>
      <protection locked="0"/>
    </xf>
    <xf numFmtId="0" fontId="15" fillId="0" borderId="27" xfId="60" applyFont="1" applyBorder="1" applyAlignment="1" applyProtection="1">
      <alignment horizontal="center" vertical="top" wrapText="1"/>
      <protection locked="0"/>
    </xf>
    <xf numFmtId="0" fontId="15" fillId="0" borderId="0" xfId="60" applyFont="1" applyBorder="1" applyAlignment="1" applyProtection="1">
      <alignment horizontal="center" vertical="top" wrapText="1"/>
      <protection locked="0"/>
    </xf>
    <xf numFmtId="0" fontId="15" fillId="0" borderId="27" xfId="60" applyFont="1" applyBorder="1" applyAlignment="1" applyProtection="1">
      <alignment horizontal="center" vertical="top"/>
      <protection locked="0"/>
    </xf>
    <xf numFmtId="0" fontId="15" fillId="0" borderId="0" xfId="60" applyFont="1" applyBorder="1" applyAlignment="1" applyProtection="1">
      <alignment horizontal="center" vertical="top"/>
      <protection locked="0"/>
    </xf>
    <xf numFmtId="0" fontId="15" fillId="0" borderId="25" xfId="61" applyFont="1" applyBorder="1" applyAlignment="1" applyProtection="1">
      <alignment horizontal="center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left"/>
      <protection locked="0"/>
    </xf>
    <xf numFmtId="0" fontId="15" fillId="0" borderId="0" xfId="58" applyFont="1" applyAlignment="1" applyProtection="1">
      <alignment horizontal="center"/>
      <protection locked="0"/>
    </xf>
    <xf numFmtId="0" fontId="6" fillId="0" borderId="26" xfId="58" applyFont="1" applyBorder="1" applyAlignment="1" applyProtection="1">
      <alignment horizontal="center" vertical="center" wrapText="1"/>
      <protection/>
    </xf>
    <xf numFmtId="0" fontId="6" fillId="0" borderId="38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28" xfId="58" applyFont="1" applyBorder="1" applyAlignment="1" applyProtection="1">
      <alignment horizontal="center" vertical="center" wrapText="1"/>
      <protection/>
    </xf>
    <xf numFmtId="49" fontId="6" fillId="0" borderId="11" xfId="58" applyNumberFormat="1" applyFont="1" applyBorder="1" applyAlignment="1" applyProtection="1">
      <alignment horizontal="center" vertical="center" wrapText="1"/>
      <protection/>
    </xf>
    <xf numFmtId="49" fontId="6" fillId="0" borderId="14" xfId="58" applyNumberFormat="1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/>
      <protection locked="0"/>
    </xf>
    <xf numFmtId="49" fontId="15" fillId="0" borderId="0" xfId="55" applyNumberFormat="1" applyFont="1" applyAlignment="1" applyProtection="1">
      <alignment horizontal="center" vertical="center" wrapText="1"/>
      <protection locked="0"/>
    </xf>
    <xf numFmtId="0" fontId="15" fillId="0" borderId="0" xfId="58" applyFont="1" applyAlignment="1" applyProtection="1">
      <alignment horizontal="left"/>
      <protection locked="0"/>
    </xf>
    <xf numFmtId="0" fontId="17" fillId="0" borderId="0" xfId="58" applyFont="1" applyAlignment="1" applyProtection="1">
      <alignment horizontal="left"/>
      <protection locked="0"/>
    </xf>
    <xf numFmtId="0" fontId="15" fillId="0" borderId="25" xfId="6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%20CONSO_Q2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_SOPHARMA_CONSO_30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113905</v>
          </cell>
        </row>
        <row r="19">
          <cell r="H19">
            <v>0</v>
          </cell>
        </row>
        <row r="20">
          <cell r="H20">
            <v>20609</v>
          </cell>
        </row>
        <row r="22">
          <cell r="H22">
            <v>33555</v>
          </cell>
        </row>
        <row r="28">
          <cell r="H28">
            <v>183082</v>
          </cell>
        </row>
        <row r="31">
          <cell r="G31">
            <v>23859</v>
          </cell>
          <cell r="H31">
            <v>20178</v>
          </cell>
        </row>
        <row r="32">
          <cell r="G32">
            <v>0</v>
          </cell>
          <cell r="H32">
            <v>0</v>
          </cell>
        </row>
        <row r="39">
          <cell r="H39">
            <v>60308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40">
      <selection activeCell="A98" sqref="A98"/>
    </sheetView>
  </sheetViews>
  <sheetFormatPr defaultColWidth="9.28125" defaultRowHeight="12.75"/>
  <cols>
    <col min="1" max="1" width="52.57421875" style="132" customWidth="1"/>
    <col min="2" max="2" width="10.57421875" style="132" bestFit="1" customWidth="1"/>
    <col min="3" max="3" width="11.140625" style="132" customWidth="1"/>
    <col min="4" max="4" width="14.00390625" style="132" customWidth="1"/>
    <col min="5" max="5" width="70.7109375" style="132" customWidth="1"/>
    <col min="6" max="6" width="9.421875" style="180" customWidth="1"/>
    <col min="7" max="7" width="12.7109375" style="132" customWidth="1"/>
    <col min="8" max="8" width="18.7109375" style="181" customWidth="1"/>
    <col min="9" max="9" width="3.421875" style="182" customWidth="1"/>
    <col min="10" max="16384" width="9.28125" style="182" customWidth="1"/>
  </cols>
  <sheetData>
    <row r="1" spans="1:4" ht="15.75">
      <c r="A1" s="117" t="s">
        <v>0</v>
      </c>
      <c r="B1" s="113"/>
      <c r="C1" s="114"/>
      <c r="D1" s="114"/>
    </row>
    <row r="2" spans="1:5" ht="15.75">
      <c r="A2" s="113"/>
      <c r="B2" s="115"/>
      <c r="C2" s="116"/>
      <c r="D2" s="116"/>
      <c r="E2" s="116"/>
    </row>
    <row r="3" spans="1:8" ht="15.75">
      <c r="A3" s="120" t="s">
        <v>1</v>
      </c>
      <c r="B3" s="117"/>
      <c r="C3" s="117"/>
      <c r="D3" s="117"/>
      <c r="E3" s="98" t="s">
        <v>823</v>
      </c>
      <c r="G3" s="176" t="s">
        <v>458</v>
      </c>
      <c r="H3" s="514">
        <v>831902088</v>
      </c>
    </row>
    <row r="4" spans="1:8" ht="15.75">
      <c r="A4" s="120" t="s">
        <v>208</v>
      </c>
      <c r="B4" s="118"/>
      <c r="C4" s="118"/>
      <c r="D4" s="119"/>
      <c r="E4" s="97" t="s">
        <v>839</v>
      </c>
      <c r="H4" s="514">
        <v>684</v>
      </c>
    </row>
    <row r="5" spans="1:8" ht="15.75">
      <c r="A5" s="120" t="s">
        <v>3</v>
      </c>
      <c r="B5" s="117"/>
      <c r="C5" s="117"/>
      <c r="D5" s="117"/>
      <c r="E5" s="99" t="s">
        <v>864</v>
      </c>
      <c r="H5" s="122" t="s">
        <v>4</v>
      </c>
    </row>
    <row r="6" spans="1:8" ht="16.5" thickBot="1">
      <c r="A6" s="120"/>
      <c r="B6" s="120"/>
      <c r="C6" s="121"/>
      <c r="D6" s="122"/>
      <c r="E6" s="122"/>
      <c r="H6" s="122"/>
    </row>
    <row r="7" spans="1:8" ht="31.5">
      <c r="A7" s="184" t="s">
        <v>6</v>
      </c>
      <c r="B7" s="168" t="s">
        <v>7</v>
      </c>
      <c r="C7" s="169" t="s">
        <v>8</v>
      </c>
      <c r="D7" s="169" t="s">
        <v>9</v>
      </c>
      <c r="E7" s="185" t="s">
        <v>10</v>
      </c>
      <c r="F7" s="168" t="s">
        <v>7</v>
      </c>
      <c r="G7" s="169" t="s">
        <v>8</v>
      </c>
      <c r="H7" s="169" t="s">
        <v>9</v>
      </c>
    </row>
    <row r="8" spans="1:8" ht="15.75">
      <c r="A8" s="186"/>
      <c r="B8" s="123"/>
      <c r="C8" s="124"/>
      <c r="D8" s="125"/>
      <c r="E8" s="187"/>
      <c r="F8" s="123"/>
      <c r="G8" s="124"/>
      <c r="H8" s="124"/>
    </row>
    <row r="9" spans="1:8" ht="15.75">
      <c r="A9" s="188" t="s">
        <v>11</v>
      </c>
      <c r="B9" s="104"/>
      <c r="C9" s="177"/>
      <c r="D9" s="178"/>
      <c r="E9" s="189" t="s">
        <v>89</v>
      </c>
      <c r="F9" s="190"/>
      <c r="G9" s="191"/>
      <c r="H9" s="191"/>
    </row>
    <row r="10" spans="1:8" ht="15.75">
      <c r="A10" s="192" t="s">
        <v>12</v>
      </c>
      <c r="B10" s="101"/>
      <c r="C10" s="437"/>
      <c r="D10" s="437"/>
      <c r="E10" s="193" t="s">
        <v>90</v>
      </c>
      <c r="F10" s="191"/>
      <c r="G10" s="191"/>
      <c r="H10" s="191"/>
    </row>
    <row r="11" spans="1:8" ht="15.75">
      <c r="A11" s="192" t="s">
        <v>13</v>
      </c>
      <c r="B11" s="100" t="s">
        <v>514</v>
      </c>
      <c r="C11" s="576">
        <v>43851</v>
      </c>
      <c r="D11" s="576">
        <v>43790</v>
      </c>
      <c r="E11" s="193" t="s">
        <v>91</v>
      </c>
      <c r="F11" s="106" t="s">
        <v>460</v>
      </c>
      <c r="G11" s="583">
        <v>134798</v>
      </c>
      <c r="H11" s="583">
        <v>132000</v>
      </c>
    </row>
    <row r="12" spans="1:8" ht="31.5">
      <c r="A12" s="192" t="s">
        <v>14</v>
      </c>
      <c r="B12" s="100" t="s">
        <v>515</v>
      </c>
      <c r="C12" s="576">
        <v>118411</v>
      </c>
      <c r="D12" s="576">
        <v>123219</v>
      </c>
      <c r="E12" s="193" t="s">
        <v>92</v>
      </c>
      <c r="F12" s="106" t="s">
        <v>461</v>
      </c>
      <c r="G12" s="584">
        <v>134798</v>
      </c>
      <c r="H12" s="584">
        <v>132000</v>
      </c>
    </row>
    <row r="13" spans="1:8" ht="31.5">
      <c r="A13" s="192" t="s">
        <v>15</v>
      </c>
      <c r="B13" s="100" t="s">
        <v>516</v>
      </c>
      <c r="C13" s="576">
        <v>94780</v>
      </c>
      <c r="D13" s="576">
        <v>92605</v>
      </c>
      <c r="E13" s="193" t="s">
        <v>93</v>
      </c>
      <c r="F13" s="106" t="s">
        <v>462</v>
      </c>
      <c r="G13" s="584"/>
      <c r="H13" s="584"/>
    </row>
    <row r="14" spans="1:8" ht="15.75">
      <c r="A14" s="192" t="s">
        <v>16</v>
      </c>
      <c r="B14" s="100" t="s">
        <v>517</v>
      </c>
      <c r="C14" s="576">
        <v>9378</v>
      </c>
      <c r="D14" s="576">
        <v>9946</v>
      </c>
      <c r="E14" s="194" t="s">
        <v>94</v>
      </c>
      <c r="F14" s="106" t="s">
        <v>463</v>
      </c>
      <c r="G14" s="585">
        <v>-18489</v>
      </c>
      <c r="H14" s="585">
        <v>-18095</v>
      </c>
    </row>
    <row r="15" spans="1:8" ht="31.5">
      <c r="A15" s="192" t="s">
        <v>17</v>
      </c>
      <c r="B15" s="100" t="s">
        <v>518</v>
      </c>
      <c r="C15" s="576">
        <v>8066</v>
      </c>
      <c r="D15" s="576">
        <v>9841</v>
      </c>
      <c r="E15" s="194" t="s">
        <v>95</v>
      </c>
      <c r="F15" s="106" t="s">
        <v>464</v>
      </c>
      <c r="G15" s="585">
        <v>0</v>
      </c>
      <c r="H15" s="585">
        <v>0</v>
      </c>
    </row>
    <row r="16" spans="1:8" ht="15.75">
      <c r="A16" s="192" t="s">
        <v>18</v>
      </c>
      <c r="B16" s="101" t="s">
        <v>519</v>
      </c>
      <c r="C16" s="576">
        <v>6786</v>
      </c>
      <c r="D16" s="576">
        <v>7016</v>
      </c>
      <c r="E16" s="194" t="s">
        <v>96</v>
      </c>
      <c r="F16" s="106" t="s">
        <v>465</v>
      </c>
      <c r="G16" s="585">
        <v>0</v>
      </c>
      <c r="H16" s="585">
        <v>0</v>
      </c>
    </row>
    <row r="17" spans="1:18" ht="15.75">
      <c r="A17" s="192" t="s">
        <v>19</v>
      </c>
      <c r="B17" s="100" t="s">
        <v>520</v>
      </c>
      <c r="C17" s="576">
        <v>13531</v>
      </c>
      <c r="D17" s="576">
        <v>12620</v>
      </c>
      <c r="E17" s="194" t="s">
        <v>97</v>
      </c>
      <c r="F17" s="107" t="s">
        <v>466</v>
      </c>
      <c r="G17" s="586">
        <f>G11+G14+G15+G16</f>
        <v>116309</v>
      </c>
      <c r="H17" s="586">
        <f>H11+H14+H15+H16</f>
        <v>113905</v>
      </c>
      <c r="I17" s="195"/>
      <c r="J17" s="195"/>
      <c r="K17" s="195"/>
      <c r="L17" s="195"/>
      <c r="M17" s="195"/>
      <c r="N17" s="195"/>
      <c r="O17" s="195"/>
      <c r="P17" s="195"/>
      <c r="Q17" s="195"/>
      <c r="R17" s="195"/>
    </row>
    <row r="18" spans="1:8" ht="15.75">
      <c r="A18" s="192" t="s">
        <v>451</v>
      </c>
      <c r="B18" s="100" t="s">
        <v>521</v>
      </c>
      <c r="C18" s="576"/>
      <c r="D18" s="576"/>
      <c r="E18" s="193" t="s">
        <v>98</v>
      </c>
      <c r="F18" s="442"/>
      <c r="G18" s="587"/>
      <c r="H18" s="588"/>
    </row>
    <row r="19" spans="1:15" ht="15.75">
      <c r="A19" s="192" t="s">
        <v>20</v>
      </c>
      <c r="B19" s="102" t="s">
        <v>522</v>
      </c>
      <c r="C19" s="577">
        <f>SUM(C11:C18)</f>
        <v>294803</v>
      </c>
      <c r="D19" s="577">
        <f>SUM(D11:D18)</f>
        <v>299037</v>
      </c>
      <c r="E19" s="193" t="s">
        <v>99</v>
      </c>
      <c r="F19" s="106" t="s">
        <v>467</v>
      </c>
      <c r="G19" s="583">
        <v>0</v>
      </c>
      <c r="H19" s="583">
        <v>0</v>
      </c>
      <c r="I19" s="195"/>
      <c r="J19" s="195"/>
      <c r="K19" s="195"/>
      <c r="L19" s="195"/>
      <c r="M19" s="195"/>
      <c r="N19" s="195"/>
      <c r="O19" s="195"/>
    </row>
    <row r="20" spans="1:8" ht="15.75">
      <c r="A20" s="192" t="s">
        <v>21</v>
      </c>
      <c r="B20" s="102" t="s">
        <v>523</v>
      </c>
      <c r="C20" s="576">
        <v>11027</v>
      </c>
      <c r="D20" s="576">
        <v>10606</v>
      </c>
      <c r="E20" s="193" t="s">
        <v>100</v>
      </c>
      <c r="F20" s="106" t="s">
        <v>468</v>
      </c>
      <c r="G20" s="589">
        <v>22859</v>
      </c>
      <c r="H20" s="589">
        <f>20472+137</f>
        <v>20609</v>
      </c>
    </row>
    <row r="21" spans="1:18" ht="15.75">
      <c r="A21" s="192" t="s">
        <v>22</v>
      </c>
      <c r="B21" s="103" t="s">
        <v>524</v>
      </c>
      <c r="C21" s="576"/>
      <c r="D21" s="576"/>
      <c r="E21" s="196" t="s">
        <v>101</v>
      </c>
      <c r="F21" s="106" t="s">
        <v>469</v>
      </c>
      <c r="G21" s="590">
        <f>SUM(G22:G24)</f>
        <v>45256</v>
      </c>
      <c r="H21" s="590">
        <f>SUM(H22:H24)</f>
        <v>33555</v>
      </c>
      <c r="I21" s="195"/>
      <c r="J21" s="195"/>
      <c r="K21" s="195"/>
      <c r="L21" s="195"/>
      <c r="M21" s="197"/>
      <c r="N21" s="195"/>
      <c r="O21" s="195"/>
      <c r="P21" s="195"/>
      <c r="Q21" s="195"/>
      <c r="R21" s="195"/>
    </row>
    <row r="22" spans="1:8" ht="15.75">
      <c r="A22" s="192" t="s">
        <v>23</v>
      </c>
      <c r="B22" s="100"/>
      <c r="C22" s="578"/>
      <c r="D22" s="577"/>
      <c r="E22" s="194" t="s">
        <v>102</v>
      </c>
      <c r="F22" s="106" t="s">
        <v>470</v>
      </c>
      <c r="G22" s="583">
        <v>45256</v>
      </c>
      <c r="H22" s="583">
        <v>33555</v>
      </c>
    </row>
    <row r="23" spans="1:13" ht="15.75">
      <c r="A23" s="192" t="s">
        <v>24</v>
      </c>
      <c r="B23" s="100" t="s">
        <v>525</v>
      </c>
      <c r="C23" s="576">
        <v>7253</v>
      </c>
      <c r="D23" s="576">
        <v>5291</v>
      </c>
      <c r="E23" s="198" t="s">
        <v>103</v>
      </c>
      <c r="F23" s="106" t="s">
        <v>471</v>
      </c>
      <c r="G23" s="583"/>
      <c r="H23" s="583"/>
      <c r="M23" s="199"/>
    </row>
    <row r="24" spans="1:8" ht="15.75">
      <c r="A24" s="192" t="s">
        <v>25</v>
      </c>
      <c r="B24" s="100" t="s">
        <v>526</v>
      </c>
      <c r="C24" s="576">
        <v>4246</v>
      </c>
      <c r="D24" s="576">
        <v>5132</v>
      </c>
      <c r="E24" s="193" t="s">
        <v>104</v>
      </c>
      <c r="F24" s="106" t="s">
        <v>472</v>
      </c>
      <c r="G24" s="583"/>
      <c r="H24" s="583"/>
    </row>
    <row r="25" spans="1:18" ht="15.75">
      <c r="A25" s="192" t="s">
        <v>26</v>
      </c>
      <c r="B25" s="100" t="s">
        <v>527</v>
      </c>
      <c r="C25" s="576">
        <v>0</v>
      </c>
      <c r="D25" s="576"/>
      <c r="E25" s="198" t="s">
        <v>105</v>
      </c>
      <c r="F25" s="107" t="s">
        <v>473</v>
      </c>
      <c r="G25" s="586">
        <f>G19+G20+G21</f>
        <v>68115</v>
      </c>
      <c r="H25" s="586">
        <f>H19+H20+H21</f>
        <v>54164</v>
      </c>
      <c r="I25" s="195"/>
      <c r="J25" s="195"/>
      <c r="K25" s="195"/>
      <c r="L25" s="195"/>
      <c r="M25" s="197"/>
      <c r="N25" s="195"/>
      <c r="O25" s="195"/>
      <c r="P25" s="195"/>
      <c r="Q25" s="195"/>
      <c r="R25" s="195"/>
    </row>
    <row r="26" spans="1:8" ht="15.75">
      <c r="A26" s="192" t="s">
        <v>27</v>
      </c>
      <c r="B26" s="100" t="s">
        <v>528</v>
      </c>
      <c r="C26" s="576">
        <v>7685</v>
      </c>
      <c r="D26" s="576">
        <f>3347-500</f>
        <v>2847</v>
      </c>
      <c r="E26" s="193" t="s">
        <v>106</v>
      </c>
      <c r="F26" s="442"/>
      <c r="G26" s="587"/>
      <c r="H26" s="588"/>
    </row>
    <row r="27" spans="1:18" ht="15.75">
      <c r="A27" s="192" t="s">
        <v>28</v>
      </c>
      <c r="B27" s="103" t="s">
        <v>529</v>
      </c>
      <c r="C27" s="577">
        <f>SUM(C23:C26)</f>
        <v>19184</v>
      </c>
      <c r="D27" s="577">
        <f>SUM(D23:D26)</f>
        <v>13270</v>
      </c>
      <c r="E27" s="198" t="s">
        <v>107</v>
      </c>
      <c r="F27" s="106" t="s">
        <v>474</v>
      </c>
      <c r="G27" s="586">
        <f>SUM(G28:G30)</f>
        <v>201974</v>
      </c>
      <c r="H27" s="586">
        <f>SUM(H28:H30)</f>
        <v>183082</v>
      </c>
      <c r="I27" s="195"/>
      <c r="J27" s="195"/>
      <c r="K27" s="195"/>
      <c r="L27" s="195"/>
      <c r="M27" s="197"/>
      <c r="N27" s="195"/>
      <c r="O27" s="195"/>
      <c r="P27" s="195"/>
      <c r="Q27" s="195"/>
      <c r="R27" s="195"/>
    </row>
    <row r="28" spans="1:8" ht="15.75">
      <c r="A28" s="192"/>
      <c r="B28" s="100"/>
      <c r="C28" s="578"/>
      <c r="D28" s="577"/>
      <c r="E28" s="193" t="s">
        <v>108</v>
      </c>
      <c r="F28" s="106" t="s">
        <v>475</v>
      </c>
      <c r="G28" s="583">
        <v>201974</v>
      </c>
      <c r="H28" s="583">
        <f>184146-387+90-153-674+60</f>
        <v>183082</v>
      </c>
    </row>
    <row r="29" spans="1:13" ht="15.75">
      <c r="A29" s="192" t="s">
        <v>29</v>
      </c>
      <c r="B29" s="100"/>
      <c r="C29" s="578"/>
      <c r="D29" s="577"/>
      <c r="E29" s="196" t="s">
        <v>109</v>
      </c>
      <c r="F29" s="106" t="s">
        <v>476</v>
      </c>
      <c r="G29" s="585"/>
      <c r="H29" s="585"/>
      <c r="M29" s="199"/>
    </row>
    <row r="30" spans="1:8" ht="31.5">
      <c r="A30" s="192" t="s">
        <v>30</v>
      </c>
      <c r="B30" s="100" t="s">
        <v>530</v>
      </c>
      <c r="C30" s="576">
        <v>9961</v>
      </c>
      <c r="D30" s="576">
        <v>10918</v>
      </c>
      <c r="E30" s="193" t="s">
        <v>110</v>
      </c>
      <c r="F30" s="106" t="s">
        <v>477</v>
      </c>
      <c r="G30" s="589"/>
      <c r="H30" s="589"/>
    </row>
    <row r="31" spans="1:13" ht="15.75">
      <c r="A31" s="192" t="s">
        <v>31</v>
      </c>
      <c r="B31" s="100" t="s">
        <v>531</v>
      </c>
      <c r="C31" s="579">
        <v>0</v>
      </c>
      <c r="D31" s="579">
        <v>0</v>
      </c>
      <c r="E31" s="198" t="s">
        <v>111</v>
      </c>
      <c r="F31" s="106" t="s">
        <v>478</v>
      </c>
      <c r="G31" s="583">
        <v>23859</v>
      </c>
      <c r="H31" s="583">
        <f>19654-90+674-60</f>
        <v>20178</v>
      </c>
      <c r="M31" s="199"/>
    </row>
    <row r="32" spans="1:15" ht="15.75">
      <c r="A32" s="192" t="s">
        <v>32</v>
      </c>
      <c r="B32" s="103" t="s">
        <v>532</v>
      </c>
      <c r="C32" s="577">
        <f>C30+C31</f>
        <v>9961</v>
      </c>
      <c r="D32" s="577">
        <f>D30+D31</f>
        <v>10918</v>
      </c>
      <c r="E32" s="194" t="s">
        <v>112</v>
      </c>
      <c r="F32" s="106" t="s">
        <v>479</v>
      </c>
      <c r="G32" s="585">
        <v>0</v>
      </c>
      <c r="H32" s="585">
        <v>0</v>
      </c>
      <c r="I32" s="195"/>
      <c r="J32" s="195"/>
      <c r="K32" s="195"/>
      <c r="L32" s="195"/>
      <c r="M32" s="195"/>
      <c r="N32" s="195"/>
      <c r="O32" s="195"/>
    </row>
    <row r="33" spans="1:18" ht="15.75">
      <c r="A33" s="192" t="s">
        <v>33</v>
      </c>
      <c r="B33" s="101"/>
      <c r="C33" s="578"/>
      <c r="D33" s="577"/>
      <c r="E33" s="198" t="s">
        <v>113</v>
      </c>
      <c r="F33" s="107" t="s">
        <v>480</v>
      </c>
      <c r="G33" s="586">
        <f>G27+G31+G32</f>
        <v>225833</v>
      </c>
      <c r="H33" s="586">
        <f>H27+H31+H32</f>
        <v>203260</v>
      </c>
      <c r="I33" s="195"/>
      <c r="J33" s="195"/>
      <c r="K33" s="195"/>
      <c r="L33" s="195"/>
      <c r="M33" s="195"/>
      <c r="N33" s="195"/>
      <c r="O33" s="195"/>
      <c r="P33" s="195"/>
      <c r="Q33" s="195"/>
      <c r="R33" s="195"/>
    </row>
    <row r="34" spans="1:14" ht="15.75">
      <c r="A34" s="192" t="s">
        <v>34</v>
      </c>
      <c r="B34" s="101" t="s">
        <v>533</v>
      </c>
      <c r="C34" s="577">
        <f>SUM(C35:C38)</f>
        <v>25413</v>
      </c>
      <c r="D34" s="577">
        <f>SUM(D35:D38)</f>
        <v>19355</v>
      </c>
      <c r="E34" s="193"/>
      <c r="F34" s="443"/>
      <c r="G34" s="591"/>
      <c r="H34" s="592"/>
      <c r="I34" s="195"/>
      <c r="J34" s="195"/>
      <c r="K34" s="195"/>
      <c r="L34" s="195"/>
      <c r="M34" s="195"/>
      <c r="N34" s="195"/>
    </row>
    <row r="35" spans="1:8" ht="15.75">
      <c r="A35" s="192" t="s">
        <v>35</v>
      </c>
      <c r="B35" s="100" t="s">
        <v>534</v>
      </c>
      <c r="C35" s="576"/>
      <c r="D35" s="576"/>
      <c r="E35" s="200"/>
      <c r="F35" s="444"/>
      <c r="G35" s="593"/>
      <c r="H35" s="594"/>
    </row>
    <row r="36" spans="1:18" ht="15.75">
      <c r="A36" s="192" t="s">
        <v>36</v>
      </c>
      <c r="B36" s="100" t="s">
        <v>535</v>
      </c>
      <c r="C36" s="576">
        <v>3436</v>
      </c>
      <c r="D36" s="576">
        <v>4715</v>
      </c>
      <c r="E36" s="193" t="s">
        <v>114</v>
      </c>
      <c r="F36" s="108" t="s">
        <v>481</v>
      </c>
      <c r="G36" s="586">
        <f>G25+G17+G33</f>
        <v>410257</v>
      </c>
      <c r="H36" s="586">
        <f>H25+H17+H33</f>
        <v>371329</v>
      </c>
      <c r="I36" s="195"/>
      <c r="J36" s="195"/>
      <c r="K36" s="195"/>
      <c r="L36" s="195"/>
      <c r="M36" s="195"/>
      <c r="N36" s="195"/>
      <c r="O36" s="195"/>
      <c r="P36" s="195"/>
      <c r="Q36" s="195"/>
      <c r="R36" s="195"/>
    </row>
    <row r="37" spans="1:13" ht="15.75">
      <c r="A37" s="192" t="s">
        <v>37</v>
      </c>
      <c r="B37" s="100" t="s">
        <v>536</v>
      </c>
      <c r="C37" s="576">
        <v>13894</v>
      </c>
      <c r="D37" s="576">
        <v>7672</v>
      </c>
      <c r="E37" s="193"/>
      <c r="F37" s="443"/>
      <c r="G37" s="591"/>
      <c r="H37" s="592"/>
      <c r="M37" s="199"/>
    </row>
    <row r="38" spans="1:8" ht="15.75">
      <c r="A38" s="192" t="s">
        <v>38</v>
      </c>
      <c r="B38" s="100" t="s">
        <v>537</v>
      </c>
      <c r="C38" s="576">
        <v>8083</v>
      </c>
      <c r="D38" s="576">
        <v>6968</v>
      </c>
      <c r="E38" s="201"/>
      <c r="F38" s="444"/>
      <c r="G38" s="593"/>
      <c r="H38" s="594"/>
    </row>
    <row r="39" spans="1:15" ht="15.75">
      <c r="A39" s="192" t="s">
        <v>39</v>
      </c>
      <c r="B39" s="440" t="s">
        <v>538</v>
      </c>
      <c r="C39" s="580">
        <f>C40+C41+C43</f>
        <v>0</v>
      </c>
      <c r="D39" s="580">
        <f>D40+D41+D43</f>
        <v>0</v>
      </c>
      <c r="E39" s="202" t="s">
        <v>115</v>
      </c>
      <c r="F39" s="108" t="s">
        <v>482</v>
      </c>
      <c r="G39" s="589">
        <v>40616</v>
      </c>
      <c r="H39" s="589">
        <f>57780+2375+153</f>
        <v>60308</v>
      </c>
      <c r="I39" s="195"/>
      <c r="J39" s="195"/>
      <c r="K39" s="195"/>
      <c r="L39" s="195"/>
      <c r="M39" s="197"/>
      <c r="N39" s="195"/>
      <c r="O39" s="195"/>
    </row>
    <row r="40" spans="1:8" ht="15.75">
      <c r="A40" s="192" t="s">
        <v>40</v>
      </c>
      <c r="B40" s="440" t="s">
        <v>539</v>
      </c>
      <c r="C40" s="576"/>
      <c r="D40" s="576"/>
      <c r="E40" s="194"/>
      <c r="F40" s="443"/>
      <c r="G40" s="591"/>
      <c r="H40" s="592"/>
    </row>
    <row r="41" spans="1:8" ht="15.75">
      <c r="A41" s="192" t="s">
        <v>41</v>
      </c>
      <c r="B41" s="440" t="s">
        <v>540</v>
      </c>
      <c r="C41" s="576"/>
      <c r="D41" s="576"/>
      <c r="E41" s="202" t="s">
        <v>128</v>
      </c>
      <c r="F41" s="445"/>
      <c r="G41" s="595"/>
      <c r="H41" s="596"/>
    </row>
    <row r="42" spans="1:8" ht="15.75">
      <c r="A42" s="192" t="s">
        <v>42</v>
      </c>
      <c r="B42" s="440" t="s">
        <v>541</v>
      </c>
      <c r="C42" s="581"/>
      <c r="D42" s="581"/>
      <c r="E42" s="193" t="s">
        <v>116</v>
      </c>
      <c r="F42" s="444"/>
      <c r="G42" s="593"/>
      <c r="H42" s="594"/>
    </row>
    <row r="43" spans="1:13" ht="15.75">
      <c r="A43" s="192" t="s">
        <v>43</v>
      </c>
      <c r="B43" s="440" t="s">
        <v>542</v>
      </c>
      <c r="C43" s="576"/>
      <c r="D43" s="576"/>
      <c r="E43" s="194" t="s">
        <v>117</v>
      </c>
      <c r="F43" s="106" t="s">
        <v>483</v>
      </c>
      <c r="G43" s="583"/>
      <c r="H43" s="583"/>
      <c r="M43" s="199"/>
    </row>
    <row r="44" spans="1:8" ht="15.75">
      <c r="A44" s="192" t="s">
        <v>44</v>
      </c>
      <c r="B44" s="440" t="s">
        <v>543</v>
      </c>
      <c r="C44" s="576"/>
      <c r="D44" s="576"/>
      <c r="E44" s="203" t="s">
        <v>118</v>
      </c>
      <c r="F44" s="106" t="s">
        <v>484</v>
      </c>
      <c r="G44" s="583">
        <v>45829</v>
      </c>
      <c r="H44" s="583">
        <v>45820</v>
      </c>
    </row>
    <row r="45" spans="1:15" ht="31.5">
      <c r="A45" s="192" t="s">
        <v>45</v>
      </c>
      <c r="B45" s="102" t="s">
        <v>544</v>
      </c>
      <c r="C45" s="577">
        <f>C34+C39+C44</f>
        <v>25413</v>
      </c>
      <c r="D45" s="577">
        <f>D34+D39+D44</f>
        <v>19355</v>
      </c>
      <c r="E45" s="196" t="s">
        <v>119</v>
      </c>
      <c r="F45" s="106" t="s">
        <v>485</v>
      </c>
      <c r="G45" s="583"/>
      <c r="H45" s="583"/>
      <c r="I45" s="195"/>
      <c r="J45" s="195"/>
      <c r="K45" s="195"/>
      <c r="L45" s="195"/>
      <c r="M45" s="197"/>
      <c r="N45" s="195"/>
      <c r="O45" s="195"/>
    </row>
    <row r="46" spans="1:8" ht="15.75">
      <c r="A46" s="192" t="s">
        <v>46</v>
      </c>
      <c r="B46" s="100"/>
      <c r="C46" s="578"/>
      <c r="D46" s="577"/>
      <c r="E46" s="193" t="s">
        <v>68</v>
      </c>
      <c r="F46" s="106" t="s">
        <v>486</v>
      </c>
      <c r="G46" s="583"/>
      <c r="H46" s="583"/>
    </row>
    <row r="47" spans="1:13" ht="15.75">
      <c r="A47" s="192" t="s">
        <v>47</v>
      </c>
      <c r="B47" s="100" t="s">
        <v>545</v>
      </c>
      <c r="C47" s="576">
        <v>32283</v>
      </c>
      <c r="D47" s="576">
        <v>33150</v>
      </c>
      <c r="E47" s="196" t="s">
        <v>120</v>
      </c>
      <c r="F47" s="106" t="s">
        <v>487</v>
      </c>
      <c r="G47" s="583"/>
      <c r="H47" s="583"/>
      <c r="M47" s="199"/>
    </row>
    <row r="48" spans="1:8" ht="15.75">
      <c r="A48" s="192" t="s">
        <v>48</v>
      </c>
      <c r="B48" s="101" t="s">
        <v>546</v>
      </c>
      <c r="C48" s="576">
        <v>252</v>
      </c>
      <c r="D48" s="576">
        <v>293</v>
      </c>
      <c r="E48" s="193" t="s">
        <v>121</v>
      </c>
      <c r="F48" s="106" t="s">
        <v>488</v>
      </c>
      <c r="G48" s="583">
        <v>6216</v>
      </c>
      <c r="H48" s="583">
        <v>9696</v>
      </c>
    </row>
    <row r="49" spans="1:18" ht="15.75">
      <c r="A49" s="192" t="s">
        <v>49</v>
      </c>
      <c r="B49" s="100" t="s">
        <v>547</v>
      </c>
      <c r="C49" s="576"/>
      <c r="D49" s="576"/>
      <c r="E49" s="196" t="s">
        <v>122</v>
      </c>
      <c r="F49" s="107" t="s">
        <v>489</v>
      </c>
      <c r="G49" s="586">
        <f>SUM(G43:G48)</f>
        <v>52045</v>
      </c>
      <c r="H49" s="586">
        <f>SUM(H43:H48)</f>
        <v>55516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</row>
    <row r="50" spans="1:8" ht="15.75">
      <c r="A50" s="192" t="s">
        <v>50</v>
      </c>
      <c r="B50" s="100" t="s">
        <v>548</v>
      </c>
      <c r="C50" s="576">
        <v>3079</v>
      </c>
      <c r="D50" s="576">
        <v>60</v>
      </c>
      <c r="E50" s="193"/>
      <c r="F50" s="106"/>
      <c r="G50" s="578"/>
      <c r="H50" s="586"/>
    </row>
    <row r="51" spans="1:15" ht="31.5">
      <c r="A51" s="192" t="s">
        <v>51</v>
      </c>
      <c r="B51" s="102" t="s">
        <v>549</v>
      </c>
      <c r="C51" s="577">
        <f>SUM(C47:C50)</f>
        <v>35614</v>
      </c>
      <c r="D51" s="577">
        <f>SUM(D47:D50)</f>
        <v>33503</v>
      </c>
      <c r="E51" s="196" t="s">
        <v>123</v>
      </c>
      <c r="F51" s="107" t="s">
        <v>490</v>
      </c>
      <c r="G51" s="583">
        <v>3944</v>
      </c>
      <c r="H51" s="583">
        <v>3786</v>
      </c>
      <c r="I51" s="195"/>
      <c r="J51" s="195"/>
      <c r="K51" s="195"/>
      <c r="L51" s="195"/>
      <c r="M51" s="195"/>
      <c r="N51" s="195"/>
      <c r="O51" s="195"/>
    </row>
    <row r="52" spans="1:8" ht="15.75">
      <c r="A52" s="192" t="s">
        <v>2</v>
      </c>
      <c r="B52" s="102"/>
      <c r="C52" s="578"/>
      <c r="D52" s="577"/>
      <c r="E52" s="193" t="s">
        <v>124</v>
      </c>
      <c r="F52" s="107" t="s">
        <v>491</v>
      </c>
      <c r="G52" s="583"/>
      <c r="H52" s="583"/>
    </row>
    <row r="53" spans="1:8" ht="15.75">
      <c r="A53" s="192" t="s">
        <v>52</v>
      </c>
      <c r="B53" s="102" t="s">
        <v>550</v>
      </c>
      <c r="C53" s="576"/>
      <c r="D53" s="576"/>
      <c r="E53" s="193" t="s">
        <v>125</v>
      </c>
      <c r="F53" s="107" t="s">
        <v>492</v>
      </c>
      <c r="G53" s="583">
        <v>8304</v>
      </c>
      <c r="H53" s="583">
        <v>5728</v>
      </c>
    </row>
    <row r="54" spans="1:8" ht="31.5">
      <c r="A54" s="192" t="s">
        <v>53</v>
      </c>
      <c r="B54" s="102" t="s">
        <v>551</v>
      </c>
      <c r="C54" s="576">
        <v>3906</v>
      </c>
      <c r="D54" s="576">
        <f>3799+50</f>
        <v>3849</v>
      </c>
      <c r="E54" s="193" t="s">
        <v>126</v>
      </c>
      <c r="F54" s="107" t="s">
        <v>493</v>
      </c>
      <c r="G54" s="583"/>
      <c r="H54" s="583"/>
    </row>
    <row r="55" spans="1:18" ht="15.75">
      <c r="A55" s="204" t="s">
        <v>54</v>
      </c>
      <c r="B55" s="104" t="s">
        <v>552</v>
      </c>
      <c r="C55" s="577">
        <f>C19+C20+C21+C27+C32+C45+C51+C53+C54</f>
        <v>399908</v>
      </c>
      <c r="D55" s="577">
        <f>D19+D20+D21+D27+D32+D45+D51+D53+D54</f>
        <v>390538</v>
      </c>
      <c r="E55" s="193" t="s">
        <v>127</v>
      </c>
      <c r="F55" s="108" t="s">
        <v>494</v>
      </c>
      <c r="G55" s="586">
        <f>G49+G51+G52+G53+G54</f>
        <v>64293</v>
      </c>
      <c r="H55" s="586">
        <f>H49+H51+H52+H53+H54</f>
        <v>65030</v>
      </c>
      <c r="I55" s="195"/>
      <c r="J55" s="195"/>
      <c r="K55" s="195"/>
      <c r="L55" s="195"/>
      <c r="M55" s="197"/>
      <c r="N55" s="195"/>
      <c r="O55" s="195"/>
      <c r="P55" s="195"/>
      <c r="Q55" s="195"/>
      <c r="R55" s="195"/>
    </row>
    <row r="56" spans="1:8" ht="15.75">
      <c r="A56" s="205" t="s">
        <v>55</v>
      </c>
      <c r="B56" s="101"/>
      <c r="C56" s="578"/>
      <c r="D56" s="577"/>
      <c r="E56" s="193"/>
      <c r="F56" s="108"/>
      <c r="G56" s="578"/>
      <c r="H56" s="586"/>
    </row>
    <row r="57" spans="1:13" ht="15.75">
      <c r="A57" s="192" t="s">
        <v>56</v>
      </c>
      <c r="B57" s="100"/>
      <c r="C57" s="578"/>
      <c r="D57" s="577"/>
      <c r="E57" s="206" t="s">
        <v>129</v>
      </c>
      <c r="F57" s="108"/>
      <c r="G57" s="578"/>
      <c r="H57" s="586"/>
      <c r="M57" s="199"/>
    </row>
    <row r="58" spans="1:8" ht="15.75">
      <c r="A58" s="192" t="s">
        <v>57</v>
      </c>
      <c r="B58" s="100" t="s">
        <v>553</v>
      </c>
      <c r="C58" s="576">
        <v>32029</v>
      </c>
      <c r="D58" s="576">
        <v>30464</v>
      </c>
      <c r="E58" s="193" t="s">
        <v>130</v>
      </c>
      <c r="F58" s="106"/>
      <c r="G58" s="578"/>
      <c r="H58" s="586"/>
    </row>
    <row r="59" spans="1:13" ht="15.75">
      <c r="A59" s="192" t="s">
        <v>58</v>
      </c>
      <c r="B59" s="100" t="s">
        <v>554</v>
      </c>
      <c r="C59" s="576">
        <v>45562</v>
      </c>
      <c r="D59" s="576">
        <v>40223</v>
      </c>
      <c r="E59" s="196" t="s">
        <v>131</v>
      </c>
      <c r="F59" s="106" t="s">
        <v>495</v>
      </c>
      <c r="G59" s="583">
        <v>217467</v>
      </c>
      <c r="H59" s="583">
        <v>217360</v>
      </c>
      <c r="M59" s="199"/>
    </row>
    <row r="60" spans="1:8" ht="31.5">
      <c r="A60" s="192" t="s">
        <v>59</v>
      </c>
      <c r="B60" s="100" t="s">
        <v>555</v>
      </c>
      <c r="C60" s="576">
        <v>68742</v>
      </c>
      <c r="D60" s="576">
        <v>79237</v>
      </c>
      <c r="E60" s="193" t="s">
        <v>132</v>
      </c>
      <c r="F60" s="106" t="s">
        <v>496</v>
      </c>
      <c r="G60" s="583">
        <v>9703</v>
      </c>
      <c r="H60" s="583">
        <v>10772</v>
      </c>
    </row>
    <row r="61" spans="1:18" ht="15.75">
      <c r="A61" s="192" t="s">
        <v>60</v>
      </c>
      <c r="B61" s="101" t="s">
        <v>556</v>
      </c>
      <c r="C61" s="576">
        <v>4192</v>
      </c>
      <c r="D61" s="576">
        <v>5986</v>
      </c>
      <c r="E61" s="194" t="s">
        <v>133</v>
      </c>
      <c r="F61" s="106" t="s">
        <v>497</v>
      </c>
      <c r="G61" s="586">
        <f>SUM(G62:G68)</f>
        <v>103158</v>
      </c>
      <c r="H61" s="586">
        <f>SUM(H62:H68)</f>
        <v>86923</v>
      </c>
      <c r="I61" s="195"/>
      <c r="J61" s="195"/>
      <c r="K61" s="195"/>
      <c r="L61" s="195"/>
      <c r="M61" s="197"/>
      <c r="N61" s="195"/>
      <c r="O61" s="195"/>
      <c r="P61" s="195"/>
      <c r="Q61" s="195"/>
      <c r="R61" s="195"/>
    </row>
    <row r="62" spans="1:8" ht="15.75">
      <c r="A62" s="192" t="s">
        <v>61</v>
      </c>
      <c r="B62" s="101" t="s">
        <v>557</v>
      </c>
      <c r="C62" s="576"/>
      <c r="D62" s="576"/>
      <c r="E62" s="194" t="s">
        <v>136</v>
      </c>
      <c r="F62" s="106" t="s">
        <v>498</v>
      </c>
      <c r="G62" s="583">
        <v>4055</v>
      </c>
      <c r="H62" s="583">
        <v>1634</v>
      </c>
    </row>
    <row r="63" spans="1:13" ht="15.75">
      <c r="A63" s="192" t="s">
        <v>62</v>
      </c>
      <c r="B63" s="100" t="s">
        <v>558</v>
      </c>
      <c r="C63" s="576"/>
      <c r="D63" s="576"/>
      <c r="E63" s="193" t="s">
        <v>134</v>
      </c>
      <c r="F63" s="106" t="s">
        <v>499</v>
      </c>
      <c r="G63" s="583"/>
      <c r="H63" s="583"/>
      <c r="M63" s="199"/>
    </row>
    <row r="64" spans="1:15" ht="15.75">
      <c r="A64" s="192" t="s">
        <v>63</v>
      </c>
      <c r="B64" s="102" t="s">
        <v>559</v>
      </c>
      <c r="C64" s="577">
        <f>SUM(C58:C63)</f>
        <v>150525</v>
      </c>
      <c r="D64" s="577">
        <f>SUM(D58:D63)</f>
        <v>155910</v>
      </c>
      <c r="E64" s="193" t="s">
        <v>135</v>
      </c>
      <c r="F64" s="106" t="s">
        <v>500</v>
      </c>
      <c r="G64" s="583">
        <v>81312</v>
      </c>
      <c r="H64" s="583">
        <v>70624</v>
      </c>
      <c r="I64" s="195"/>
      <c r="J64" s="195"/>
      <c r="K64" s="195"/>
      <c r="L64" s="195"/>
      <c r="M64" s="195"/>
      <c r="N64" s="195"/>
      <c r="O64" s="195"/>
    </row>
    <row r="65" spans="1:8" ht="31.5">
      <c r="A65" s="192"/>
      <c r="B65" s="102"/>
      <c r="C65" s="578"/>
      <c r="D65" s="577"/>
      <c r="E65" s="193" t="s">
        <v>137</v>
      </c>
      <c r="F65" s="106" t="s">
        <v>501</v>
      </c>
      <c r="G65" s="583">
        <v>1039</v>
      </c>
      <c r="H65" s="583">
        <v>1128</v>
      </c>
    </row>
    <row r="66" spans="1:8" ht="15.75">
      <c r="A66" s="192" t="s">
        <v>64</v>
      </c>
      <c r="B66" s="100"/>
      <c r="C66" s="578"/>
      <c r="D66" s="577"/>
      <c r="E66" s="193" t="s">
        <v>138</v>
      </c>
      <c r="F66" s="106" t="s">
        <v>502</v>
      </c>
      <c r="G66" s="583">
        <v>6853</v>
      </c>
      <c r="H66" s="583">
        <v>6000</v>
      </c>
    </row>
    <row r="67" spans="1:8" ht="15.75">
      <c r="A67" s="192" t="s">
        <v>65</v>
      </c>
      <c r="B67" s="100" t="s">
        <v>560</v>
      </c>
      <c r="C67" s="576">
        <v>26907</v>
      </c>
      <c r="D67" s="576">
        <v>25318</v>
      </c>
      <c r="E67" s="193" t="s">
        <v>139</v>
      </c>
      <c r="F67" s="106" t="s">
        <v>503</v>
      </c>
      <c r="G67" s="583">
        <v>1589</v>
      </c>
      <c r="H67" s="583">
        <v>1514</v>
      </c>
    </row>
    <row r="68" spans="1:8" ht="15.75">
      <c r="A68" s="192" t="s">
        <v>66</v>
      </c>
      <c r="B68" s="100" t="s">
        <v>561</v>
      </c>
      <c r="C68" s="576">
        <v>221129</v>
      </c>
      <c r="D68" s="576">
        <v>191628</v>
      </c>
      <c r="E68" s="193" t="s">
        <v>140</v>
      </c>
      <c r="F68" s="106" t="s">
        <v>504</v>
      </c>
      <c r="G68" s="583">
        <v>8310</v>
      </c>
      <c r="H68" s="583">
        <v>6023</v>
      </c>
    </row>
    <row r="69" spans="1:8" ht="15.75">
      <c r="A69" s="192" t="s">
        <v>67</v>
      </c>
      <c r="B69" s="100" t="s">
        <v>562</v>
      </c>
      <c r="C69" s="576">
        <v>11203</v>
      </c>
      <c r="D69" s="576">
        <v>4702</v>
      </c>
      <c r="E69" s="196" t="s">
        <v>141</v>
      </c>
      <c r="F69" s="106" t="s">
        <v>505</v>
      </c>
      <c r="G69" s="583">
        <v>6566</v>
      </c>
      <c r="H69" s="583">
        <v>5641</v>
      </c>
    </row>
    <row r="70" spans="1:8" ht="15.75">
      <c r="A70" s="192" t="s">
        <v>68</v>
      </c>
      <c r="B70" s="100" t="s">
        <v>563</v>
      </c>
      <c r="C70" s="576">
        <v>2113</v>
      </c>
      <c r="D70" s="576">
        <v>1517</v>
      </c>
      <c r="E70" s="193" t="s">
        <v>142</v>
      </c>
      <c r="F70" s="106" t="s">
        <v>506</v>
      </c>
      <c r="G70" s="583"/>
      <c r="H70" s="583"/>
    </row>
    <row r="71" spans="1:18" ht="15.75">
      <c r="A71" s="192" t="s">
        <v>69</v>
      </c>
      <c r="B71" s="100" t="s">
        <v>564</v>
      </c>
      <c r="C71" s="576">
        <v>2488</v>
      </c>
      <c r="D71" s="576">
        <v>3891</v>
      </c>
      <c r="E71" s="198" t="s">
        <v>143</v>
      </c>
      <c r="F71" s="446" t="s">
        <v>507</v>
      </c>
      <c r="G71" s="597">
        <f>G59+G60+G61+G69+G70</f>
        <v>336894</v>
      </c>
      <c r="H71" s="597">
        <f>H59+H60+H61+H69+H70</f>
        <v>320696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</row>
    <row r="72" spans="1:8" ht="15.75">
      <c r="A72" s="192" t="s">
        <v>70</v>
      </c>
      <c r="B72" s="100" t="s">
        <v>565</v>
      </c>
      <c r="C72" s="576">
        <v>5681</v>
      </c>
      <c r="D72" s="576">
        <v>8580</v>
      </c>
      <c r="E72" s="194"/>
      <c r="F72" s="447"/>
      <c r="G72" s="598"/>
      <c r="H72" s="599"/>
    </row>
    <row r="73" spans="1:8" ht="15.75">
      <c r="A73" s="192" t="s">
        <v>71</v>
      </c>
      <c r="B73" s="100" t="s">
        <v>566</v>
      </c>
      <c r="C73" s="576"/>
      <c r="D73" s="576"/>
      <c r="E73" s="207"/>
      <c r="F73" s="448"/>
      <c r="G73" s="600"/>
      <c r="H73" s="601"/>
    </row>
    <row r="74" spans="1:8" ht="31.5">
      <c r="A74" s="192" t="s">
        <v>72</v>
      </c>
      <c r="B74" s="100" t="s">
        <v>567</v>
      </c>
      <c r="C74" s="576">
        <v>1273</v>
      </c>
      <c r="D74" s="576">
        <v>4400</v>
      </c>
      <c r="E74" s="193" t="s">
        <v>144</v>
      </c>
      <c r="F74" s="449" t="s">
        <v>508</v>
      </c>
      <c r="G74" s="583"/>
      <c r="H74" s="583"/>
    </row>
    <row r="75" spans="1:15" ht="15.75">
      <c r="A75" s="192" t="s">
        <v>73</v>
      </c>
      <c r="B75" s="102" t="s">
        <v>568</v>
      </c>
      <c r="C75" s="577">
        <f>SUM(C67:C74)</f>
        <v>270794</v>
      </c>
      <c r="D75" s="577">
        <f>SUM(D67:D74)</f>
        <v>240036</v>
      </c>
      <c r="E75" s="196" t="s">
        <v>124</v>
      </c>
      <c r="F75" s="107" t="s">
        <v>509</v>
      </c>
      <c r="G75" s="583"/>
      <c r="H75" s="583"/>
      <c r="I75" s="195"/>
      <c r="J75" s="195"/>
      <c r="K75" s="195"/>
      <c r="L75" s="195"/>
      <c r="M75" s="195"/>
      <c r="N75" s="195"/>
      <c r="O75" s="195"/>
    </row>
    <row r="76" spans="1:8" ht="31.5">
      <c r="A76" s="192"/>
      <c r="B76" s="100"/>
      <c r="C76" s="578"/>
      <c r="D76" s="577"/>
      <c r="E76" s="193" t="s">
        <v>145</v>
      </c>
      <c r="F76" s="107" t="s">
        <v>510</v>
      </c>
      <c r="G76" s="583"/>
      <c r="H76" s="583"/>
    </row>
    <row r="77" spans="1:13" ht="15.75">
      <c r="A77" s="192" t="s">
        <v>74</v>
      </c>
      <c r="B77" s="100"/>
      <c r="C77" s="578"/>
      <c r="D77" s="577"/>
      <c r="E77" s="193"/>
      <c r="F77" s="109"/>
      <c r="G77" s="602"/>
      <c r="H77" s="603"/>
      <c r="M77" s="199"/>
    </row>
    <row r="78" spans="1:14" ht="15.75">
      <c r="A78" s="192" t="s">
        <v>75</v>
      </c>
      <c r="B78" s="100" t="s">
        <v>569</v>
      </c>
      <c r="C78" s="577">
        <f>SUM(C79:C81)</f>
        <v>0</v>
      </c>
      <c r="D78" s="577">
        <f>SUM(D79:D81)</f>
        <v>0</v>
      </c>
      <c r="E78" s="193"/>
      <c r="F78" s="110"/>
      <c r="G78" s="602"/>
      <c r="H78" s="603"/>
      <c r="I78" s="195"/>
      <c r="J78" s="195"/>
      <c r="K78" s="195"/>
      <c r="L78" s="195"/>
      <c r="M78" s="195"/>
      <c r="N78" s="195"/>
    </row>
    <row r="79" spans="1:18" ht="15.75">
      <c r="A79" s="192" t="s">
        <v>41</v>
      </c>
      <c r="B79" s="100" t="s">
        <v>570</v>
      </c>
      <c r="C79" s="576"/>
      <c r="D79" s="576"/>
      <c r="E79" s="196" t="s">
        <v>146</v>
      </c>
      <c r="F79" s="108" t="s">
        <v>511</v>
      </c>
      <c r="G79" s="604">
        <f>G71+G74+G75+G76</f>
        <v>336894</v>
      </c>
      <c r="H79" s="604">
        <f>H71+H74+H75+H76</f>
        <v>320696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</row>
    <row r="80" spans="1:8" ht="15.75">
      <c r="A80" s="192" t="s">
        <v>76</v>
      </c>
      <c r="B80" s="100" t="s">
        <v>571</v>
      </c>
      <c r="C80" s="576"/>
      <c r="D80" s="576"/>
      <c r="E80" s="193"/>
      <c r="F80" s="111"/>
      <c r="G80" s="605"/>
      <c r="H80" s="606"/>
    </row>
    <row r="81" spans="1:8" ht="15.75">
      <c r="A81" s="192" t="s">
        <v>43</v>
      </c>
      <c r="B81" s="100" t="s">
        <v>572</v>
      </c>
      <c r="C81" s="576"/>
      <c r="D81" s="576"/>
      <c r="E81" s="207"/>
      <c r="F81" s="112"/>
      <c r="G81" s="605"/>
      <c r="H81" s="606"/>
    </row>
    <row r="82" spans="1:8" ht="15.75">
      <c r="A82" s="192" t="s">
        <v>77</v>
      </c>
      <c r="B82" s="100" t="s">
        <v>573</v>
      </c>
      <c r="C82" s="576"/>
      <c r="D82" s="576"/>
      <c r="E82" s="201"/>
      <c r="F82" s="112"/>
      <c r="G82" s="605"/>
      <c r="H82" s="606"/>
    </row>
    <row r="83" spans="1:8" ht="15.75">
      <c r="A83" s="192" t="s">
        <v>78</v>
      </c>
      <c r="B83" s="100" t="s">
        <v>574</v>
      </c>
      <c r="C83" s="576"/>
      <c r="D83" s="576"/>
      <c r="E83" s="207"/>
      <c r="F83" s="112"/>
      <c r="G83" s="605"/>
      <c r="H83" s="606"/>
    </row>
    <row r="84" spans="1:14" ht="15.75">
      <c r="A84" s="192" t="s">
        <v>79</v>
      </c>
      <c r="B84" s="102" t="s">
        <v>575</v>
      </c>
      <c r="C84" s="577">
        <f>C83+C82+C78</f>
        <v>0</v>
      </c>
      <c r="D84" s="577">
        <f>D83+D82+D78</f>
        <v>0</v>
      </c>
      <c r="E84" s="201"/>
      <c r="F84" s="112"/>
      <c r="G84" s="605"/>
      <c r="H84" s="606"/>
      <c r="I84" s="195"/>
      <c r="J84" s="195"/>
      <c r="K84" s="195"/>
      <c r="L84" s="195"/>
      <c r="M84" s="195"/>
      <c r="N84" s="195"/>
    </row>
    <row r="85" spans="1:13" ht="15.75">
      <c r="A85" s="192"/>
      <c r="B85" s="102"/>
      <c r="C85" s="578"/>
      <c r="D85" s="577"/>
      <c r="E85" s="207"/>
      <c r="F85" s="112"/>
      <c r="G85" s="605"/>
      <c r="H85" s="606"/>
      <c r="M85" s="199"/>
    </row>
    <row r="86" spans="1:8" ht="15.75">
      <c r="A86" s="192" t="s">
        <v>80</v>
      </c>
      <c r="B86" s="100"/>
      <c r="C86" s="578"/>
      <c r="D86" s="577"/>
      <c r="E86" s="201"/>
      <c r="F86" s="112"/>
      <c r="G86" s="605"/>
      <c r="H86" s="606"/>
    </row>
    <row r="87" spans="1:13" ht="15.75">
      <c r="A87" s="192" t="s">
        <v>81</v>
      </c>
      <c r="B87" s="100" t="s">
        <v>576</v>
      </c>
      <c r="C87" s="576">
        <v>1100</v>
      </c>
      <c r="D87" s="576">
        <v>1454</v>
      </c>
      <c r="E87" s="207"/>
      <c r="F87" s="112"/>
      <c r="G87" s="605"/>
      <c r="H87" s="606"/>
      <c r="M87" s="199"/>
    </row>
    <row r="88" spans="1:8" ht="15.75">
      <c r="A88" s="192" t="s">
        <v>82</v>
      </c>
      <c r="B88" s="100" t="s">
        <v>577</v>
      </c>
      <c r="C88" s="576">
        <v>23730</v>
      </c>
      <c r="D88" s="576">
        <v>20750</v>
      </c>
      <c r="E88" s="201"/>
      <c r="F88" s="112"/>
      <c r="G88" s="605"/>
      <c r="H88" s="606"/>
    </row>
    <row r="89" spans="1:13" ht="15.75">
      <c r="A89" s="192" t="s">
        <v>83</v>
      </c>
      <c r="B89" s="100" t="s">
        <v>578</v>
      </c>
      <c r="C89" s="576">
        <v>3928</v>
      </c>
      <c r="D89" s="576">
        <v>4618</v>
      </c>
      <c r="E89" s="201"/>
      <c r="F89" s="112"/>
      <c r="G89" s="605"/>
      <c r="H89" s="606"/>
      <c r="M89" s="199"/>
    </row>
    <row r="90" spans="1:8" ht="15.75">
      <c r="A90" s="192" t="s">
        <v>84</v>
      </c>
      <c r="B90" s="100" t="s">
        <v>579</v>
      </c>
      <c r="C90" s="576"/>
      <c r="D90" s="576"/>
      <c r="E90" s="201"/>
      <c r="F90" s="112"/>
      <c r="G90" s="605"/>
      <c r="H90" s="606"/>
    </row>
    <row r="91" spans="1:14" ht="15.75">
      <c r="A91" s="192" t="s">
        <v>85</v>
      </c>
      <c r="B91" s="102" t="s">
        <v>580</v>
      </c>
      <c r="C91" s="577">
        <f>SUM(C87:C90)</f>
        <v>28758</v>
      </c>
      <c r="D91" s="577">
        <f>SUM(D87:D90)</f>
        <v>26822</v>
      </c>
      <c r="E91" s="201"/>
      <c r="F91" s="112"/>
      <c r="G91" s="605"/>
      <c r="H91" s="606"/>
      <c r="I91" s="195"/>
      <c r="J91" s="195"/>
      <c r="K91" s="195"/>
      <c r="L91" s="195"/>
      <c r="M91" s="197"/>
      <c r="N91" s="195"/>
    </row>
    <row r="92" spans="1:8" ht="15.75">
      <c r="A92" s="192" t="s">
        <v>86</v>
      </c>
      <c r="B92" s="102" t="s">
        <v>581</v>
      </c>
      <c r="C92" s="576">
        <v>2075</v>
      </c>
      <c r="D92" s="576">
        <v>4057</v>
      </c>
      <c r="E92" s="201"/>
      <c r="F92" s="112"/>
      <c r="G92" s="605"/>
      <c r="H92" s="606"/>
    </row>
    <row r="93" spans="1:14" ht="15.75">
      <c r="A93" s="192" t="s">
        <v>87</v>
      </c>
      <c r="B93" s="105" t="s">
        <v>582</v>
      </c>
      <c r="C93" s="577">
        <f>C64+C75+C84+C91+C92</f>
        <v>452152</v>
      </c>
      <c r="D93" s="577">
        <f>D64+D75+D84+D91+D92</f>
        <v>426825</v>
      </c>
      <c r="E93" s="207"/>
      <c r="F93" s="112"/>
      <c r="G93" s="605"/>
      <c r="H93" s="606"/>
      <c r="I93" s="195"/>
      <c r="J93" s="195"/>
      <c r="K93" s="195"/>
      <c r="L93" s="195"/>
      <c r="M93" s="197"/>
      <c r="N93" s="195"/>
    </row>
    <row r="94" spans="1:18" ht="21.75" customHeight="1" thickBot="1">
      <c r="A94" s="208" t="s">
        <v>88</v>
      </c>
      <c r="B94" s="441" t="s">
        <v>583</v>
      </c>
      <c r="C94" s="582">
        <f>C93+C55</f>
        <v>852060</v>
      </c>
      <c r="D94" s="582">
        <f>D93+D55</f>
        <v>817363</v>
      </c>
      <c r="E94" s="438" t="s">
        <v>147</v>
      </c>
      <c r="F94" s="450" t="s">
        <v>512</v>
      </c>
      <c r="G94" s="607">
        <f>G36+G39+G55+G79</f>
        <v>852060</v>
      </c>
      <c r="H94" s="607">
        <f>H36+H39+H55+H79</f>
        <v>817363</v>
      </c>
      <c r="I94" s="195"/>
      <c r="J94" s="195"/>
      <c r="K94" s="195"/>
      <c r="L94" s="195"/>
      <c r="M94" s="195"/>
      <c r="N94" s="195"/>
      <c r="O94" s="195"/>
      <c r="P94" s="195"/>
      <c r="Q94" s="195"/>
      <c r="R94" s="195"/>
    </row>
    <row r="95" spans="1:13" ht="15.75">
      <c r="A95" s="127"/>
      <c r="B95" s="126"/>
      <c r="C95" s="127"/>
      <c r="D95" s="127"/>
      <c r="E95" s="209"/>
      <c r="F95" s="210"/>
      <c r="G95" s="211"/>
      <c r="H95" s="182"/>
      <c r="M95" s="199"/>
    </row>
    <row r="96" spans="2:13" ht="15.75">
      <c r="B96" s="534"/>
      <c r="E96" s="534"/>
      <c r="M96" s="199"/>
    </row>
    <row r="97" spans="1:13" ht="15.75">
      <c r="A97" s="534"/>
      <c r="B97" s="534"/>
      <c r="E97" s="534"/>
      <c r="M97" s="199"/>
    </row>
    <row r="98" spans="1:13" ht="15.75">
      <c r="A98" s="534" t="s">
        <v>865</v>
      </c>
      <c r="B98" s="534"/>
      <c r="C98" s="612" t="s">
        <v>841</v>
      </c>
      <c r="D98" s="612"/>
      <c r="E98" s="612"/>
      <c r="F98" s="612" t="s">
        <v>840</v>
      </c>
      <c r="G98" s="612"/>
      <c r="H98" s="612"/>
      <c r="M98" s="199"/>
    </row>
    <row r="99" spans="1:7" ht="15.75">
      <c r="A99" s="534"/>
      <c r="B99" s="534"/>
      <c r="C99" s="534"/>
      <c r="D99" s="535"/>
      <c r="E99" s="534"/>
      <c r="F99" s="534"/>
      <c r="G99" s="535"/>
    </row>
    <row r="100" spans="1:5" ht="15.75">
      <c r="A100" s="534"/>
      <c r="B100" s="534"/>
      <c r="C100" s="534"/>
      <c r="D100" s="534"/>
      <c r="E100" s="534"/>
    </row>
    <row r="102" ht="15.75">
      <c r="E102" s="212"/>
    </row>
    <row r="104" ht="15.75">
      <c r="M104" s="199"/>
    </row>
    <row r="106" ht="15.75">
      <c r="M106" s="199"/>
    </row>
    <row r="108" spans="5:13" ht="15.75">
      <c r="E108" s="212"/>
      <c r="M108" s="199"/>
    </row>
    <row r="110" spans="5:13" ht="15.75">
      <c r="E110" s="212"/>
      <c r="M110" s="199"/>
    </row>
    <row r="118" ht="15.75">
      <c r="E118" s="212"/>
    </row>
    <row r="120" spans="5:13" ht="15.75">
      <c r="E120" s="212"/>
      <c r="M120" s="199"/>
    </row>
    <row r="122" spans="5:13" ht="15.75">
      <c r="E122" s="212"/>
      <c r="M122" s="199"/>
    </row>
    <row r="124" ht="15.75">
      <c r="E124" s="212"/>
    </row>
    <row r="126" spans="5:13" ht="15.75">
      <c r="E126" s="212"/>
      <c r="M126" s="199"/>
    </row>
    <row r="128" spans="5:13" ht="15.75">
      <c r="E128" s="212"/>
      <c r="M128" s="199"/>
    </row>
    <row r="130" ht="15.75">
      <c r="M130" s="199"/>
    </row>
    <row r="132" ht="15.75">
      <c r="M132" s="199"/>
    </row>
    <row r="134" ht="15.75">
      <c r="M134" s="199"/>
    </row>
    <row r="136" spans="5:13" ht="15.75">
      <c r="E136" s="212"/>
      <c r="M136" s="199"/>
    </row>
    <row r="138" spans="5:13" ht="15.75">
      <c r="E138" s="212"/>
      <c r="M138" s="199"/>
    </row>
    <row r="140" spans="5:13" ht="15.75">
      <c r="E140" s="212"/>
      <c r="M140" s="199"/>
    </row>
    <row r="142" spans="5:13" ht="15.75">
      <c r="E142" s="212"/>
      <c r="M142" s="199"/>
    </row>
    <row r="144" ht="15.75">
      <c r="E144" s="212"/>
    </row>
    <row r="146" ht="15.75">
      <c r="E146" s="212"/>
    </row>
    <row r="148" ht="15.75">
      <c r="E148" s="212"/>
    </row>
    <row r="150" spans="5:13" ht="15.75">
      <c r="E150" s="212"/>
      <c r="M150" s="199"/>
    </row>
    <row r="152" ht="15.75">
      <c r="M152" s="199"/>
    </row>
    <row r="154" ht="15.75">
      <c r="M154" s="199"/>
    </row>
    <row r="160" ht="15.75">
      <c r="E160" s="212"/>
    </row>
    <row r="162" ht="15.75">
      <c r="E162" s="212"/>
    </row>
    <row r="164" ht="15.75">
      <c r="E164" s="212"/>
    </row>
    <row r="166" ht="15.75">
      <c r="E166" s="212"/>
    </row>
    <row r="168" ht="15.75">
      <c r="E168" s="212"/>
    </row>
    <row r="176" ht="15.75">
      <c r="E176" s="212"/>
    </row>
    <row r="178" ht="15.75">
      <c r="E178" s="212"/>
    </row>
    <row r="180" ht="15.75">
      <c r="E180" s="212"/>
    </row>
    <row r="182" ht="15.75">
      <c r="E182" s="212"/>
    </row>
    <row r="186" ht="15.75">
      <c r="E186" s="212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10:D18 C35:D38 C40:D44 C47:D50 C53:D54 C58:D63 C67:D74 C79:D83 C87:D90 C92:D92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="55" zoomScaleNormal="55" zoomScalePageLayoutView="0" workbookViewId="0" topLeftCell="A1">
      <selection activeCell="G8" sqref="G8:H41"/>
    </sheetView>
  </sheetViews>
  <sheetFormatPr defaultColWidth="9.28125" defaultRowHeight="12.75"/>
  <cols>
    <col min="1" max="1" width="47.8515625" style="253" customWidth="1"/>
    <col min="2" max="2" width="10.8515625" style="253" customWidth="1"/>
    <col min="3" max="3" width="13.00390625" style="219" customWidth="1"/>
    <col min="4" max="4" width="12.7109375" style="219" customWidth="1"/>
    <col min="5" max="5" width="32.421875" style="253" customWidth="1"/>
    <col min="6" max="6" width="9.00390625" style="253" customWidth="1"/>
    <col min="7" max="7" width="13.28125" style="219" customWidth="1"/>
    <col min="8" max="8" width="17.421875" style="219" bestFit="1" customWidth="1"/>
    <col min="9" max="16384" width="9.28125" style="219" customWidth="1"/>
  </cols>
  <sheetData>
    <row r="1" spans="1:8" ht="15.75">
      <c r="A1" s="213" t="s">
        <v>148</v>
      </c>
      <c r="B1" s="213"/>
      <c r="C1" s="214"/>
      <c r="D1" s="215"/>
      <c r="E1" s="216"/>
      <c r="F1" s="217"/>
      <c r="G1" s="218"/>
      <c r="H1" s="218"/>
    </row>
    <row r="2" spans="1:8" ht="15.75">
      <c r="A2" s="120" t="s">
        <v>1</v>
      </c>
      <c r="B2" s="117"/>
      <c r="C2" s="117"/>
      <c r="D2" s="117"/>
      <c r="E2" s="98" t="str">
        <f>'Balance Sheet'!$E$3</f>
        <v>SOPHARMA AD</v>
      </c>
      <c r="F2" s="613" t="s">
        <v>458</v>
      </c>
      <c r="G2" s="614"/>
      <c r="H2" s="183">
        <f>'Balance Sheet'!$H$3</f>
        <v>831902088</v>
      </c>
    </row>
    <row r="3" spans="1:8" ht="20.25" customHeight="1">
      <c r="A3" s="120" t="s">
        <v>208</v>
      </c>
      <c r="B3" s="117"/>
      <c r="C3" s="117"/>
      <c r="D3" s="117"/>
      <c r="E3" s="97" t="str">
        <f>'Balance Sheet'!$E$4</f>
        <v>CONSOLIDATED</v>
      </c>
      <c r="F3" s="179"/>
      <c r="G3" s="220"/>
      <c r="H3" s="183">
        <f>'Balance Sheet'!$H$4</f>
        <v>684</v>
      </c>
    </row>
    <row r="4" spans="1:8" ht="17.25" customHeight="1" thickBot="1">
      <c r="A4" s="120" t="s">
        <v>3</v>
      </c>
      <c r="B4" s="222"/>
      <c r="C4" s="222"/>
      <c r="D4" s="222"/>
      <c r="E4" s="99" t="str">
        <f>'Balance Sheet'!$E$5</f>
        <v>01.01.-30.09.2015</v>
      </c>
      <c r="F4" s="515"/>
      <c r="G4" s="218"/>
      <c r="H4" s="122" t="str">
        <f>'Balance Sheet'!$H$5</f>
        <v>( thousand BGN)</v>
      </c>
    </row>
    <row r="5" spans="1:8" ht="31.5">
      <c r="A5" s="143" t="s">
        <v>150</v>
      </c>
      <c r="B5" s="168" t="s">
        <v>7</v>
      </c>
      <c r="C5" s="169" t="s">
        <v>8</v>
      </c>
      <c r="D5" s="169" t="s">
        <v>9</v>
      </c>
      <c r="E5" s="143" t="s">
        <v>149</v>
      </c>
      <c r="F5" s="168" t="s">
        <v>7</v>
      </c>
      <c r="G5" s="169" t="s">
        <v>8</v>
      </c>
      <c r="H5" s="169" t="s">
        <v>9</v>
      </c>
    </row>
    <row r="6" spans="1:8" ht="15.75">
      <c r="A6" s="223" t="s">
        <v>153</v>
      </c>
      <c r="B6" s="223"/>
      <c r="C6" s="144"/>
      <c r="D6" s="144"/>
      <c r="E6" s="223" t="s">
        <v>182</v>
      </c>
      <c r="F6" s="224"/>
      <c r="G6" s="225"/>
      <c r="H6" s="225"/>
    </row>
    <row r="7" spans="1:8" ht="31.5">
      <c r="A7" s="223" t="s">
        <v>152</v>
      </c>
      <c r="B7" s="226"/>
      <c r="C7" s="227"/>
      <c r="D7" s="138"/>
      <c r="E7" s="223" t="s">
        <v>183</v>
      </c>
      <c r="F7" s="224"/>
      <c r="G7" s="225"/>
      <c r="H7" s="225"/>
    </row>
    <row r="8" spans="1:8" ht="15.75">
      <c r="A8" s="228" t="s">
        <v>57</v>
      </c>
      <c r="B8" s="133" t="s">
        <v>584</v>
      </c>
      <c r="C8" s="516">
        <v>61492</v>
      </c>
      <c r="D8" s="516">
        <v>68824</v>
      </c>
      <c r="E8" s="228" t="s">
        <v>184</v>
      </c>
      <c r="F8" s="159" t="s">
        <v>614</v>
      </c>
      <c r="G8" s="528">
        <v>182392</v>
      </c>
      <c r="H8" s="528">
        <v>193785</v>
      </c>
    </row>
    <row r="9" spans="1:8" ht="15.75">
      <c r="A9" s="228" t="s">
        <v>154</v>
      </c>
      <c r="B9" s="133" t="s">
        <v>585</v>
      </c>
      <c r="C9" s="516">
        <v>48270</v>
      </c>
      <c r="D9" s="516">
        <f>48948-1710</f>
        <v>47238</v>
      </c>
      <c r="E9" s="228" t="s">
        <v>185</v>
      </c>
      <c r="F9" s="159" t="s">
        <v>615</v>
      </c>
      <c r="G9" s="528">
        <v>465209</v>
      </c>
      <c r="H9" s="528">
        <v>423937</v>
      </c>
    </row>
    <row r="10" spans="1:8" ht="15.75">
      <c r="A10" s="228" t="s">
        <v>155</v>
      </c>
      <c r="B10" s="133" t="s">
        <v>586</v>
      </c>
      <c r="C10" s="516">
        <v>19603</v>
      </c>
      <c r="D10" s="516">
        <v>21294</v>
      </c>
      <c r="E10" s="229" t="s">
        <v>186</v>
      </c>
      <c r="F10" s="159" t="s">
        <v>616</v>
      </c>
      <c r="G10" s="528">
        <v>5109</v>
      </c>
      <c r="H10" s="528">
        <v>4447</v>
      </c>
    </row>
    <row r="11" spans="1:8" ht="15.75">
      <c r="A11" s="228" t="s">
        <v>156</v>
      </c>
      <c r="B11" s="133" t="s">
        <v>587</v>
      </c>
      <c r="C11" s="516">
        <v>50884</v>
      </c>
      <c r="D11" s="516">
        <v>47462</v>
      </c>
      <c r="E11" s="229" t="s">
        <v>141</v>
      </c>
      <c r="F11" s="159" t="s">
        <v>617</v>
      </c>
      <c r="G11" s="528">
        <v>632</v>
      </c>
      <c r="H11" s="528">
        <v>1030</v>
      </c>
    </row>
    <row r="12" spans="1:18" ht="15.75">
      <c r="A12" s="228" t="s">
        <v>157</v>
      </c>
      <c r="B12" s="133" t="s">
        <v>588</v>
      </c>
      <c r="C12" s="516">
        <v>9615</v>
      </c>
      <c r="D12" s="516">
        <v>11886</v>
      </c>
      <c r="E12" s="254" t="s">
        <v>187</v>
      </c>
      <c r="F12" s="166" t="s">
        <v>618</v>
      </c>
      <c r="G12" s="529">
        <f>SUM(G8:G11)</f>
        <v>653342</v>
      </c>
      <c r="H12" s="529">
        <f>SUM(H8:H11)</f>
        <v>623199</v>
      </c>
      <c r="I12" s="231"/>
      <c r="J12" s="231"/>
      <c r="K12" s="231"/>
      <c r="L12" s="231"/>
      <c r="M12" s="231"/>
      <c r="N12" s="231"/>
      <c r="O12" s="231"/>
      <c r="P12" s="231"/>
      <c r="Q12" s="231"/>
      <c r="R12" s="231"/>
    </row>
    <row r="13" spans="1:8" ht="31.5">
      <c r="A13" s="228" t="s">
        <v>158</v>
      </c>
      <c r="B13" s="133" t="s">
        <v>589</v>
      </c>
      <c r="C13" s="516">
        <v>421510</v>
      </c>
      <c r="D13" s="516">
        <v>377355</v>
      </c>
      <c r="E13" s="229"/>
      <c r="F13" s="160"/>
      <c r="G13" s="530"/>
      <c r="H13" s="530"/>
    </row>
    <row r="14" spans="1:8" ht="31.5">
      <c r="A14" s="228" t="s">
        <v>159</v>
      </c>
      <c r="B14" s="133" t="s">
        <v>590</v>
      </c>
      <c r="C14" s="517">
        <v>-2127</v>
      </c>
      <c r="D14" s="517">
        <v>-6264</v>
      </c>
      <c r="E14" s="223" t="s">
        <v>188</v>
      </c>
      <c r="F14" s="167" t="s">
        <v>619</v>
      </c>
      <c r="G14" s="528">
        <v>704</v>
      </c>
      <c r="H14" s="528">
        <v>413</v>
      </c>
    </row>
    <row r="15" spans="1:8" ht="15.75">
      <c r="A15" s="228" t="s">
        <v>160</v>
      </c>
      <c r="B15" s="133" t="s">
        <v>591</v>
      </c>
      <c r="C15" s="517">
        <f>5657-454</f>
        <v>5203</v>
      </c>
      <c r="D15" s="517">
        <f>5225+1710</f>
        <v>6935</v>
      </c>
      <c r="E15" s="228" t="s">
        <v>189</v>
      </c>
      <c r="F15" s="160" t="s">
        <v>620</v>
      </c>
      <c r="G15" s="531"/>
      <c r="H15" s="531"/>
    </row>
    <row r="16" spans="1:8" ht="15.75">
      <c r="A16" s="232" t="s">
        <v>161</v>
      </c>
      <c r="B16" s="133" t="s">
        <v>592</v>
      </c>
      <c r="C16" s="518"/>
      <c r="D16" s="518"/>
      <c r="E16" s="226"/>
      <c r="F16" s="161"/>
      <c r="G16" s="530"/>
      <c r="H16" s="530"/>
    </row>
    <row r="17" spans="1:8" ht="15.75">
      <c r="A17" s="232" t="s">
        <v>162</v>
      </c>
      <c r="B17" s="133" t="s">
        <v>593</v>
      </c>
      <c r="C17" s="518"/>
      <c r="D17" s="518"/>
      <c r="E17" s="223" t="s">
        <v>190</v>
      </c>
      <c r="F17" s="161"/>
      <c r="G17" s="530"/>
      <c r="H17" s="530"/>
    </row>
    <row r="18" spans="1:15" ht="15.75">
      <c r="A18" s="233" t="s">
        <v>163</v>
      </c>
      <c r="B18" s="134" t="s">
        <v>594</v>
      </c>
      <c r="C18" s="519">
        <f>SUM(C8:C14)+C15</f>
        <v>614450</v>
      </c>
      <c r="D18" s="519">
        <f>SUM(D8:D14)+D15</f>
        <v>574730</v>
      </c>
      <c r="E18" s="161" t="s">
        <v>191</v>
      </c>
      <c r="F18" s="160" t="s">
        <v>621</v>
      </c>
      <c r="G18" s="528">
        <v>5124</v>
      </c>
      <c r="H18" s="528">
        <v>3678</v>
      </c>
      <c r="I18" s="231"/>
      <c r="J18" s="231"/>
      <c r="K18" s="231"/>
      <c r="L18" s="231"/>
      <c r="M18" s="231"/>
      <c r="N18" s="231"/>
      <c r="O18" s="231"/>
    </row>
    <row r="19" spans="1:8" ht="15.75">
      <c r="A19" s="226"/>
      <c r="B19" s="133"/>
      <c r="C19" s="520"/>
      <c r="D19" s="520"/>
      <c r="E19" s="234" t="s">
        <v>192</v>
      </c>
      <c r="F19" s="160" t="s">
        <v>622</v>
      </c>
      <c r="G19" s="528">
        <v>6</v>
      </c>
      <c r="H19" s="528">
        <v>80</v>
      </c>
    </row>
    <row r="20" spans="1:8" ht="31.5">
      <c r="A20" s="223" t="s">
        <v>164</v>
      </c>
      <c r="B20" s="135"/>
      <c r="C20" s="520"/>
      <c r="D20" s="520"/>
      <c r="E20" s="228" t="s">
        <v>193</v>
      </c>
      <c r="F20" s="160" t="s">
        <v>623</v>
      </c>
      <c r="G20" s="528">
        <f>6876-454</f>
        <v>6422</v>
      </c>
      <c r="H20" s="528"/>
    </row>
    <row r="21" spans="1:8" ht="31.5">
      <c r="A21" s="224" t="s">
        <v>165</v>
      </c>
      <c r="B21" s="135" t="s">
        <v>595</v>
      </c>
      <c r="C21" s="516">
        <v>6699</v>
      </c>
      <c r="D21" s="516">
        <v>6716</v>
      </c>
      <c r="E21" s="161" t="s">
        <v>194</v>
      </c>
      <c r="F21" s="160" t="s">
        <v>624</v>
      </c>
      <c r="G21" s="528"/>
      <c r="H21" s="528"/>
    </row>
    <row r="22" spans="1:8" ht="31.5">
      <c r="A22" s="228" t="s">
        <v>166</v>
      </c>
      <c r="B22" s="135" t="s">
        <v>596</v>
      </c>
      <c r="C22" s="516"/>
      <c r="D22" s="516">
        <v>79</v>
      </c>
      <c r="E22" s="228" t="s">
        <v>195</v>
      </c>
      <c r="F22" s="160" t="s">
        <v>625</v>
      </c>
      <c r="G22" s="528">
        <f>255+395</f>
        <v>650</v>
      </c>
      <c r="H22" s="528"/>
    </row>
    <row r="23" spans="1:18" ht="15.75">
      <c r="A23" s="228" t="s">
        <v>167</v>
      </c>
      <c r="B23" s="135" t="s">
        <v>597</v>
      </c>
      <c r="C23" s="516">
        <v>14248</v>
      </c>
      <c r="D23" s="516">
        <v>17786</v>
      </c>
      <c r="E23" s="254" t="s">
        <v>196</v>
      </c>
      <c r="F23" s="167" t="s">
        <v>626</v>
      </c>
      <c r="G23" s="529">
        <f>SUM(G18:G22)</f>
        <v>12202</v>
      </c>
      <c r="H23" s="529">
        <f>SUM(H18:H22)</f>
        <v>3758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</row>
    <row r="24" spans="1:8" ht="15.75">
      <c r="A24" s="228" t="s">
        <v>168</v>
      </c>
      <c r="B24" s="135" t="s">
        <v>598</v>
      </c>
      <c r="C24" s="516">
        <v>593</v>
      </c>
      <c r="D24" s="516">
        <v>422</v>
      </c>
      <c r="E24" s="234"/>
      <c r="F24" s="161"/>
      <c r="G24" s="530"/>
      <c r="H24" s="530"/>
    </row>
    <row r="25" spans="1:14" ht="15.75">
      <c r="A25" s="233" t="s">
        <v>169</v>
      </c>
      <c r="B25" s="136" t="s">
        <v>599</v>
      </c>
      <c r="C25" s="519">
        <f>SUM(C21:C24)</f>
        <v>21540</v>
      </c>
      <c r="D25" s="519">
        <f>SUM(D21:D24)</f>
        <v>25003</v>
      </c>
      <c r="E25" s="228"/>
      <c r="F25" s="161"/>
      <c r="G25" s="530"/>
      <c r="H25" s="530"/>
      <c r="I25" s="231"/>
      <c r="J25" s="231"/>
      <c r="K25" s="231"/>
      <c r="L25" s="231"/>
      <c r="M25" s="231"/>
      <c r="N25" s="231"/>
    </row>
    <row r="26" spans="1:8" ht="15.75">
      <c r="A26" s="230"/>
      <c r="B26" s="136"/>
      <c r="C26" s="520"/>
      <c r="D26" s="520"/>
      <c r="E26" s="228"/>
      <c r="F26" s="161"/>
      <c r="G26" s="530"/>
      <c r="H26" s="530"/>
    </row>
    <row r="27" spans="1:18" ht="31.5">
      <c r="A27" s="223" t="s">
        <v>170</v>
      </c>
      <c r="B27" s="137" t="s">
        <v>600</v>
      </c>
      <c r="C27" s="521">
        <f>C25+C18</f>
        <v>635990</v>
      </c>
      <c r="D27" s="521">
        <f>D25+D18</f>
        <v>599733</v>
      </c>
      <c r="E27" s="223" t="s">
        <v>197</v>
      </c>
      <c r="F27" s="167" t="s">
        <v>627</v>
      </c>
      <c r="G27" s="529">
        <f>G12+G14+G23</f>
        <v>666248</v>
      </c>
      <c r="H27" s="529">
        <f>H12+H14+H23</f>
        <v>627370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1:8" ht="15.75">
      <c r="A28" s="223"/>
      <c r="B28" s="137"/>
      <c r="C28" s="520"/>
      <c r="D28" s="520"/>
      <c r="E28" s="223"/>
      <c r="F28" s="160"/>
      <c r="G28" s="530"/>
      <c r="H28" s="530"/>
    </row>
    <row r="29" spans="1:18" ht="15.75">
      <c r="A29" s="223" t="s">
        <v>171</v>
      </c>
      <c r="B29" s="137" t="s">
        <v>601</v>
      </c>
      <c r="C29" s="521">
        <f>IF((G27-C27)&gt;0,G27-C27,0)</f>
        <v>30258</v>
      </c>
      <c r="D29" s="521">
        <f>IF((H27-D27)&gt;0,H27-D27,0)</f>
        <v>27637</v>
      </c>
      <c r="E29" s="223" t="s">
        <v>198</v>
      </c>
      <c r="F29" s="167" t="s">
        <v>628</v>
      </c>
      <c r="G29" s="532">
        <f>IF((C27-G27)&gt;0,C27-G27,0)</f>
        <v>0</v>
      </c>
      <c r="H29" s="532">
        <f>IF((D27-H27)&gt;0,D27-H27,0)</f>
        <v>0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8" ht="31.5">
      <c r="A30" s="234" t="s">
        <v>172</v>
      </c>
      <c r="B30" s="136" t="s">
        <v>602</v>
      </c>
      <c r="C30" s="516">
        <v>55</v>
      </c>
      <c r="D30" s="516"/>
      <c r="E30" s="228" t="s">
        <v>199</v>
      </c>
      <c r="F30" s="160" t="s">
        <v>629</v>
      </c>
      <c r="G30" s="528"/>
      <c r="H30" s="528">
        <v>182</v>
      </c>
    </row>
    <row r="31" spans="1:8" ht="15.75">
      <c r="A31" s="228" t="s">
        <v>173</v>
      </c>
      <c r="B31" s="139" t="s">
        <v>603</v>
      </c>
      <c r="C31" s="516">
        <v>0</v>
      </c>
      <c r="D31" s="516">
        <v>0</v>
      </c>
      <c r="E31" s="228" t="s">
        <v>200</v>
      </c>
      <c r="F31" s="160" t="s">
        <v>630</v>
      </c>
      <c r="G31" s="528"/>
      <c r="H31" s="528"/>
    </row>
    <row r="32" spans="1:18" ht="15.75">
      <c r="A32" s="235" t="s">
        <v>174</v>
      </c>
      <c r="B32" s="136" t="s">
        <v>604</v>
      </c>
      <c r="C32" s="519">
        <f>C27-C30+C31</f>
        <v>635935</v>
      </c>
      <c r="D32" s="519">
        <f>D27-D30+D31</f>
        <v>599733</v>
      </c>
      <c r="E32" s="223" t="s">
        <v>201</v>
      </c>
      <c r="F32" s="167" t="s">
        <v>631</v>
      </c>
      <c r="G32" s="532">
        <f>G31-G30+G27</f>
        <v>666248</v>
      </c>
      <c r="H32" s="532">
        <f>H31-H30+H27</f>
        <v>627188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</row>
    <row r="33" spans="1:18" ht="15.75">
      <c r="A33" s="235" t="s">
        <v>452</v>
      </c>
      <c r="B33" s="137" t="s">
        <v>605</v>
      </c>
      <c r="C33" s="521">
        <f>IF((G32-C32)&gt;0,G32-C32,0)</f>
        <v>30313</v>
      </c>
      <c r="D33" s="521">
        <f>IF((H32-D32)&gt;0,H32-D32,0)</f>
        <v>27455</v>
      </c>
      <c r="E33" s="235" t="s">
        <v>202</v>
      </c>
      <c r="F33" s="167" t="s">
        <v>632</v>
      </c>
      <c r="G33" s="529">
        <f>IF((C32-G32)&gt;0,C32-G32,0)</f>
        <v>0</v>
      </c>
      <c r="H33" s="529">
        <f>IF((D32-H32)&gt;0,D32-H32,0)</f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</row>
    <row r="34" spans="1:14" ht="15.75">
      <c r="A34" s="223" t="s">
        <v>175</v>
      </c>
      <c r="B34" s="136" t="s">
        <v>606</v>
      </c>
      <c r="C34" s="519">
        <f>C35+C36+C37</f>
        <v>5915</v>
      </c>
      <c r="D34" s="519">
        <f>D35+D36+D37</f>
        <v>4226</v>
      </c>
      <c r="E34" s="236"/>
      <c r="F34" s="161"/>
      <c r="G34" s="530"/>
      <c r="H34" s="530"/>
      <c r="I34" s="231"/>
      <c r="J34" s="231"/>
      <c r="K34" s="231"/>
      <c r="L34" s="231"/>
      <c r="M34" s="231"/>
      <c r="N34" s="231"/>
    </row>
    <row r="35" spans="1:8" ht="15.75">
      <c r="A35" s="237" t="s">
        <v>176</v>
      </c>
      <c r="B35" s="135" t="s">
        <v>607</v>
      </c>
      <c r="C35" s="516">
        <v>5915</v>
      </c>
      <c r="D35" s="516">
        <v>4226</v>
      </c>
      <c r="E35" s="236"/>
      <c r="F35" s="161"/>
      <c r="G35" s="530"/>
      <c r="H35" s="530"/>
    </row>
    <row r="36" spans="1:8" ht="15.75">
      <c r="A36" s="237" t="s">
        <v>177</v>
      </c>
      <c r="B36" s="140" t="s">
        <v>608</v>
      </c>
      <c r="C36" s="522"/>
      <c r="D36" s="522"/>
      <c r="E36" s="236"/>
      <c r="F36" s="162"/>
      <c r="G36" s="530"/>
      <c r="H36" s="530"/>
    </row>
    <row r="37" spans="1:8" ht="15.75">
      <c r="A37" s="238" t="s">
        <v>178</v>
      </c>
      <c r="B37" s="140" t="s">
        <v>609</v>
      </c>
      <c r="C37" s="523"/>
      <c r="D37" s="523"/>
      <c r="E37" s="236"/>
      <c r="F37" s="162"/>
      <c r="G37" s="530"/>
      <c r="H37" s="530"/>
    </row>
    <row r="38" spans="1:18" ht="15.75">
      <c r="A38" s="239" t="s">
        <v>179</v>
      </c>
      <c r="B38" s="141" t="s">
        <v>610</v>
      </c>
      <c r="C38" s="524">
        <f>+IF((G32-C32-C34)&gt;0,G32-C32-C34,0)</f>
        <v>24398</v>
      </c>
      <c r="D38" s="524">
        <f>+IF((H32-D32-D34)&gt;0,H32-D32-D34,0)</f>
        <v>23229</v>
      </c>
      <c r="E38" s="240" t="s">
        <v>203</v>
      </c>
      <c r="F38" s="163" t="s">
        <v>633</v>
      </c>
      <c r="G38" s="533">
        <f>IF(G33&gt;0,IF(C34+G33&lt;0,0,C34+G33),IF(C33-C34&lt;0,C34-C33,0))</f>
        <v>0</v>
      </c>
      <c r="H38" s="533">
        <f>IF(H33&gt;0,IF(D34+H33&lt;0,0,D34+H33),IF(D33-D34&lt;0,D34-D33,0))</f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</row>
    <row r="39" spans="1:8" ht="31.5">
      <c r="A39" s="223" t="s">
        <v>180</v>
      </c>
      <c r="B39" s="142" t="s">
        <v>611</v>
      </c>
      <c r="C39" s="525">
        <v>539</v>
      </c>
      <c r="D39" s="525">
        <v>3083</v>
      </c>
      <c r="E39" s="223" t="s">
        <v>204</v>
      </c>
      <c r="F39" s="163" t="s">
        <v>634</v>
      </c>
      <c r="G39" s="528"/>
      <c r="H39" s="528"/>
    </row>
    <row r="40" spans="1:18" ht="31.5">
      <c r="A40" s="223" t="s">
        <v>453</v>
      </c>
      <c r="B40" s="143" t="s">
        <v>612</v>
      </c>
      <c r="C40" s="526">
        <f>IF(G38=0,IF(C38-C39&gt;0,C38-C39+G39,0),IF(G38-G39&lt;0,G39-G38+C38,0))</f>
        <v>23859</v>
      </c>
      <c r="D40" s="526">
        <f>IF(H38=0,IF(D38-D39&gt;0,D38-D39+H39,0),IF(H38-H39&lt;0,H39-H38+D38,0))</f>
        <v>20146</v>
      </c>
      <c r="E40" s="223" t="s">
        <v>205</v>
      </c>
      <c r="F40" s="145" t="s">
        <v>635</v>
      </c>
      <c r="G40" s="526">
        <f>IF(C38=0,IF(G38-G39&gt;0,G38-G39+C39,0),IF(C38-C39&lt;0,C39-C38+G39,0))</f>
        <v>0</v>
      </c>
      <c r="H40" s="526">
        <f>IF(D38=0,IF(H38-H39&gt;0,H38-H39+D39,0),IF(D38-D39&lt;0,D39-D38+H39,0))</f>
        <v>0</v>
      </c>
      <c r="I40" s="231"/>
      <c r="J40" s="231"/>
      <c r="K40" s="231"/>
      <c r="L40" s="231"/>
      <c r="M40" s="231"/>
      <c r="N40" s="231"/>
      <c r="O40" s="231"/>
      <c r="P40" s="231"/>
      <c r="Q40" s="231"/>
      <c r="R40" s="231"/>
    </row>
    <row r="41" spans="1:18" ht="15.75">
      <c r="A41" s="241" t="s">
        <v>181</v>
      </c>
      <c r="B41" s="143" t="s">
        <v>613</v>
      </c>
      <c r="C41" s="527">
        <f>C32+C34+C38</f>
        <v>666248</v>
      </c>
      <c r="D41" s="527">
        <f>D32+D34+D38</f>
        <v>627188</v>
      </c>
      <c r="E41" s="241" t="s">
        <v>181</v>
      </c>
      <c r="F41" s="141" t="s">
        <v>636</v>
      </c>
      <c r="G41" s="532">
        <f>G38+G32</f>
        <v>666248</v>
      </c>
      <c r="H41" s="532">
        <f>H38+H32</f>
        <v>627188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</row>
    <row r="42" spans="1:8" ht="15.75">
      <c r="A42" s="242"/>
      <c r="B42" s="243"/>
      <c r="C42" s="244"/>
      <c r="D42" s="244"/>
      <c r="E42" s="245"/>
      <c r="F42" s="246"/>
      <c r="G42" s="247"/>
      <c r="H42" s="247"/>
    </row>
    <row r="43" spans="1:15" ht="15.75">
      <c r="A43" s="534"/>
      <c r="B43" s="534"/>
      <c r="C43" s="534"/>
      <c r="D43" s="534"/>
      <c r="E43" s="534"/>
      <c r="F43" s="567"/>
      <c r="G43" s="567"/>
      <c r="H43" s="567"/>
      <c r="I43" s="231"/>
      <c r="J43" s="231"/>
      <c r="K43" s="231"/>
      <c r="L43" s="231"/>
      <c r="M43" s="231"/>
      <c r="N43" s="231"/>
      <c r="O43" s="231"/>
    </row>
    <row r="44" spans="1:8" ht="15.75">
      <c r="A44" s="534"/>
      <c r="B44" s="534"/>
      <c r="C44" s="534"/>
      <c r="D44" s="534"/>
      <c r="E44" s="534"/>
      <c r="F44" s="246"/>
      <c r="G44" s="248"/>
      <c r="H44" s="248"/>
    </row>
    <row r="45" spans="1:8" ht="12.75" customHeight="1">
      <c r="A45" s="534" t="str">
        <f>'Balance Sheet'!$A$98:$B$98</f>
        <v>Date of preparation: 27 November 2015</v>
      </c>
      <c r="B45" s="534"/>
      <c r="C45" s="534" t="str">
        <f>'Balance Sheet'!$C$98:$E$98</f>
        <v>Director: Ognian Donev</v>
      </c>
      <c r="D45" s="534"/>
      <c r="E45" s="534"/>
      <c r="F45" s="608" t="str">
        <f>'Balance Sheet'!$F$98:$H$98</f>
        <v>Preparer: Lyudmila Bondjova</v>
      </c>
      <c r="G45" s="568"/>
      <c r="H45" s="568"/>
    </row>
    <row r="46" spans="1:8" ht="15.75">
      <c r="A46" s="534"/>
      <c r="B46" s="534"/>
      <c r="C46" s="534"/>
      <c r="D46" s="534"/>
      <c r="E46" s="534"/>
      <c r="F46" s="246"/>
      <c r="G46" s="248"/>
      <c r="H46" s="248"/>
    </row>
    <row r="47" spans="1:8" ht="15.75">
      <c r="A47" s="534"/>
      <c r="B47" s="534"/>
      <c r="C47" s="534"/>
      <c r="D47" s="534"/>
      <c r="E47" s="534"/>
      <c r="F47" s="246"/>
      <c r="G47" s="248"/>
      <c r="H47" s="248"/>
    </row>
    <row r="48" spans="1:8" ht="15.75">
      <c r="A48" s="534"/>
      <c r="B48" s="534"/>
      <c r="C48" s="534"/>
      <c r="D48" s="534"/>
      <c r="E48" s="534"/>
      <c r="F48" s="246"/>
      <c r="G48" s="248"/>
      <c r="H48" s="248"/>
    </row>
    <row r="49" spans="1:8" ht="15.75">
      <c r="A49" s="534"/>
      <c r="B49" s="534"/>
      <c r="C49" s="534"/>
      <c r="D49" s="534"/>
      <c r="E49" s="534"/>
      <c r="F49" s="249"/>
      <c r="G49" s="251"/>
      <c r="H49" s="251"/>
    </row>
    <row r="50" spans="1:8" ht="15.75">
      <c r="A50" s="534"/>
      <c r="B50" s="534"/>
      <c r="C50" s="534"/>
      <c r="D50" s="534"/>
      <c r="E50" s="534"/>
      <c r="F50" s="249"/>
      <c r="G50" s="251"/>
      <c r="H50" s="251"/>
    </row>
    <row r="51" spans="1:8" ht="15.75">
      <c r="A51" s="249"/>
      <c r="B51" s="249"/>
      <c r="C51" s="250"/>
      <c r="D51" s="250"/>
      <c r="E51" s="249"/>
      <c r="F51" s="249"/>
      <c r="G51" s="251"/>
      <c r="H51" s="251"/>
    </row>
    <row r="52" spans="1:8" ht="15.75">
      <c r="A52" s="249"/>
      <c r="B52" s="249"/>
      <c r="C52" s="250"/>
      <c r="D52" s="250"/>
      <c r="E52" s="249"/>
      <c r="F52" s="249"/>
      <c r="G52" s="251"/>
      <c r="H52" s="251"/>
    </row>
    <row r="53" spans="1:8" ht="15.75">
      <c r="A53" s="249"/>
      <c r="B53" s="249"/>
      <c r="C53" s="250"/>
      <c r="D53" s="250"/>
      <c r="E53" s="249"/>
      <c r="F53" s="249"/>
      <c r="G53" s="251"/>
      <c r="H53" s="251"/>
    </row>
    <row r="54" spans="1:8" ht="15.75">
      <c r="A54" s="249"/>
      <c r="B54" s="249"/>
      <c r="C54" s="250"/>
      <c r="D54" s="250"/>
      <c r="E54" s="249"/>
      <c r="F54" s="249"/>
      <c r="G54" s="251"/>
      <c r="H54" s="251"/>
    </row>
    <row r="55" spans="1:8" ht="15.75">
      <c r="A55" s="249"/>
      <c r="B55" s="249"/>
      <c r="C55" s="250"/>
      <c r="D55" s="250"/>
      <c r="E55" s="249"/>
      <c r="F55" s="249"/>
      <c r="G55" s="251"/>
      <c r="H55" s="251"/>
    </row>
    <row r="56" spans="1:8" ht="15.75">
      <c r="A56" s="249"/>
      <c r="B56" s="249"/>
      <c r="C56" s="250"/>
      <c r="D56" s="250"/>
      <c r="E56" s="249"/>
      <c r="F56" s="249"/>
      <c r="G56" s="251"/>
      <c r="H56" s="251"/>
    </row>
    <row r="57" spans="1:8" ht="15.75">
      <c r="A57" s="249"/>
      <c r="B57" s="249"/>
      <c r="C57" s="250"/>
      <c r="D57" s="250"/>
      <c r="E57" s="249"/>
      <c r="F57" s="249"/>
      <c r="G57" s="251"/>
      <c r="H57" s="251"/>
    </row>
    <row r="58" spans="1:8" ht="15.75">
      <c r="A58" s="249"/>
      <c r="B58" s="249"/>
      <c r="C58" s="250"/>
      <c r="D58" s="250"/>
      <c r="E58" s="249"/>
      <c r="F58" s="249"/>
      <c r="G58" s="251"/>
      <c r="H58" s="251"/>
    </row>
    <row r="59" spans="1:8" ht="15.75">
      <c r="A59" s="249"/>
      <c r="B59" s="249"/>
      <c r="C59" s="250"/>
      <c r="D59" s="250"/>
      <c r="E59" s="249"/>
      <c r="F59" s="249"/>
      <c r="G59" s="251"/>
      <c r="H59" s="251"/>
    </row>
    <row r="60" spans="1:8" ht="15.75">
      <c r="A60" s="249"/>
      <c r="B60" s="249"/>
      <c r="C60" s="250"/>
      <c r="D60" s="250"/>
      <c r="E60" s="249"/>
      <c r="F60" s="249"/>
      <c r="G60" s="251"/>
      <c r="H60" s="251"/>
    </row>
    <row r="61" spans="1:8" ht="15.75">
      <c r="A61" s="249"/>
      <c r="B61" s="249"/>
      <c r="C61" s="250"/>
      <c r="D61" s="250"/>
      <c r="E61" s="249"/>
      <c r="F61" s="249"/>
      <c r="G61" s="251"/>
      <c r="H61" s="251"/>
    </row>
    <row r="62" spans="1:8" ht="15.75">
      <c r="A62" s="249"/>
      <c r="B62" s="249"/>
      <c r="C62" s="250"/>
      <c r="D62" s="250"/>
      <c r="E62" s="249"/>
      <c r="F62" s="249"/>
      <c r="G62" s="251"/>
      <c r="H62" s="251"/>
    </row>
    <row r="63" spans="1:8" ht="15.75">
      <c r="A63" s="249"/>
      <c r="B63" s="249"/>
      <c r="C63" s="250"/>
      <c r="D63" s="250"/>
      <c r="E63" s="249"/>
      <c r="F63" s="249"/>
      <c r="G63" s="251"/>
      <c r="H63" s="251"/>
    </row>
    <row r="64" spans="1:8" ht="15.75">
      <c r="A64" s="249"/>
      <c r="B64" s="249"/>
      <c r="C64" s="250"/>
      <c r="D64" s="250"/>
      <c r="E64" s="249"/>
      <c r="F64" s="249"/>
      <c r="G64" s="251"/>
      <c r="H64" s="251"/>
    </row>
    <row r="65" spans="1:8" ht="15.75">
      <c r="A65" s="249"/>
      <c r="B65" s="249"/>
      <c r="C65" s="250"/>
      <c r="D65" s="250"/>
      <c r="E65" s="249"/>
      <c r="F65" s="249"/>
      <c r="G65" s="251"/>
      <c r="H65" s="251"/>
    </row>
    <row r="66" spans="1:8" ht="15.75">
      <c r="A66" s="249"/>
      <c r="B66" s="249"/>
      <c r="C66" s="250"/>
      <c r="D66" s="250"/>
      <c r="E66" s="249"/>
      <c r="F66" s="249"/>
      <c r="G66" s="251"/>
      <c r="H66" s="251"/>
    </row>
    <row r="67" spans="1:8" ht="15.75">
      <c r="A67" s="249"/>
      <c r="B67" s="249"/>
      <c r="C67" s="250"/>
      <c r="D67" s="250"/>
      <c r="E67" s="249"/>
      <c r="F67" s="249"/>
      <c r="G67" s="251"/>
      <c r="H67" s="251"/>
    </row>
    <row r="68" spans="1:8" ht="15.75">
      <c r="A68" s="249"/>
      <c r="B68" s="249"/>
      <c r="C68" s="250"/>
      <c r="D68" s="250"/>
      <c r="E68" s="249"/>
      <c r="F68" s="249"/>
      <c r="G68" s="251"/>
      <c r="H68" s="251"/>
    </row>
    <row r="69" spans="1:8" ht="15.75">
      <c r="A69" s="249"/>
      <c r="B69" s="249"/>
      <c r="C69" s="250"/>
      <c r="D69" s="250"/>
      <c r="E69" s="249"/>
      <c r="F69" s="249"/>
      <c r="G69" s="251"/>
      <c r="H69" s="251"/>
    </row>
    <row r="70" spans="1:8" ht="15.75">
      <c r="A70" s="249"/>
      <c r="B70" s="249"/>
      <c r="C70" s="250"/>
      <c r="D70" s="250"/>
      <c r="E70" s="249"/>
      <c r="F70" s="249"/>
      <c r="G70" s="251"/>
      <c r="H70" s="251"/>
    </row>
    <row r="71" spans="1:8" ht="15.75">
      <c r="A71" s="249"/>
      <c r="B71" s="249"/>
      <c r="C71" s="250"/>
      <c r="D71" s="250"/>
      <c r="E71" s="249"/>
      <c r="F71" s="249"/>
      <c r="G71" s="251"/>
      <c r="H71" s="251"/>
    </row>
    <row r="72" spans="1:8" ht="15.75">
      <c r="A72" s="249"/>
      <c r="B72" s="249"/>
      <c r="C72" s="250"/>
      <c r="D72" s="250"/>
      <c r="E72" s="249"/>
      <c r="F72" s="249"/>
      <c r="G72" s="251"/>
      <c r="H72" s="251"/>
    </row>
    <row r="73" spans="1:8" ht="15.75">
      <c r="A73" s="249"/>
      <c r="B73" s="249"/>
      <c r="C73" s="250"/>
      <c r="D73" s="250"/>
      <c r="E73" s="249"/>
      <c r="F73" s="249"/>
      <c r="G73" s="251"/>
      <c r="H73" s="251"/>
    </row>
    <row r="74" spans="1:8" ht="15.75">
      <c r="A74" s="249"/>
      <c r="B74" s="249"/>
      <c r="C74" s="250"/>
      <c r="D74" s="250"/>
      <c r="E74" s="249"/>
      <c r="F74" s="249"/>
      <c r="G74" s="251"/>
      <c r="H74" s="251"/>
    </row>
    <row r="75" spans="1:8" ht="15.75">
      <c r="A75" s="249"/>
      <c r="B75" s="249"/>
      <c r="C75" s="250"/>
      <c r="D75" s="250"/>
      <c r="E75" s="249"/>
      <c r="F75" s="249"/>
      <c r="G75" s="251"/>
      <c r="H75" s="251"/>
    </row>
    <row r="76" spans="1:8" ht="15.75">
      <c r="A76" s="249"/>
      <c r="B76" s="249"/>
      <c r="C76" s="250"/>
      <c r="D76" s="250"/>
      <c r="E76" s="249"/>
      <c r="F76" s="249"/>
      <c r="G76" s="251"/>
      <c r="H76" s="251"/>
    </row>
    <row r="77" spans="1:8" ht="15.75">
      <c r="A77" s="249"/>
      <c r="B77" s="249"/>
      <c r="C77" s="250"/>
      <c r="D77" s="250"/>
      <c r="E77" s="249"/>
      <c r="F77" s="249"/>
      <c r="G77" s="251"/>
      <c r="H77" s="251"/>
    </row>
    <row r="78" spans="1:8" ht="15.75">
      <c r="A78" s="249"/>
      <c r="B78" s="249"/>
      <c r="C78" s="250"/>
      <c r="D78" s="250"/>
      <c r="E78" s="249"/>
      <c r="F78" s="249"/>
      <c r="G78" s="251"/>
      <c r="H78" s="251"/>
    </row>
    <row r="79" spans="1:8" ht="15.75">
      <c r="A79" s="249"/>
      <c r="B79" s="249"/>
      <c r="C79" s="250"/>
      <c r="D79" s="250"/>
      <c r="E79" s="249"/>
      <c r="F79" s="249"/>
      <c r="G79" s="251"/>
      <c r="H79" s="251"/>
    </row>
    <row r="80" spans="1:8" ht="15.75">
      <c r="A80" s="249"/>
      <c r="B80" s="249"/>
      <c r="C80" s="250"/>
      <c r="D80" s="250"/>
      <c r="E80" s="249"/>
      <c r="F80" s="249"/>
      <c r="G80" s="251"/>
      <c r="H80" s="251"/>
    </row>
    <row r="81" spans="1:8" ht="15.75">
      <c r="A81" s="249"/>
      <c r="B81" s="249"/>
      <c r="C81" s="250"/>
      <c r="D81" s="250"/>
      <c r="E81" s="249"/>
      <c r="F81" s="249"/>
      <c r="G81" s="251"/>
      <c r="H81" s="251"/>
    </row>
    <row r="82" spans="1:8" ht="15.75">
      <c r="A82" s="249"/>
      <c r="B82" s="249"/>
      <c r="C82" s="250"/>
      <c r="D82" s="250"/>
      <c r="E82" s="249"/>
      <c r="F82" s="249"/>
      <c r="G82" s="251"/>
      <c r="H82" s="251"/>
    </row>
    <row r="83" spans="1:8" ht="15.75">
      <c r="A83" s="249"/>
      <c r="B83" s="249"/>
      <c r="C83" s="250"/>
      <c r="D83" s="250"/>
      <c r="E83" s="249"/>
      <c r="F83" s="249"/>
      <c r="G83" s="251"/>
      <c r="H83" s="251"/>
    </row>
    <row r="84" spans="1:8" ht="15.75">
      <c r="A84" s="249"/>
      <c r="B84" s="249"/>
      <c r="C84" s="250"/>
      <c r="D84" s="250"/>
      <c r="E84" s="249"/>
      <c r="F84" s="249"/>
      <c r="G84" s="251"/>
      <c r="H84" s="251"/>
    </row>
    <row r="85" spans="1:8" ht="15.75">
      <c r="A85" s="249"/>
      <c r="B85" s="249"/>
      <c r="C85" s="250"/>
      <c r="D85" s="250"/>
      <c r="E85" s="249"/>
      <c r="F85" s="249"/>
      <c r="G85" s="251"/>
      <c r="H85" s="251"/>
    </row>
    <row r="86" spans="1:8" ht="15.75">
      <c r="A86" s="249"/>
      <c r="B86" s="249"/>
      <c r="C86" s="250"/>
      <c r="D86" s="250"/>
      <c r="E86" s="249"/>
      <c r="F86" s="249"/>
      <c r="G86" s="251"/>
      <c r="H86" s="251"/>
    </row>
    <row r="87" spans="1:8" ht="15.75">
      <c r="A87" s="249"/>
      <c r="B87" s="249"/>
      <c r="C87" s="250"/>
      <c r="D87" s="250"/>
      <c r="E87" s="249"/>
      <c r="F87" s="249"/>
      <c r="G87" s="251"/>
      <c r="H87" s="251"/>
    </row>
    <row r="88" spans="1:8" ht="15.75">
      <c r="A88" s="249"/>
      <c r="B88" s="249"/>
      <c r="C88" s="250"/>
      <c r="D88" s="250"/>
      <c r="E88" s="249"/>
      <c r="F88" s="249"/>
      <c r="G88" s="251"/>
      <c r="H88" s="251"/>
    </row>
    <row r="89" spans="1:8" ht="15.75">
      <c r="A89" s="249"/>
      <c r="B89" s="249"/>
      <c r="C89" s="250"/>
      <c r="D89" s="250"/>
      <c r="E89" s="249"/>
      <c r="F89" s="249"/>
      <c r="G89" s="251"/>
      <c r="H89" s="251"/>
    </row>
    <row r="90" spans="1:8" ht="15.75">
      <c r="A90" s="249"/>
      <c r="B90" s="249"/>
      <c r="C90" s="250"/>
      <c r="D90" s="250"/>
      <c r="E90" s="249"/>
      <c r="F90" s="249"/>
      <c r="G90" s="251"/>
      <c r="H90" s="251"/>
    </row>
    <row r="91" spans="1:8" ht="15.75">
      <c r="A91" s="249"/>
      <c r="B91" s="249"/>
      <c r="C91" s="250"/>
      <c r="D91" s="250"/>
      <c r="E91" s="249"/>
      <c r="F91" s="249"/>
      <c r="G91" s="251"/>
      <c r="H91" s="251"/>
    </row>
    <row r="92" spans="1:8" ht="15.75">
      <c r="A92" s="249"/>
      <c r="B92" s="249"/>
      <c r="C92" s="250"/>
      <c r="D92" s="250"/>
      <c r="E92" s="249"/>
      <c r="F92" s="249"/>
      <c r="G92" s="251"/>
      <c r="H92" s="251"/>
    </row>
    <row r="93" spans="1:8" ht="15.75">
      <c r="A93" s="249"/>
      <c r="B93" s="249"/>
      <c r="C93" s="250"/>
      <c r="D93" s="250"/>
      <c r="E93" s="249"/>
      <c r="F93" s="249"/>
      <c r="G93" s="251"/>
      <c r="H93" s="251"/>
    </row>
    <row r="94" spans="1:8" ht="15.75">
      <c r="A94" s="249"/>
      <c r="B94" s="249"/>
      <c r="C94" s="250"/>
      <c r="D94" s="250"/>
      <c r="E94" s="249"/>
      <c r="F94" s="249"/>
      <c r="G94" s="251"/>
      <c r="H94" s="251"/>
    </row>
    <row r="95" spans="1:8" ht="15.75">
      <c r="A95" s="249"/>
      <c r="B95" s="249"/>
      <c r="C95" s="250"/>
      <c r="D95" s="250"/>
      <c r="E95" s="249"/>
      <c r="F95" s="249"/>
      <c r="G95" s="251"/>
      <c r="H95" s="251"/>
    </row>
    <row r="96" spans="1:8" ht="15.75">
      <c r="A96" s="249"/>
      <c r="B96" s="249"/>
      <c r="C96" s="250"/>
      <c r="D96" s="250"/>
      <c r="E96" s="249"/>
      <c r="F96" s="249"/>
      <c r="G96" s="251"/>
      <c r="H96" s="251"/>
    </row>
    <row r="97" spans="1:8" ht="15.75">
      <c r="A97" s="249"/>
      <c r="B97" s="249"/>
      <c r="C97" s="250"/>
      <c r="D97" s="250"/>
      <c r="E97" s="249"/>
      <c r="F97" s="249"/>
      <c r="G97" s="251"/>
      <c r="H97" s="251"/>
    </row>
    <row r="98" spans="1:8" ht="15.75">
      <c r="A98" s="249"/>
      <c r="B98" s="249"/>
      <c r="C98" s="250"/>
      <c r="D98" s="250"/>
      <c r="E98" s="249"/>
      <c r="F98" s="249"/>
      <c r="G98" s="251"/>
      <c r="H98" s="251"/>
    </row>
    <row r="99" spans="1:8" ht="15.75">
      <c r="A99" s="249"/>
      <c r="B99" s="249"/>
      <c r="C99" s="250"/>
      <c r="D99" s="250"/>
      <c r="E99" s="249"/>
      <c r="F99" s="249"/>
      <c r="G99" s="251"/>
      <c r="H99" s="251"/>
    </row>
    <row r="100" spans="1:8" ht="15.75">
      <c r="A100" s="249"/>
      <c r="B100" s="249"/>
      <c r="C100" s="250"/>
      <c r="D100" s="250"/>
      <c r="E100" s="249"/>
      <c r="F100" s="249"/>
      <c r="G100" s="251"/>
      <c r="H100" s="251"/>
    </row>
    <row r="101" spans="1:8" ht="15.75">
      <c r="A101" s="249"/>
      <c r="B101" s="249"/>
      <c r="C101" s="250"/>
      <c r="D101" s="250"/>
      <c r="E101" s="249"/>
      <c r="F101" s="249"/>
      <c r="G101" s="251"/>
      <c r="H101" s="251"/>
    </row>
    <row r="102" spans="1:6" ht="15.75">
      <c r="A102" s="249"/>
      <c r="B102" s="249"/>
      <c r="C102" s="252"/>
      <c r="D102" s="252"/>
      <c r="E102" s="249"/>
      <c r="F102" s="249"/>
    </row>
    <row r="103" spans="1:6" ht="15.75">
      <c r="A103" s="249"/>
      <c r="B103" s="249"/>
      <c r="C103" s="252"/>
      <c r="D103" s="252"/>
      <c r="E103" s="249"/>
      <c r="F103" s="249"/>
    </row>
    <row r="104" spans="1:6" ht="15.75">
      <c r="A104" s="249"/>
      <c r="B104" s="249"/>
      <c r="C104" s="252"/>
      <c r="D104" s="252"/>
      <c r="E104" s="249"/>
      <c r="F104" s="249"/>
    </row>
    <row r="105" spans="1:6" ht="15.75">
      <c r="A105" s="249"/>
      <c r="B105" s="249"/>
      <c r="C105" s="252"/>
      <c r="D105" s="252"/>
      <c r="E105" s="249"/>
      <c r="F105" s="249"/>
    </row>
    <row r="106" spans="1:6" ht="15.75">
      <c r="A106" s="249"/>
      <c r="B106" s="249"/>
      <c r="C106" s="252"/>
      <c r="D106" s="252"/>
      <c r="E106" s="249"/>
      <c r="F106" s="249"/>
    </row>
    <row r="107" spans="1:6" ht="15.75">
      <c r="A107" s="249"/>
      <c r="B107" s="249"/>
      <c r="C107" s="252"/>
      <c r="D107" s="252"/>
      <c r="E107" s="249"/>
      <c r="F107" s="249"/>
    </row>
    <row r="108" spans="1:6" ht="15.75">
      <c r="A108" s="249"/>
      <c r="B108" s="249"/>
      <c r="C108" s="252"/>
      <c r="D108" s="252"/>
      <c r="E108" s="249"/>
      <c r="F108" s="249"/>
    </row>
    <row r="109" spans="1:6" ht="15.75">
      <c r="A109" s="249"/>
      <c r="B109" s="249"/>
      <c r="C109" s="252"/>
      <c r="D109" s="252"/>
      <c r="E109" s="249"/>
      <c r="F109" s="249"/>
    </row>
    <row r="110" spans="1:6" ht="15.75">
      <c r="A110" s="249"/>
      <c r="B110" s="249"/>
      <c r="C110" s="252"/>
      <c r="D110" s="252"/>
      <c r="E110" s="249"/>
      <c r="F110" s="249"/>
    </row>
    <row r="111" spans="1:6" ht="15.75">
      <c r="A111" s="249"/>
      <c r="B111" s="249"/>
      <c r="C111" s="252"/>
      <c r="D111" s="252"/>
      <c r="E111" s="249"/>
      <c r="F111" s="249"/>
    </row>
    <row r="112" spans="1:6" ht="15.75">
      <c r="A112" s="249"/>
      <c r="B112" s="249"/>
      <c r="C112" s="252"/>
      <c r="D112" s="252"/>
      <c r="E112" s="249"/>
      <c r="F112" s="249"/>
    </row>
    <row r="113" spans="1:6" ht="15.75">
      <c r="A113" s="249"/>
      <c r="B113" s="249"/>
      <c r="C113" s="252"/>
      <c r="D113" s="252"/>
      <c r="E113" s="249"/>
      <c r="F113" s="249"/>
    </row>
    <row r="114" spans="1:6" ht="15.75">
      <c r="A114" s="249"/>
      <c r="B114" s="249"/>
      <c r="C114" s="252"/>
      <c r="D114" s="252"/>
      <c r="E114" s="249"/>
      <c r="F114" s="249"/>
    </row>
    <row r="115" spans="1:6" ht="15.75">
      <c r="A115" s="249"/>
      <c r="B115" s="249"/>
      <c r="C115" s="252"/>
      <c r="D115" s="252"/>
      <c r="E115" s="249"/>
      <c r="F115" s="249"/>
    </row>
    <row r="116" spans="1:6" ht="15.75">
      <c r="A116" s="249"/>
      <c r="B116" s="249"/>
      <c r="C116" s="252"/>
      <c r="D116" s="252"/>
      <c r="E116" s="249"/>
      <c r="F116" s="249"/>
    </row>
    <row r="117" spans="1:6" ht="15.75">
      <c r="A117" s="249"/>
      <c r="B117" s="249"/>
      <c r="C117" s="252"/>
      <c r="D117" s="252"/>
      <c r="E117" s="249"/>
      <c r="F117" s="249"/>
    </row>
    <row r="118" spans="1:6" ht="15.75">
      <c r="A118" s="249"/>
      <c r="B118" s="249"/>
      <c r="C118" s="252"/>
      <c r="D118" s="252"/>
      <c r="E118" s="249"/>
      <c r="F118" s="249"/>
    </row>
    <row r="119" spans="1:6" ht="15.75">
      <c r="A119" s="249"/>
      <c r="B119" s="249"/>
      <c r="C119" s="252"/>
      <c r="D119" s="252"/>
      <c r="E119" s="249"/>
      <c r="F119" s="249"/>
    </row>
    <row r="120" spans="1:6" ht="15.75">
      <c r="A120" s="249"/>
      <c r="B120" s="249"/>
      <c r="C120" s="252"/>
      <c r="D120" s="252"/>
      <c r="E120" s="249"/>
      <c r="F120" s="249"/>
    </row>
    <row r="121" spans="1:6" ht="15.75">
      <c r="A121" s="249"/>
      <c r="B121" s="249"/>
      <c r="C121" s="252"/>
      <c r="D121" s="252"/>
      <c r="E121" s="249"/>
      <c r="F121" s="249"/>
    </row>
    <row r="122" spans="1:6" ht="15.75">
      <c r="A122" s="249"/>
      <c r="B122" s="249"/>
      <c r="C122" s="252"/>
      <c r="D122" s="252"/>
      <c r="E122" s="249"/>
      <c r="F122" s="249"/>
    </row>
    <row r="123" spans="1:6" ht="15.75">
      <c r="A123" s="249"/>
      <c r="B123" s="249"/>
      <c r="C123" s="252"/>
      <c r="D123" s="252"/>
      <c r="E123" s="249"/>
      <c r="F123" s="249"/>
    </row>
    <row r="124" spans="1:6" ht="15.75">
      <c r="A124" s="249"/>
      <c r="B124" s="249"/>
      <c r="C124" s="252"/>
      <c r="D124" s="252"/>
      <c r="E124" s="249"/>
      <c r="F124" s="249"/>
    </row>
    <row r="125" spans="1:6" ht="15.75">
      <c r="A125" s="249"/>
      <c r="B125" s="249"/>
      <c r="C125" s="252"/>
      <c r="D125" s="252"/>
      <c r="E125" s="249"/>
      <c r="F125" s="249"/>
    </row>
    <row r="126" spans="1:6" ht="15.75">
      <c r="A126" s="249"/>
      <c r="B126" s="249"/>
      <c r="C126" s="252"/>
      <c r="D126" s="252"/>
      <c r="E126" s="249"/>
      <c r="F126" s="249"/>
    </row>
    <row r="127" spans="1:6" ht="15.75">
      <c r="A127" s="249"/>
      <c r="B127" s="249"/>
      <c r="C127" s="252"/>
      <c r="D127" s="252"/>
      <c r="E127" s="249"/>
      <c r="F127" s="249"/>
    </row>
    <row r="128" spans="1:6" ht="15.75">
      <c r="A128" s="249"/>
      <c r="B128" s="249"/>
      <c r="C128" s="252"/>
      <c r="D128" s="252"/>
      <c r="E128" s="249"/>
      <c r="F128" s="249"/>
    </row>
    <row r="129" spans="1:6" ht="15.75">
      <c r="A129" s="249"/>
      <c r="B129" s="249"/>
      <c r="C129" s="252"/>
      <c r="D129" s="252"/>
      <c r="E129" s="249"/>
      <c r="F129" s="249"/>
    </row>
    <row r="130" spans="1:6" ht="15.75">
      <c r="A130" s="249"/>
      <c r="B130" s="249"/>
      <c r="C130" s="252"/>
      <c r="D130" s="252"/>
      <c r="E130" s="249"/>
      <c r="F130" s="249"/>
    </row>
    <row r="131" spans="1:6" ht="15.75">
      <c r="A131" s="249"/>
      <c r="B131" s="249"/>
      <c r="C131" s="252"/>
      <c r="D131" s="252"/>
      <c r="E131" s="249"/>
      <c r="F131" s="249"/>
    </row>
    <row r="132" spans="1:6" ht="15.75">
      <c r="A132" s="249"/>
      <c r="B132" s="249"/>
      <c r="C132" s="252"/>
      <c r="D132" s="252"/>
      <c r="E132" s="249"/>
      <c r="F132" s="249"/>
    </row>
    <row r="133" spans="1:6" ht="15.75">
      <c r="A133" s="249"/>
      <c r="B133" s="249"/>
      <c r="C133" s="252"/>
      <c r="D133" s="252"/>
      <c r="E133" s="249"/>
      <c r="F133" s="249"/>
    </row>
    <row r="134" spans="1:6" ht="15.75">
      <c r="A134" s="249"/>
      <c r="B134" s="249"/>
      <c r="C134" s="252"/>
      <c r="D134" s="252"/>
      <c r="E134" s="249"/>
      <c r="F134" s="249"/>
    </row>
    <row r="135" spans="1:6" ht="15.75">
      <c r="A135" s="249"/>
      <c r="B135" s="249"/>
      <c r="C135" s="252"/>
      <c r="D135" s="252"/>
      <c r="E135" s="249"/>
      <c r="F135" s="249"/>
    </row>
    <row r="136" spans="1:6" ht="15.75">
      <c r="A136" s="249"/>
      <c r="B136" s="249"/>
      <c r="C136" s="252"/>
      <c r="D136" s="252"/>
      <c r="E136" s="249"/>
      <c r="F136" s="249"/>
    </row>
    <row r="137" spans="1:6" ht="15.75">
      <c r="A137" s="249"/>
      <c r="B137" s="249"/>
      <c r="C137" s="252"/>
      <c r="D137" s="252"/>
      <c r="E137" s="249"/>
      <c r="F137" s="249"/>
    </row>
    <row r="138" spans="1:6" ht="15.75">
      <c r="A138" s="249"/>
      <c r="B138" s="249"/>
      <c r="C138" s="252"/>
      <c r="D138" s="252"/>
      <c r="E138" s="249"/>
      <c r="F138" s="249"/>
    </row>
    <row r="139" spans="1:6" ht="15.75">
      <c r="A139" s="249"/>
      <c r="B139" s="249"/>
      <c r="C139" s="252"/>
      <c r="D139" s="252"/>
      <c r="E139" s="249"/>
      <c r="F139" s="249"/>
    </row>
    <row r="140" spans="1:6" ht="15.75">
      <c r="A140" s="249"/>
      <c r="B140" s="249"/>
      <c r="C140" s="252"/>
      <c r="D140" s="252"/>
      <c r="E140" s="249"/>
      <c r="F140" s="249"/>
    </row>
    <row r="141" spans="1:6" ht="15.75">
      <c r="A141" s="249"/>
      <c r="B141" s="249"/>
      <c r="C141" s="252"/>
      <c r="D141" s="252"/>
      <c r="E141" s="249"/>
      <c r="F141" s="249"/>
    </row>
    <row r="142" spans="1:6" ht="15.75">
      <c r="A142" s="249"/>
      <c r="B142" s="249"/>
      <c r="C142" s="252"/>
      <c r="D142" s="252"/>
      <c r="E142" s="249"/>
      <c r="F142" s="249"/>
    </row>
    <row r="143" spans="1:6" ht="15.75">
      <c r="A143" s="249"/>
      <c r="B143" s="249"/>
      <c r="C143" s="252"/>
      <c r="D143" s="252"/>
      <c r="E143" s="249"/>
      <c r="F143" s="249"/>
    </row>
    <row r="144" spans="1:6" ht="15.75">
      <c r="A144" s="249"/>
      <c r="B144" s="249"/>
      <c r="C144" s="252"/>
      <c r="D144" s="252"/>
      <c r="E144" s="249"/>
      <c r="F144" s="249"/>
    </row>
    <row r="145" spans="1:6" ht="15.75">
      <c r="A145" s="249"/>
      <c r="B145" s="249"/>
      <c r="C145" s="252"/>
      <c r="D145" s="252"/>
      <c r="E145" s="249"/>
      <c r="F145" s="249"/>
    </row>
    <row r="146" spans="1:6" ht="15.75">
      <c r="A146" s="249"/>
      <c r="B146" s="249"/>
      <c r="C146" s="252"/>
      <c r="D146" s="252"/>
      <c r="E146" s="249"/>
      <c r="F146" s="249"/>
    </row>
    <row r="147" spans="1:6" ht="15.75">
      <c r="A147" s="249"/>
      <c r="B147" s="249"/>
      <c r="C147" s="252"/>
      <c r="D147" s="252"/>
      <c r="E147" s="249"/>
      <c r="F147" s="249"/>
    </row>
    <row r="148" spans="1:6" ht="15.75">
      <c r="A148" s="249"/>
      <c r="B148" s="249"/>
      <c r="C148" s="252"/>
      <c r="D148" s="252"/>
      <c r="E148" s="249"/>
      <c r="F148" s="249"/>
    </row>
    <row r="149" spans="1:6" ht="15.75">
      <c r="A149" s="249"/>
      <c r="B149" s="249"/>
      <c r="C149" s="252"/>
      <c r="D149" s="252"/>
      <c r="E149" s="249"/>
      <c r="F149" s="249"/>
    </row>
    <row r="150" spans="1:6" ht="15.75">
      <c r="A150" s="249"/>
      <c r="B150" s="249"/>
      <c r="C150" s="252"/>
      <c r="D150" s="252"/>
      <c r="E150" s="249"/>
      <c r="F150" s="249"/>
    </row>
    <row r="151" spans="1:6" ht="15.75">
      <c r="A151" s="249"/>
      <c r="B151" s="249"/>
      <c r="C151" s="252"/>
      <c r="D151" s="252"/>
      <c r="E151" s="249"/>
      <c r="F151" s="249"/>
    </row>
    <row r="152" spans="1:6" ht="15.75">
      <c r="A152" s="249"/>
      <c r="B152" s="249"/>
      <c r="C152" s="252"/>
      <c r="D152" s="252"/>
      <c r="E152" s="249"/>
      <c r="F152" s="249"/>
    </row>
    <row r="153" spans="1:6" ht="15.75">
      <c r="A153" s="249"/>
      <c r="B153" s="249"/>
      <c r="C153" s="252"/>
      <c r="D153" s="252"/>
      <c r="E153" s="249"/>
      <c r="F153" s="249"/>
    </row>
    <row r="154" spans="1:6" ht="15.75">
      <c r="A154" s="249"/>
      <c r="B154" s="249"/>
      <c r="C154" s="252"/>
      <c r="D154" s="252"/>
      <c r="E154" s="249"/>
      <c r="F154" s="249"/>
    </row>
    <row r="155" spans="1:6" ht="15.75">
      <c r="A155" s="249"/>
      <c r="B155" s="249"/>
      <c r="C155" s="252"/>
      <c r="D155" s="252"/>
      <c r="E155" s="249"/>
      <c r="F155" s="249"/>
    </row>
    <row r="156" spans="1:6" ht="15.75">
      <c r="A156" s="249"/>
      <c r="B156" s="249"/>
      <c r="C156" s="252"/>
      <c r="D156" s="252"/>
      <c r="E156" s="249"/>
      <c r="F156" s="249"/>
    </row>
    <row r="157" spans="1:6" ht="15.75">
      <c r="A157" s="249"/>
      <c r="B157" s="249"/>
      <c r="C157" s="252"/>
      <c r="D157" s="252"/>
      <c r="E157" s="249"/>
      <c r="F157" s="249"/>
    </row>
    <row r="158" spans="1:6" ht="15.75">
      <c r="A158" s="249"/>
      <c r="B158" s="249"/>
      <c r="C158" s="252"/>
      <c r="D158" s="252"/>
      <c r="E158" s="249"/>
      <c r="F158" s="249"/>
    </row>
    <row r="159" spans="1:6" ht="15.75">
      <c r="A159" s="249"/>
      <c r="B159" s="249"/>
      <c r="C159" s="252"/>
      <c r="D159" s="252"/>
      <c r="E159" s="249"/>
      <c r="F159" s="249"/>
    </row>
    <row r="160" spans="1:6" ht="15.75">
      <c r="A160" s="249"/>
      <c r="B160" s="249"/>
      <c r="C160" s="252"/>
      <c r="D160" s="252"/>
      <c r="E160" s="249"/>
      <c r="F160" s="249"/>
    </row>
    <row r="161" spans="1:6" ht="15.75">
      <c r="A161" s="249"/>
      <c r="B161" s="249"/>
      <c r="C161" s="252"/>
      <c r="D161" s="252"/>
      <c r="E161" s="249"/>
      <c r="F161" s="249"/>
    </row>
    <row r="162" spans="1:6" ht="15.75">
      <c r="A162" s="249"/>
      <c r="B162" s="249"/>
      <c r="C162" s="252"/>
      <c r="D162" s="252"/>
      <c r="E162" s="249"/>
      <c r="F162" s="249"/>
    </row>
    <row r="163" spans="1:6" ht="15.75">
      <c r="A163" s="249"/>
      <c r="B163" s="249"/>
      <c r="C163" s="252"/>
      <c r="D163" s="252"/>
      <c r="E163" s="249"/>
      <c r="F163" s="249"/>
    </row>
    <row r="164" spans="1:6" ht="15.75">
      <c r="A164" s="249"/>
      <c r="B164" s="249"/>
      <c r="C164" s="252"/>
      <c r="D164" s="252"/>
      <c r="E164" s="249"/>
      <c r="F164" s="249"/>
    </row>
    <row r="165" spans="1:6" ht="15.75">
      <c r="A165" s="249"/>
      <c r="B165" s="249"/>
      <c r="C165" s="252"/>
      <c r="D165" s="252"/>
      <c r="E165" s="249"/>
      <c r="F165" s="249"/>
    </row>
    <row r="166" spans="1:6" ht="15.75">
      <c r="A166" s="249"/>
      <c r="B166" s="249"/>
      <c r="C166" s="252"/>
      <c r="D166" s="252"/>
      <c r="E166" s="249"/>
      <c r="F166" s="249"/>
    </row>
    <row r="167" spans="1:6" ht="15.75">
      <c r="A167" s="249"/>
      <c r="B167" s="249"/>
      <c r="C167" s="252"/>
      <c r="D167" s="252"/>
      <c r="E167" s="249"/>
      <c r="F167" s="249"/>
    </row>
    <row r="168" spans="1:6" ht="15.75">
      <c r="A168" s="249"/>
      <c r="B168" s="249"/>
      <c r="C168" s="252"/>
      <c r="D168" s="252"/>
      <c r="E168" s="249"/>
      <c r="F168" s="249"/>
    </row>
    <row r="169" spans="1:6" ht="15.75">
      <c r="A169" s="249"/>
      <c r="B169" s="249"/>
      <c r="C169" s="252"/>
      <c r="D169" s="252"/>
      <c r="E169" s="249"/>
      <c r="F169" s="249"/>
    </row>
    <row r="170" spans="1:6" ht="15.75">
      <c r="A170" s="249"/>
      <c r="B170" s="249"/>
      <c r="C170" s="252"/>
      <c r="D170" s="252"/>
      <c r="E170" s="249"/>
      <c r="F170" s="249"/>
    </row>
    <row r="171" spans="1:6" ht="15.75">
      <c r="A171" s="249"/>
      <c r="B171" s="249"/>
      <c r="C171" s="252"/>
      <c r="D171" s="252"/>
      <c r="E171" s="249"/>
      <c r="F171" s="249"/>
    </row>
    <row r="172" spans="1:6" ht="15.75">
      <c r="A172" s="249"/>
      <c r="B172" s="249"/>
      <c r="C172" s="252"/>
      <c r="D172" s="252"/>
      <c r="E172" s="249"/>
      <c r="F172" s="249"/>
    </row>
    <row r="173" spans="1:6" ht="15.75">
      <c r="A173" s="249"/>
      <c r="B173" s="249"/>
      <c r="C173" s="252"/>
      <c r="D173" s="252"/>
      <c r="E173" s="249"/>
      <c r="F173" s="249"/>
    </row>
    <row r="174" spans="1:6" ht="15.75">
      <c r="A174" s="249"/>
      <c r="B174" s="249"/>
      <c r="C174" s="252"/>
      <c r="D174" s="252"/>
      <c r="E174" s="249"/>
      <c r="F174" s="249"/>
    </row>
    <row r="175" spans="1:6" ht="15.75">
      <c r="A175" s="249"/>
      <c r="B175" s="249"/>
      <c r="C175" s="252"/>
      <c r="D175" s="252"/>
      <c r="E175" s="249"/>
      <c r="F175" s="249"/>
    </row>
    <row r="176" spans="1:6" ht="15.75">
      <c r="A176" s="249"/>
      <c r="B176" s="249"/>
      <c r="C176" s="252"/>
      <c r="D176" s="252"/>
      <c r="E176" s="249"/>
      <c r="F176" s="249"/>
    </row>
    <row r="177" spans="1:6" ht="15.75">
      <c r="A177" s="249"/>
      <c r="B177" s="249"/>
      <c r="C177" s="252"/>
      <c r="D177" s="252"/>
      <c r="E177" s="249"/>
      <c r="F177" s="249"/>
    </row>
    <row r="178" spans="1:6" ht="15.75">
      <c r="A178" s="249"/>
      <c r="B178" s="249"/>
      <c r="C178" s="252"/>
      <c r="D178" s="252"/>
      <c r="E178" s="249"/>
      <c r="F178" s="249"/>
    </row>
    <row r="179" spans="1:6" ht="15.75">
      <c r="A179" s="249"/>
      <c r="B179" s="249"/>
      <c r="C179" s="252"/>
      <c r="D179" s="252"/>
      <c r="E179" s="249"/>
      <c r="F179" s="249"/>
    </row>
    <row r="180" spans="1:6" ht="15.75">
      <c r="A180" s="249"/>
      <c r="B180" s="249"/>
      <c r="C180" s="252"/>
      <c r="D180" s="252"/>
      <c r="E180" s="249"/>
      <c r="F180" s="249"/>
    </row>
    <row r="181" spans="1:6" ht="15.75">
      <c r="A181" s="249"/>
      <c r="B181" s="249"/>
      <c r="C181" s="252"/>
      <c r="D181" s="252"/>
      <c r="E181" s="249"/>
      <c r="F181" s="249"/>
    </row>
    <row r="182" spans="1:6" ht="15.75">
      <c r="A182" s="249"/>
      <c r="B182" s="249"/>
      <c r="C182" s="252"/>
      <c r="D182" s="252"/>
      <c r="E182" s="249"/>
      <c r="F182" s="249"/>
    </row>
    <row r="183" spans="1:6" ht="15.75">
      <c r="A183" s="249"/>
      <c r="B183" s="249"/>
      <c r="C183" s="252"/>
      <c r="D183" s="252"/>
      <c r="E183" s="249"/>
      <c r="F183" s="249"/>
    </row>
    <row r="184" spans="1:6" ht="15.75">
      <c r="A184" s="249"/>
      <c r="B184" s="249"/>
      <c r="C184" s="252"/>
      <c r="D184" s="252"/>
      <c r="E184" s="249"/>
      <c r="F184" s="249"/>
    </row>
    <row r="185" spans="1:6" ht="15.75">
      <c r="A185" s="249"/>
      <c r="B185" s="249"/>
      <c r="C185" s="252"/>
      <c r="D185" s="252"/>
      <c r="E185" s="249"/>
      <c r="F185" s="249"/>
    </row>
    <row r="186" spans="1:6" ht="15.75">
      <c r="A186" s="249"/>
      <c r="B186" s="249"/>
      <c r="C186" s="252"/>
      <c r="D186" s="252"/>
      <c r="E186" s="249"/>
      <c r="F186" s="249"/>
    </row>
    <row r="187" spans="1:6" ht="15.75">
      <c r="A187" s="249"/>
      <c r="B187" s="249"/>
      <c r="C187" s="252"/>
      <c r="D187" s="252"/>
      <c r="E187" s="249"/>
      <c r="F187" s="249"/>
    </row>
    <row r="188" spans="1:6" ht="15.75">
      <c r="A188" s="249"/>
      <c r="B188" s="249"/>
      <c r="C188" s="252"/>
      <c r="D188" s="252"/>
      <c r="E188" s="249"/>
      <c r="F188" s="249"/>
    </row>
    <row r="189" spans="1:6" ht="15.75">
      <c r="A189" s="249"/>
      <c r="B189" s="249"/>
      <c r="C189" s="252"/>
      <c r="D189" s="252"/>
      <c r="E189" s="249"/>
      <c r="F189" s="249"/>
    </row>
    <row r="190" spans="1:6" ht="15.75">
      <c r="A190" s="249"/>
      <c r="B190" s="249"/>
      <c r="C190" s="252"/>
      <c r="D190" s="252"/>
      <c r="E190" s="249"/>
      <c r="F190" s="249"/>
    </row>
    <row r="191" spans="1:6" ht="15.75">
      <c r="A191" s="249"/>
      <c r="B191" s="249"/>
      <c r="C191" s="252"/>
      <c r="D191" s="252"/>
      <c r="E191" s="249"/>
      <c r="F191" s="249"/>
    </row>
    <row r="192" spans="1:6" ht="15.75">
      <c r="A192" s="249"/>
      <c r="B192" s="249"/>
      <c r="C192" s="252"/>
      <c r="D192" s="252"/>
      <c r="E192" s="249"/>
      <c r="F192" s="249"/>
    </row>
    <row r="193" spans="1:6" ht="15.75">
      <c r="A193" s="249"/>
      <c r="B193" s="249"/>
      <c r="C193" s="252"/>
      <c r="D193" s="252"/>
      <c r="E193" s="249"/>
      <c r="F193" s="249"/>
    </row>
    <row r="194" spans="1:6" ht="15.75">
      <c r="A194" s="249"/>
      <c r="B194" s="249"/>
      <c r="C194" s="252"/>
      <c r="D194" s="252"/>
      <c r="E194" s="249"/>
      <c r="F194" s="249"/>
    </row>
    <row r="195" spans="1:6" ht="15.75">
      <c r="A195" s="249"/>
      <c r="B195" s="249"/>
      <c r="C195" s="252"/>
      <c r="D195" s="252"/>
      <c r="E195" s="249"/>
      <c r="F195" s="249"/>
    </row>
    <row r="196" spans="1:6" ht="15.75">
      <c r="A196" s="249"/>
      <c r="B196" s="249"/>
      <c r="C196" s="252"/>
      <c r="D196" s="252"/>
      <c r="E196" s="249"/>
      <c r="F196" s="249"/>
    </row>
    <row r="197" spans="1:6" ht="15.75">
      <c r="A197" s="249"/>
      <c r="B197" s="249"/>
      <c r="C197" s="252"/>
      <c r="D197" s="252"/>
      <c r="E197" s="249"/>
      <c r="F197" s="249"/>
    </row>
    <row r="198" spans="1:6" ht="15.75">
      <c r="A198" s="249"/>
      <c r="B198" s="249"/>
      <c r="C198" s="252"/>
      <c r="D198" s="252"/>
      <c r="E198" s="249"/>
      <c r="F198" s="249"/>
    </row>
    <row r="199" spans="1:6" ht="15.75">
      <c r="A199" s="249"/>
      <c r="B199" s="249"/>
      <c r="C199" s="252"/>
      <c r="D199" s="252"/>
      <c r="E199" s="249"/>
      <c r="F199" s="249"/>
    </row>
    <row r="200" spans="1:6" ht="15.75">
      <c r="A200" s="249"/>
      <c r="B200" s="249"/>
      <c r="C200" s="252"/>
      <c r="D200" s="252"/>
      <c r="E200" s="249"/>
      <c r="F200" s="249"/>
    </row>
    <row r="201" spans="1:6" ht="15.75">
      <c r="A201" s="249"/>
      <c r="B201" s="249"/>
      <c r="C201" s="252"/>
      <c r="D201" s="252"/>
      <c r="E201" s="249"/>
      <c r="F201" s="249"/>
    </row>
    <row r="202" spans="1:6" ht="15.75">
      <c r="A202" s="249"/>
      <c r="B202" s="249"/>
      <c r="C202" s="252"/>
      <c r="D202" s="252"/>
      <c r="E202" s="249"/>
      <c r="F202" s="249"/>
    </row>
    <row r="203" spans="1:6" ht="15.75">
      <c r="A203" s="249"/>
      <c r="B203" s="249"/>
      <c r="C203" s="252"/>
      <c r="D203" s="252"/>
      <c r="E203" s="249"/>
      <c r="F203" s="249"/>
    </row>
    <row r="204" spans="1:6" ht="15.75">
      <c r="A204" s="249"/>
      <c r="B204" s="249"/>
      <c r="C204" s="252"/>
      <c r="D204" s="252"/>
      <c r="E204" s="249"/>
      <c r="F204" s="249"/>
    </row>
    <row r="205" spans="1:6" ht="15.75">
      <c r="A205" s="249"/>
      <c r="B205" s="249"/>
      <c r="C205" s="252"/>
      <c r="D205" s="252"/>
      <c r="E205" s="249"/>
      <c r="F205" s="249"/>
    </row>
    <row r="206" spans="1:6" ht="15.75">
      <c r="A206" s="249"/>
      <c r="B206" s="249"/>
      <c r="C206" s="252"/>
      <c r="D206" s="252"/>
      <c r="E206" s="249"/>
      <c r="F206" s="249"/>
    </row>
    <row r="207" spans="1:6" ht="15.75">
      <c r="A207" s="249"/>
      <c r="B207" s="249"/>
      <c r="C207" s="252"/>
      <c r="D207" s="252"/>
      <c r="E207" s="249"/>
      <c r="F207" s="249"/>
    </row>
    <row r="208" spans="1:6" ht="15.75">
      <c r="A208" s="249"/>
      <c r="B208" s="249"/>
      <c r="C208" s="252"/>
      <c r="D208" s="252"/>
      <c r="E208" s="249"/>
      <c r="F208" s="249"/>
    </row>
    <row r="209" spans="1:6" ht="15.75">
      <c r="A209" s="249"/>
      <c r="B209" s="249"/>
      <c r="C209" s="252"/>
      <c r="D209" s="252"/>
      <c r="E209" s="249"/>
      <c r="F209" s="249"/>
    </row>
    <row r="210" spans="1:6" ht="15.75">
      <c r="A210" s="249"/>
      <c r="B210" s="249"/>
      <c r="C210" s="252"/>
      <c r="D210" s="252"/>
      <c r="E210" s="249"/>
      <c r="F210" s="249"/>
    </row>
    <row r="211" spans="1:6" ht="15.75">
      <c r="A211" s="249"/>
      <c r="B211" s="249"/>
      <c r="C211" s="252"/>
      <c r="D211" s="252"/>
      <c r="E211" s="249"/>
      <c r="F211" s="249"/>
    </row>
    <row r="212" spans="1:6" ht="15.75">
      <c r="A212" s="249"/>
      <c r="B212" s="249"/>
      <c r="C212" s="252"/>
      <c r="D212" s="252"/>
      <c r="E212" s="249"/>
      <c r="F212" s="249"/>
    </row>
    <row r="213" spans="1:6" ht="15.75">
      <c r="A213" s="249"/>
      <c r="B213" s="249"/>
      <c r="C213" s="252"/>
      <c r="D213" s="252"/>
      <c r="E213" s="249"/>
      <c r="F213" s="249"/>
    </row>
    <row r="214" spans="1:6" ht="15.75">
      <c r="A214" s="249"/>
      <c r="B214" s="249"/>
      <c r="C214" s="252"/>
      <c r="D214" s="252"/>
      <c r="E214" s="249"/>
      <c r="F214" s="249"/>
    </row>
    <row r="215" spans="1:6" ht="15.75">
      <c r="A215" s="249"/>
      <c r="B215" s="249"/>
      <c r="C215" s="252"/>
      <c r="D215" s="252"/>
      <c r="E215" s="249"/>
      <c r="F215" s="249"/>
    </row>
    <row r="216" spans="1:6" ht="15.75">
      <c r="A216" s="249"/>
      <c r="B216" s="249"/>
      <c r="C216" s="252"/>
      <c r="D216" s="252"/>
      <c r="E216" s="249"/>
      <c r="F216" s="249"/>
    </row>
    <row r="217" spans="1:6" ht="15.75">
      <c r="A217" s="249"/>
      <c r="B217" s="249"/>
      <c r="C217" s="252"/>
      <c r="D217" s="252"/>
      <c r="E217" s="249"/>
      <c r="F217" s="249"/>
    </row>
    <row r="218" spans="1:6" ht="15.75">
      <c r="A218" s="249"/>
      <c r="B218" s="249"/>
      <c r="C218" s="252"/>
      <c r="D218" s="252"/>
      <c r="E218" s="249"/>
      <c r="F218" s="249"/>
    </row>
    <row r="219" spans="1:6" ht="15.75">
      <c r="A219" s="249"/>
      <c r="B219" s="249"/>
      <c r="C219" s="252"/>
      <c r="D219" s="252"/>
      <c r="E219" s="249"/>
      <c r="F219" s="249"/>
    </row>
    <row r="220" spans="1:6" ht="15.75">
      <c r="A220" s="249"/>
      <c r="B220" s="249"/>
      <c r="C220" s="252"/>
      <c r="D220" s="252"/>
      <c r="E220" s="249"/>
      <c r="F220" s="249"/>
    </row>
    <row r="221" spans="1:6" ht="15.75">
      <c r="A221" s="249"/>
      <c r="B221" s="249"/>
      <c r="C221" s="252"/>
      <c r="D221" s="252"/>
      <c r="E221" s="249"/>
      <c r="F221" s="249"/>
    </row>
    <row r="222" spans="1:6" ht="15.75">
      <c r="A222" s="249"/>
      <c r="B222" s="249"/>
      <c r="C222" s="252"/>
      <c r="D222" s="252"/>
      <c r="E222" s="249"/>
      <c r="F222" s="249"/>
    </row>
    <row r="223" spans="1:6" ht="15.75">
      <c r="A223" s="249"/>
      <c r="B223" s="249"/>
      <c r="C223" s="252"/>
      <c r="D223" s="252"/>
      <c r="E223" s="249"/>
      <c r="F223" s="249"/>
    </row>
    <row r="224" spans="1:6" ht="15.75">
      <c r="A224" s="249"/>
      <c r="B224" s="249"/>
      <c r="C224" s="252"/>
      <c r="D224" s="252"/>
      <c r="E224" s="249"/>
      <c r="F224" s="249"/>
    </row>
    <row r="225" spans="1:6" ht="15.75">
      <c r="A225" s="249"/>
      <c r="B225" s="249"/>
      <c r="C225" s="252"/>
      <c r="D225" s="252"/>
      <c r="E225" s="249"/>
      <c r="F225" s="249"/>
    </row>
    <row r="226" spans="1:6" ht="15.75">
      <c r="A226" s="249"/>
      <c r="B226" s="249"/>
      <c r="C226" s="252"/>
      <c r="D226" s="252"/>
      <c r="E226" s="249"/>
      <c r="F226" s="249"/>
    </row>
    <row r="227" spans="1:6" ht="15.75">
      <c r="A227" s="249"/>
      <c r="B227" s="249"/>
      <c r="C227" s="252"/>
      <c r="D227" s="252"/>
      <c r="E227" s="249"/>
      <c r="F227" s="249"/>
    </row>
    <row r="228" spans="1:6" ht="15.75">
      <c r="A228" s="249"/>
      <c r="B228" s="249"/>
      <c r="C228" s="252"/>
      <c r="D228" s="252"/>
      <c r="E228" s="249"/>
      <c r="F228" s="249"/>
    </row>
    <row r="229" spans="1:6" ht="15.75">
      <c r="A229" s="249"/>
      <c r="B229" s="249"/>
      <c r="C229" s="252"/>
      <c r="D229" s="252"/>
      <c r="E229" s="249"/>
      <c r="F229" s="249"/>
    </row>
    <row r="230" spans="1:6" ht="15.75">
      <c r="A230" s="249"/>
      <c r="B230" s="249"/>
      <c r="C230" s="252"/>
      <c r="D230" s="252"/>
      <c r="E230" s="249"/>
      <c r="F230" s="249"/>
    </row>
    <row r="231" spans="1:6" ht="15.75">
      <c r="A231" s="249"/>
      <c r="B231" s="249"/>
      <c r="C231" s="252"/>
      <c r="D231" s="252"/>
      <c r="E231" s="249"/>
      <c r="F231" s="249"/>
    </row>
    <row r="232" spans="1:6" ht="15.75">
      <c r="A232" s="249"/>
      <c r="B232" s="249"/>
      <c r="C232" s="252"/>
      <c r="D232" s="252"/>
      <c r="E232" s="249"/>
      <c r="F232" s="249"/>
    </row>
    <row r="233" spans="1:6" ht="15.75">
      <c r="A233" s="249"/>
      <c r="B233" s="249"/>
      <c r="C233" s="252"/>
      <c r="D233" s="252"/>
      <c r="E233" s="249"/>
      <c r="F233" s="249"/>
    </row>
    <row r="234" spans="1:6" ht="15.75">
      <c r="A234" s="249"/>
      <c r="B234" s="249"/>
      <c r="C234" s="252"/>
      <c r="D234" s="252"/>
      <c r="E234" s="249"/>
      <c r="F234" s="249"/>
    </row>
    <row r="235" spans="1:6" ht="15.75">
      <c r="A235" s="249"/>
      <c r="B235" s="249"/>
      <c r="C235" s="252"/>
      <c r="D235" s="252"/>
      <c r="E235" s="249"/>
      <c r="F235" s="249"/>
    </row>
    <row r="236" spans="1:6" ht="15.75">
      <c r="A236" s="249"/>
      <c r="B236" s="249"/>
      <c r="C236" s="252"/>
      <c r="D236" s="252"/>
      <c r="E236" s="249"/>
      <c r="F236" s="249"/>
    </row>
    <row r="237" spans="1:6" ht="15.75">
      <c r="A237" s="249"/>
      <c r="B237" s="249"/>
      <c r="C237" s="252"/>
      <c r="D237" s="252"/>
      <c r="E237" s="249"/>
      <c r="F237" s="249"/>
    </row>
    <row r="238" spans="1:6" ht="15.75">
      <c r="A238" s="249"/>
      <c r="B238" s="249"/>
      <c r="C238" s="252"/>
      <c r="D238" s="252"/>
      <c r="E238" s="249"/>
      <c r="F238" s="249"/>
    </row>
    <row r="239" spans="1:6" ht="15.75">
      <c r="A239" s="249"/>
      <c r="B239" s="249"/>
      <c r="C239" s="252"/>
      <c r="D239" s="252"/>
      <c r="E239" s="249"/>
      <c r="F239" s="249"/>
    </row>
    <row r="240" spans="1:6" ht="15.75">
      <c r="A240" s="249"/>
      <c r="B240" s="249"/>
      <c r="C240" s="252"/>
      <c r="D240" s="252"/>
      <c r="E240" s="249"/>
      <c r="F240" s="249"/>
    </row>
    <row r="241" spans="1:6" ht="15.75">
      <c r="A241" s="249"/>
      <c r="B241" s="249"/>
      <c r="C241" s="252"/>
      <c r="D241" s="252"/>
      <c r="E241" s="249"/>
      <c r="F241" s="249"/>
    </row>
    <row r="242" spans="1:6" ht="15.75">
      <c r="A242" s="249"/>
      <c r="B242" s="249"/>
      <c r="C242" s="252"/>
      <c r="D242" s="252"/>
      <c r="E242" s="249"/>
      <c r="F242" s="249"/>
    </row>
    <row r="243" spans="1:6" ht="15.75">
      <c r="A243" s="249"/>
      <c r="B243" s="249"/>
      <c r="C243" s="252"/>
      <c r="D243" s="252"/>
      <c r="E243" s="249"/>
      <c r="F243" s="249"/>
    </row>
    <row r="244" spans="1:6" ht="15.75">
      <c r="A244" s="249"/>
      <c r="B244" s="249"/>
      <c r="C244" s="252"/>
      <c r="D244" s="252"/>
      <c r="E244" s="249"/>
      <c r="F244" s="249"/>
    </row>
    <row r="245" spans="1:6" ht="15.75">
      <c r="A245" s="249"/>
      <c r="B245" s="249"/>
      <c r="C245" s="252"/>
      <c r="D245" s="252"/>
      <c r="E245" s="249"/>
      <c r="F245" s="249"/>
    </row>
    <row r="246" spans="1:6" ht="15.75">
      <c r="A246" s="249"/>
      <c r="B246" s="249"/>
      <c r="C246" s="252"/>
      <c r="D246" s="252"/>
      <c r="E246" s="249"/>
      <c r="F246" s="249"/>
    </row>
    <row r="247" spans="1:6" ht="15.75">
      <c r="A247" s="249"/>
      <c r="B247" s="249"/>
      <c r="C247" s="252"/>
      <c r="D247" s="252"/>
      <c r="E247" s="249"/>
      <c r="F247" s="249"/>
    </row>
    <row r="248" spans="1:6" ht="15.75">
      <c r="A248" s="249"/>
      <c r="B248" s="249"/>
      <c r="C248" s="252"/>
      <c r="D248" s="252"/>
      <c r="E248" s="249"/>
      <c r="F248" s="249"/>
    </row>
    <row r="249" spans="1:6" ht="15.75">
      <c r="A249" s="249"/>
      <c r="B249" s="249"/>
      <c r="C249" s="252"/>
      <c r="D249" s="252"/>
      <c r="E249" s="249"/>
      <c r="F249" s="249"/>
    </row>
    <row r="250" spans="1:6" ht="15.75">
      <c r="A250" s="249"/>
      <c r="B250" s="249"/>
      <c r="C250" s="252"/>
      <c r="D250" s="252"/>
      <c r="E250" s="249"/>
      <c r="F250" s="249"/>
    </row>
    <row r="251" spans="1:6" ht="15.75">
      <c r="A251" s="249"/>
      <c r="B251" s="249"/>
      <c r="C251" s="252"/>
      <c r="D251" s="252"/>
      <c r="E251" s="249"/>
      <c r="F251" s="249"/>
    </row>
    <row r="252" spans="1:6" ht="15.75">
      <c r="A252" s="249"/>
      <c r="B252" s="249"/>
      <c r="C252" s="252"/>
      <c r="D252" s="252"/>
      <c r="E252" s="249"/>
      <c r="F252" s="249"/>
    </row>
    <row r="253" spans="1:6" ht="15.75">
      <c r="A253" s="249"/>
      <c r="B253" s="249"/>
      <c r="C253" s="252"/>
      <c r="D253" s="252"/>
      <c r="E253" s="249"/>
      <c r="F253" s="249"/>
    </row>
    <row r="254" spans="1:6" ht="15.75">
      <c r="A254" s="249"/>
      <c r="B254" s="249"/>
      <c r="C254" s="252"/>
      <c r="D254" s="252"/>
      <c r="E254" s="249"/>
      <c r="F254" s="249"/>
    </row>
    <row r="255" spans="1:6" ht="15.75">
      <c r="A255" s="249"/>
      <c r="B255" s="249"/>
      <c r="C255" s="252"/>
      <c r="D255" s="252"/>
      <c r="E255" s="249"/>
      <c r="F255" s="249"/>
    </row>
    <row r="256" spans="1:6" ht="15.75">
      <c r="A256" s="249"/>
      <c r="B256" s="249"/>
      <c r="C256" s="252"/>
      <c r="D256" s="252"/>
      <c r="E256" s="249"/>
      <c r="F256" s="249"/>
    </row>
    <row r="257" spans="1:6" ht="15.75">
      <c r="A257" s="249"/>
      <c r="B257" s="249"/>
      <c r="C257" s="252"/>
      <c r="D257" s="252"/>
      <c r="E257" s="249"/>
      <c r="F257" s="249"/>
    </row>
    <row r="258" spans="1:6" ht="15.75">
      <c r="A258" s="249"/>
      <c r="B258" s="249"/>
      <c r="C258" s="252"/>
      <c r="D258" s="252"/>
      <c r="E258" s="249"/>
      <c r="F258" s="249"/>
    </row>
    <row r="259" spans="1:6" ht="15.75">
      <c r="A259" s="249"/>
      <c r="B259" s="249"/>
      <c r="C259" s="252"/>
      <c r="D259" s="252"/>
      <c r="E259" s="249"/>
      <c r="F259" s="249"/>
    </row>
    <row r="260" spans="1:6" ht="15.75">
      <c r="A260" s="249"/>
      <c r="B260" s="249"/>
      <c r="C260" s="252"/>
      <c r="D260" s="252"/>
      <c r="E260" s="249"/>
      <c r="F260" s="249"/>
    </row>
    <row r="261" spans="1:6" ht="15.75">
      <c r="A261" s="249"/>
      <c r="B261" s="249"/>
      <c r="C261" s="252"/>
      <c r="D261" s="252"/>
      <c r="E261" s="249"/>
      <c r="F261" s="249"/>
    </row>
    <row r="262" spans="1:6" ht="15.75">
      <c r="A262" s="249"/>
      <c r="B262" s="249"/>
      <c r="C262" s="252"/>
      <c r="D262" s="252"/>
      <c r="E262" s="249"/>
      <c r="F262" s="249"/>
    </row>
    <row r="263" spans="1:6" ht="15.75">
      <c r="A263" s="249"/>
      <c r="B263" s="249"/>
      <c r="C263" s="252"/>
      <c r="D263" s="252"/>
      <c r="E263" s="249"/>
      <c r="F263" s="249"/>
    </row>
    <row r="264" spans="1:6" ht="15.75">
      <c r="A264" s="249"/>
      <c r="B264" s="249"/>
      <c r="C264" s="252"/>
      <c r="D264" s="252"/>
      <c r="E264" s="249"/>
      <c r="F264" s="249"/>
    </row>
    <row r="265" spans="1:6" ht="15.75">
      <c r="A265" s="249"/>
      <c r="B265" s="249"/>
      <c r="C265" s="252"/>
      <c r="D265" s="252"/>
      <c r="E265" s="249"/>
      <c r="F265" s="249"/>
    </row>
    <row r="266" spans="1:6" ht="15.75">
      <c r="A266" s="249"/>
      <c r="B266" s="249"/>
      <c r="C266" s="252"/>
      <c r="D266" s="252"/>
      <c r="E266" s="249"/>
      <c r="F266" s="249"/>
    </row>
    <row r="267" spans="1:6" ht="15.75">
      <c r="A267" s="249"/>
      <c r="B267" s="249"/>
      <c r="C267" s="252"/>
      <c r="D267" s="252"/>
      <c r="E267" s="249"/>
      <c r="F267" s="249"/>
    </row>
    <row r="268" spans="1:6" ht="15.75">
      <c r="A268" s="249"/>
      <c r="B268" s="249"/>
      <c r="C268" s="252"/>
      <c r="D268" s="252"/>
      <c r="E268" s="249"/>
      <c r="F268" s="249"/>
    </row>
    <row r="269" spans="1:6" ht="15.75">
      <c r="A269" s="249"/>
      <c r="B269" s="249"/>
      <c r="C269" s="252"/>
      <c r="D269" s="252"/>
      <c r="E269" s="249"/>
      <c r="F269" s="249"/>
    </row>
    <row r="270" spans="1:6" ht="15.75">
      <c r="A270" s="249"/>
      <c r="B270" s="249"/>
      <c r="C270" s="252"/>
      <c r="D270" s="252"/>
      <c r="E270" s="249"/>
      <c r="F270" s="249"/>
    </row>
    <row r="271" spans="1:6" ht="15.75">
      <c r="A271" s="249"/>
      <c r="B271" s="249"/>
      <c r="C271" s="252"/>
      <c r="D271" s="252"/>
      <c r="E271" s="249"/>
      <c r="F271" s="249"/>
    </row>
    <row r="272" spans="1:6" ht="15.75">
      <c r="A272" s="249"/>
      <c r="B272" s="249"/>
      <c r="C272" s="252"/>
      <c r="D272" s="252"/>
      <c r="E272" s="249"/>
      <c r="F272" s="249"/>
    </row>
    <row r="273" spans="1:6" ht="15.75">
      <c r="A273" s="249"/>
      <c r="B273" s="249"/>
      <c r="C273" s="252"/>
      <c r="D273" s="252"/>
      <c r="E273" s="249"/>
      <c r="F273" s="249"/>
    </row>
    <row r="274" spans="1:6" ht="15.75">
      <c r="A274" s="249"/>
      <c r="B274" s="249"/>
      <c r="C274" s="252"/>
      <c r="D274" s="252"/>
      <c r="E274" s="249"/>
      <c r="F274" s="249"/>
    </row>
    <row r="275" spans="1:6" ht="15.75">
      <c r="A275" s="249"/>
      <c r="B275" s="249"/>
      <c r="C275" s="252"/>
      <c r="D275" s="252"/>
      <c r="E275" s="249"/>
      <c r="F275" s="249"/>
    </row>
    <row r="276" spans="1:6" ht="15.75">
      <c r="A276" s="249"/>
      <c r="B276" s="249"/>
      <c r="C276" s="252"/>
      <c r="D276" s="252"/>
      <c r="E276" s="249"/>
      <c r="F276" s="249"/>
    </row>
    <row r="277" spans="1:6" ht="15.75">
      <c r="A277" s="249"/>
      <c r="B277" s="249"/>
      <c r="C277" s="252"/>
      <c r="D277" s="252"/>
      <c r="E277" s="249"/>
      <c r="F277" s="249"/>
    </row>
    <row r="278" spans="1:6" ht="15.75">
      <c r="A278" s="249"/>
      <c r="B278" s="249"/>
      <c r="C278" s="252"/>
      <c r="D278" s="252"/>
      <c r="E278" s="249"/>
      <c r="F278" s="249"/>
    </row>
    <row r="279" spans="1:6" ht="15.75">
      <c r="A279" s="249"/>
      <c r="B279" s="249"/>
      <c r="C279" s="252"/>
      <c r="D279" s="252"/>
      <c r="E279" s="249"/>
      <c r="F279" s="249"/>
    </row>
    <row r="280" spans="1:6" ht="15.75">
      <c r="A280" s="249"/>
      <c r="B280" s="249"/>
      <c r="C280" s="252"/>
      <c r="D280" s="252"/>
      <c r="E280" s="249"/>
      <c r="F280" s="249"/>
    </row>
    <row r="281" spans="1:6" ht="15.75">
      <c r="A281" s="249"/>
      <c r="B281" s="249"/>
      <c r="C281" s="252"/>
      <c r="D281" s="252"/>
      <c r="E281" s="249"/>
      <c r="F281" s="249"/>
    </row>
    <row r="282" spans="1:6" ht="15.75">
      <c r="A282" s="249"/>
      <c r="B282" s="249"/>
      <c r="C282" s="252"/>
      <c r="D282" s="252"/>
      <c r="E282" s="249"/>
      <c r="F282" s="249"/>
    </row>
    <row r="283" spans="1:6" ht="15.75">
      <c r="A283" s="249"/>
      <c r="B283" s="249"/>
      <c r="C283" s="252"/>
      <c r="D283" s="252"/>
      <c r="E283" s="249"/>
      <c r="F283" s="249"/>
    </row>
    <row r="284" spans="1:6" ht="15.75">
      <c r="A284" s="249"/>
      <c r="B284" s="249"/>
      <c r="C284" s="252"/>
      <c r="D284" s="252"/>
      <c r="E284" s="249"/>
      <c r="F284" s="249"/>
    </row>
    <row r="285" spans="1:6" ht="15.75">
      <c r="A285" s="249"/>
      <c r="B285" s="249"/>
      <c r="C285" s="252"/>
      <c r="D285" s="252"/>
      <c r="E285" s="249"/>
      <c r="F285" s="249"/>
    </row>
    <row r="286" spans="1:6" ht="15.75">
      <c r="A286" s="249"/>
      <c r="B286" s="249"/>
      <c r="C286" s="252"/>
      <c r="D286" s="252"/>
      <c r="E286" s="249"/>
      <c r="F286" s="249"/>
    </row>
    <row r="287" spans="1:6" ht="15.75">
      <c r="A287" s="249"/>
      <c r="B287" s="249"/>
      <c r="C287" s="252"/>
      <c r="D287" s="252"/>
      <c r="E287" s="249"/>
      <c r="F287" s="249"/>
    </row>
    <row r="288" spans="1:6" ht="15.75">
      <c r="A288" s="249"/>
      <c r="B288" s="249"/>
      <c r="C288" s="252"/>
      <c r="D288" s="252"/>
      <c r="E288" s="249"/>
      <c r="F288" s="249"/>
    </row>
    <row r="289" spans="1:6" ht="15.75">
      <c r="A289" s="249"/>
      <c r="B289" s="249"/>
      <c r="C289" s="252"/>
      <c r="D289" s="252"/>
      <c r="E289" s="249"/>
      <c r="F289" s="249"/>
    </row>
    <row r="290" spans="1:6" ht="15.75">
      <c r="A290" s="249"/>
      <c r="B290" s="249"/>
      <c r="C290" s="252"/>
      <c r="D290" s="252"/>
      <c r="E290" s="249"/>
      <c r="F290" s="249"/>
    </row>
    <row r="291" spans="1:6" ht="15.75">
      <c r="A291" s="249"/>
      <c r="B291" s="249"/>
      <c r="C291" s="252"/>
      <c r="D291" s="252"/>
      <c r="E291" s="249"/>
      <c r="F291" s="249"/>
    </row>
    <row r="292" spans="1:6" ht="15.75">
      <c r="A292" s="249"/>
      <c r="B292" s="249"/>
      <c r="C292" s="252"/>
      <c r="D292" s="252"/>
      <c r="E292" s="249"/>
      <c r="F292" s="249"/>
    </row>
    <row r="293" spans="1:6" ht="15.75">
      <c r="A293" s="249"/>
      <c r="B293" s="249"/>
      <c r="C293" s="252"/>
      <c r="D293" s="252"/>
      <c r="E293" s="249"/>
      <c r="F293" s="249"/>
    </row>
    <row r="294" spans="1:6" ht="15.75">
      <c r="A294" s="249"/>
      <c r="B294" s="249"/>
      <c r="C294" s="252"/>
      <c r="D294" s="252"/>
      <c r="E294" s="249"/>
      <c r="F294" s="249"/>
    </row>
    <row r="295" spans="1:6" ht="15.75">
      <c r="A295" s="249"/>
      <c r="B295" s="249"/>
      <c r="C295" s="252"/>
      <c r="D295" s="252"/>
      <c r="E295" s="249"/>
      <c r="F295" s="249"/>
    </row>
    <row r="296" spans="1:6" ht="15.75">
      <c r="A296" s="249"/>
      <c r="B296" s="249"/>
      <c r="C296" s="252"/>
      <c r="D296" s="252"/>
      <c r="E296" s="249"/>
      <c r="F296" s="249"/>
    </row>
    <row r="297" spans="1:6" ht="15.75">
      <c r="A297" s="249"/>
      <c r="B297" s="249"/>
      <c r="C297" s="252"/>
      <c r="D297" s="252"/>
      <c r="E297" s="249"/>
      <c r="F297" s="249"/>
    </row>
    <row r="298" spans="1:6" ht="15.75">
      <c r="A298" s="249"/>
      <c r="B298" s="249"/>
      <c r="C298" s="252"/>
      <c r="D298" s="252"/>
      <c r="E298" s="249"/>
      <c r="F298" s="249"/>
    </row>
    <row r="299" spans="1:6" ht="15.75">
      <c r="A299" s="249"/>
      <c r="B299" s="249"/>
      <c r="C299" s="252"/>
      <c r="D299" s="252"/>
      <c r="E299" s="249"/>
      <c r="F299" s="249"/>
    </row>
    <row r="300" spans="1:6" ht="15.75">
      <c r="A300" s="249"/>
      <c r="B300" s="249"/>
      <c r="C300" s="252"/>
      <c r="D300" s="252"/>
      <c r="E300" s="249"/>
      <c r="F300" s="249"/>
    </row>
    <row r="301" spans="1:6" ht="15.75">
      <c r="A301" s="249"/>
      <c r="B301" s="249"/>
      <c r="C301" s="252"/>
      <c r="D301" s="252"/>
      <c r="E301" s="249"/>
      <c r="F301" s="249"/>
    </row>
    <row r="302" spans="1:6" ht="15.75">
      <c r="A302" s="249"/>
      <c r="B302" s="249"/>
      <c r="C302" s="252"/>
      <c r="D302" s="252"/>
      <c r="E302" s="249"/>
      <c r="F302" s="249"/>
    </row>
    <row r="303" spans="1:6" ht="15.75">
      <c r="A303" s="249"/>
      <c r="B303" s="249"/>
      <c r="C303" s="252"/>
      <c r="D303" s="252"/>
      <c r="E303" s="249"/>
      <c r="F303" s="249"/>
    </row>
    <row r="304" spans="1:6" ht="15.75">
      <c r="A304" s="249"/>
      <c r="B304" s="249"/>
      <c r="C304" s="252"/>
      <c r="D304" s="252"/>
      <c r="E304" s="249"/>
      <c r="F304" s="249"/>
    </row>
    <row r="305" spans="1:6" ht="15.75">
      <c r="A305" s="249"/>
      <c r="B305" s="249"/>
      <c r="C305" s="252"/>
      <c r="D305" s="252"/>
      <c r="E305" s="249"/>
      <c r="F305" s="249"/>
    </row>
    <row r="306" spans="1:6" ht="15.75">
      <c r="A306" s="249"/>
      <c r="B306" s="249"/>
      <c r="C306" s="252"/>
      <c r="D306" s="252"/>
      <c r="E306" s="249"/>
      <c r="F306" s="249"/>
    </row>
    <row r="307" spans="1:6" ht="15.75">
      <c r="A307" s="249"/>
      <c r="B307" s="249"/>
      <c r="C307" s="252"/>
      <c r="D307" s="252"/>
      <c r="E307" s="249"/>
      <c r="F307" s="249"/>
    </row>
    <row r="308" spans="1:6" ht="15.75">
      <c r="A308" s="249"/>
      <c r="B308" s="249"/>
      <c r="C308" s="252"/>
      <c r="D308" s="252"/>
      <c r="E308" s="249"/>
      <c r="F308" s="249"/>
    </row>
    <row r="309" spans="1:6" ht="15.75">
      <c r="A309" s="249"/>
      <c r="B309" s="249"/>
      <c r="C309" s="252"/>
      <c r="D309" s="252"/>
      <c r="E309" s="249"/>
      <c r="F309" s="249"/>
    </row>
    <row r="310" spans="1:6" ht="15.75">
      <c r="A310" s="249"/>
      <c r="B310" s="249"/>
      <c r="C310" s="252"/>
      <c r="D310" s="252"/>
      <c r="E310" s="249"/>
      <c r="F310" s="249"/>
    </row>
    <row r="311" spans="1:6" ht="15.75">
      <c r="A311" s="249"/>
      <c r="B311" s="249"/>
      <c r="C311" s="252"/>
      <c r="D311" s="252"/>
      <c r="E311" s="249"/>
      <c r="F311" s="249"/>
    </row>
    <row r="312" spans="1:6" ht="15.75">
      <c r="A312" s="249"/>
      <c r="B312" s="249"/>
      <c r="C312" s="252"/>
      <c r="D312" s="252"/>
      <c r="E312" s="249"/>
      <c r="F312" s="249"/>
    </row>
    <row r="313" spans="1:6" ht="15.75">
      <c r="A313" s="249"/>
      <c r="B313" s="249"/>
      <c r="C313" s="252"/>
      <c r="D313" s="252"/>
      <c r="E313" s="249"/>
      <c r="F313" s="249"/>
    </row>
    <row r="314" spans="1:6" ht="15.75">
      <c r="A314" s="249"/>
      <c r="B314" s="249"/>
      <c r="C314" s="252"/>
      <c r="D314" s="252"/>
      <c r="E314" s="249"/>
      <c r="F314" s="249"/>
    </row>
    <row r="315" spans="1:6" ht="15.75">
      <c r="A315" s="249"/>
      <c r="B315" s="249"/>
      <c r="C315" s="252"/>
      <c r="D315" s="252"/>
      <c r="E315" s="249"/>
      <c r="F315" s="249"/>
    </row>
    <row r="316" spans="1:6" ht="15.75">
      <c r="A316" s="249"/>
      <c r="B316" s="249"/>
      <c r="C316" s="252"/>
      <c r="D316" s="252"/>
      <c r="E316" s="249"/>
      <c r="F316" s="249"/>
    </row>
    <row r="317" spans="1:6" ht="15.75">
      <c r="A317" s="249"/>
      <c r="B317" s="249"/>
      <c r="C317" s="252"/>
      <c r="D317" s="252"/>
      <c r="E317" s="249"/>
      <c r="F317" s="249"/>
    </row>
    <row r="318" spans="1:6" ht="15.75">
      <c r="A318" s="249"/>
      <c r="B318" s="249"/>
      <c r="C318" s="252"/>
      <c r="D318" s="252"/>
      <c r="E318" s="249"/>
      <c r="F318" s="249"/>
    </row>
    <row r="319" spans="1:6" ht="15.75">
      <c r="A319" s="249"/>
      <c r="B319" s="249"/>
      <c r="C319" s="252"/>
      <c r="D319" s="252"/>
      <c r="E319" s="249"/>
      <c r="F319" s="249"/>
    </row>
    <row r="320" spans="1:6" ht="15.75">
      <c r="A320" s="249"/>
      <c r="B320" s="249"/>
      <c r="C320" s="252"/>
      <c r="D320" s="252"/>
      <c r="E320" s="249"/>
      <c r="F320" s="249"/>
    </row>
    <row r="321" spans="1:6" ht="15.75">
      <c r="A321" s="249"/>
      <c r="B321" s="249"/>
      <c r="C321" s="252"/>
      <c r="D321" s="252"/>
      <c r="E321" s="249"/>
      <c r="F321" s="249"/>
    </row>
    <row r="322" spans="1:6" ht="15.75">
      <c r="A322" s="249"/>
      <c r="B322" s="249"/>
      <c r="C322" s="252"/>
      <c r="D322" s="252"/>
      <c r="E322" s="249"/>
      <c r="F322" s="249"/>
    </row>
    <row r="323" spans="1:6" ht="15.75">
      <c r="A323" s="249"/>
      <c r="B323" s="249"/>
      <c r="C323" s="252"/>
      <c r="D323" s="252"/>
      <c r="E323" s="249"/>
      <c r="F323" s="249"/>
    </row>
    <row r="324" spans="1:6" ht="15.75">
      <c r="A324" s="249"/>
      <c r="B324" s="249"/>
      <c r="C324" s="252"/>
      <c r="D324" s="252"/>
      <c r="E324" s="249"/>
      <c r="F324" s="249"/>
    </row>
    <row r="325" spans="1:6" ht="15.75">
      <c r="A325" s="249"/>
      <c r="B325" s="249"/>
      <c r="C325" s="252"/>
      <c r="D325" s="252"/>
      <c r="E325" s="249"/>
      <c r="F325" s="249"/>
    </row>
    <row r="326" spans="1:6" ht="15.75">
      <c r="A326" s="249"/>
      <c r="B326" s="249"/>
      <c r="C326" s="252"/>
      <c r="D326" s="252"/>
      <c r="E326" s="249"/>
      <c r="F326" s="249"/>
    </row>
    <row r="327" spans="1:6" ht="15.75">
      <c r="A327" s="249"/>
      <c r="B327" s="249"/>
      <c r="C327" s="252"/>
      <c r="D327" s="252"/>
      <c r="E327" s="249"/>
      <c r="F327" s="249"/>
    </row>
    <row r="328" spans="1:6" ht="15.75">
      <c r="A328" s="249"/>
      <c r="B328" s="249"/>
      <c r="C328" s="252"/>
      <c r="D328" s="252"/>
      <c r="E328" s="249"/>
      <c r="F328" s="249"/>
    </row>
    <row r="329" spans="1:6" ht="15.75">
      <c r="A329" s="249"/>
      <c r="B329" s="249"/>
      <c r="C329" s="252"/>
      <c r="D329" s="252"/>
      <c r="E329" s="249"/>
      <c r="F329" s="249"/>
    </row>
    <row r="330" spans="1:6" ht="15.75">
      <c r="A330" s="249"/>
      <c r="B330" s="249"/>
      <c r="C330" s="252"/>
      <c r="D330" s="252"/>
      <c r="E330" s="249"/>
      <c r="F330" s="249"/>
    </row>
    <row r="331" spans="1:6" ht="15.75">
      <c r="A331" s="249"/>
      <c r="B331" s="249"/>
      <c r="C331" s="252"/>
      <c r="D331" s="252"/>
      <c r="E331" s="249"/>
      <c r="F331" s="249"/>
    </row>
    <row r="332" spans="1:6" ht="15.75">
      <c r="A332" s="249"/>
      <c r="B332" s="249"/>
      <c r="C332" s="252"/>
      <c r="D332" s="252"/>
      <c r="E332" s="249"/>
      <c r="F332" s="249"/>
    </row>
    <row r="333" spans="1:6" ht="15.75">
      <c r="A333" s="249"/>
      <c r="B333" s="249"/>
      <c r="C333" s="252"/>
      <c r="D333" s="252"/>
      <c r="E333" s="249"/>
      <c r="F333" s="249"/>
    </row>
    <row r="334" spans="1:6" ht="15.75">
      <c r="A334" s="249"/>
      <c r="B334" s="249"/>
      <c r="C334" s="252"/>
      <c r="D334" s="252"/>
      <c r="E334" s="249"/>
      <c r="F334" s="249"/>
    </row>
    <row r="335" spans="1:6" ht="15.75">
      <c r="A335" s="249"/>
      <c r="B335" s="249"/>
      <c r="C335" s="252"/>
      <c r="D335" s="252"/>
      <c r="E335" s="249"/>
      <c r="F335" s="249"/>
    </row>
    <row r="336" spans="1:6" ht="15.75">
      <c r="A336" s="249"/>
      <c r="B336" s="249"/>
      <c r="C336" s="252"/>
      <c r="D336" s="252"/>
      <c r="E336" s="249"/>
      <c r="F336" s="249"/>
    </row>
    <row r="337" spans="1:6" ht="15.75">
      <c r="A337" s="249"/>
      <c r="B337" s="249"/>
      <c r="C337" s="252"/>
      <c r="D337" s="252"/>
      <c r="E337" s="249"/>
      <c r="F337" s="249"/>
    </row>
    <row r="338" spans="1:6" ht="15.75">
      <c r="A338" s="249"/>
      <c r="B338" s="249"/>
      <c r="C338" s="252"/>
      <c r="D338" s="252"/>
      <c r="E338" s="249"/>
      <c r="F338" s="249"/>
    </row>
    <row r="339" spans="1:6" ht="15.75">
      <c r="A339" s="249"/>
      <c r="B339" s="249"/>
      <c r="C339" s="252"/>
      <c r="D339" s="252"/>
      <c r="E339" s="249"/>
      <c r="F339" s="249"/>
    </row>
    <row r="340" spans="1:6" ht="15.75">
      <c r="A340" s="249"/>
      <c r="B340" s="249"/>
      <c r="C340" s="252"/>
      <c r="D340" s="252"/>
      <c r="E340" s="249"/>
      <c r="F340" s="249"/>
    </row>
    <row r="341" spans="1:6" ht="15.75">
      <c r="A341" s="249"/>
      <c r="B341" s="249"/>
      <c r="C341" s="252"/>
      <c r="D341" s="252"/>
      <c r="E341" s="249"/>
      <c r="F341" s="249"/>
    </row>
    <row r="342" spans="1:6" ht="15.75">
      <c r="A342" s="249"/>
      <c r="B342" s="249"/>
      <c r="C342" s="252"/>
      <c r="D342" s="252"/>
      <c r="E342" s="249"/>
      <c r="F342" s="249"/>
    </row>
    <row r="343" spans="1:6" ht="15.75">
      <c r="A343" s="249"/>
      <c r="B343" s="249"/>
      <c r="C343" s="252"/>
      <c r="D343" s="252"/>
      <c r="E343" s="249"/>
      <c r="F343" s="249"/>
    </row>
    <row r="344" spans="1:6" ht="15.75">
      <c r="A344" s="249"/>
      <c r="B344" s="249"/>
      <c r="C344" s="252"/>
      <c r="D344" s="252"/>
      <c r="E344" s="249"/>
      <c r="F344" s="249"/>
    </row>
    <row r="345" spans="1:6" ht="15.75">
      <c r="A345" s="249"/>
      <c r="B345" s="249"/>
      <c r="C345" s="252"/>
      <c r="D345" s="252"/>
      <c r="E345" s="249"/>
      <c r="F345" s="249"/>
    </row>
    <row r="346" spans="1:6" ht="15.75">
      <c r="A346" s="249"/>
      <c r="B346" s="249"/>
      <c r="C346" s="252"/>
      <c r="D346" s="252"/>
      <c r="E346" s="249"/>
      <c r="F346" s="249"/>
    </row>
    <row r="347" spans="1:6" ht="15.75">
      <c r="A347" s="249"/>
      <c r="B347" s="249"/>
      <c r="C347" s="252"/>
      <c r="D347" s="252"/>
      <c r="E347" s="249"/>
      <c r="F347" s="249"/>
    </row>
    <row r="348" spans="1:6" ht="15.75">
      <c r="A348" s="249"/>
      <c r="B348" s="249"/>
      <c r="C348" s="252"/>
      <c r="D348" s="252"/>
      <c r="E348" s="249"/>
      <c r="F348" s="249"/>
    </row>
    <row r="349" spans="1:6" ht="15.75">
      <c r="A349" s="249"/>
      <c r="B349" s="249"/>
      <c r="C349" s="252"/>
      <c r="D349" s="252"/>
      <c r="E349" s="249"/>
      <c r="F349" s="249"/>
    </row>
    <row r="350" spans="1:6" ht="15.75">
      <c r="A350" s="249"/>
      <c r="B350" s="249"/>
      <c r="C350" s="252"/>
      <c r="D350" s="252"/>
      <c r="E350" s="249"/>
      <c r="F350" s="249"/>
    </row>
    <row r="351" spans="1:6" ht="15.75">
      <c r="A351" s="249"/>
      <c r="B351" s="249"/>
      <c r="C351" s="252"/>
      <c r="D351" s="252"/>
      <c r="E351" s="249"/>
      <c r="F351" s="249"/>
    </row>
    <row r="352" spans="1:6" ht="15.75">
      <c r="A352" s="249"/>
      <c r="B352" s="249"/>
      <c r="C352" s="252"/>
      <c r="D352" s="252"/>
      <c r="E352" s="249"/>
      <c r="F352" s="249"/>
    </row>
    <row r="353" spans="1:6" ht="15.75">
      <c r="A353" s="249"/>
      <c r="B353" s="249"/>
      <c r="C353" s="252"/>
      <c r="D353" s="252"/>
      <c r="E353" s="249"/>
      <c r="F353" s="249"/>
    </row>
    <row r="354" spans="1:6" ht="15.75">
      <c r="A354" s="249"/>
      <c r="B354" s="249"/>
      <c r="C354" s="252"/>
      <c r="D354" s="252"/>
      <c r="E354" s="249"/>
      <c r="F354" s="249"/>
    </row>
    <row r="355" spans="1:6" ht="15.75">
      <c r="A355" s="249"/>
      <c r="B355" s="249"/>
      <c r="C355" s="252"/>
      <c r="D355" s="252"/>
      <c r="E355" s="249"/>
      <c r="F355" s="249"/>
    </row>
    <row r="356" spans="1:6" ht="15.75">
      <c r="A356" s="249"/>
      <c r="B356" s="249"/>
      <c r="C356" s="252"/>
      <c r="D356" s="252"/>
      <c r="E356" s="249"/>
      <c r="F356" s="249"/>
    </row>
    <row r="357" spans="1:6" ht="15.75">
      <c r="A357" s="249"/>
      <c r="B357" s="249"/>
      <c r="C357" s="252"/>
      <c r="D357" s="252"/>
      <c r="E357" s="249"/>
      <c r="F357" s="249"/>
    </row>
    <row r="358" spans="1:6" ht="15.75">
      <c r="A358" s="249"/>
      <c r="B358" s="249"/>
      <c r="C358" s="252"/>
      <c r="D358" s="252"/>
      <c r="E358" s="249"/>
      <c r="F358" s="249"/>
    </row>
    <row r="359" spans="1:6" ht="15.75">
      <c r="A359" s="249"/>
      <c r="B359" s="249"/>
      <c r="C359" s="252"/>
      <c r="D359" s="252"/>
      <c r="E359" s="249"/>
      <c r="F359" s="249"/>
    </row>
    <row r="360" spans="1:6" ht="15.75">
      <c r="A360" s="249"/>
      <c r="B360" s="249"/>
      <c r="C360" s="252"/>
      <c r="D360" s="252"/>
      <c r="E360" s="249"/>
      <c r="F360" s="249"/>
    </row>
    <row r="361" spans="1:6" ht="15.75">
      <c r="A361" s="249"/>
      <c r="B361" s="249"/>
      <c r="C361" s="252"/>
      <c r="D361" s="252"/>
      <c r="E361" s="249"/>
      <c r="F361" s="24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 C35:D35 C30:D31 C21:D24 C16:D17 C8:D13 C39:D39 G39:H39 G30:H31 G18:H22 G14:H15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">
      <selection activeCell="C9" sqref="C9:D46"/>
    </sheetView>
  </sheetViews>
  <sheetFormatPr defaultColWidth="9.28125" defaultRowHeight="12.75"/>
  <cols>
    <col min="1" max="1" width="61.421875" style="258" customWidth="1"/>
    <col min="2" max="2" width="23.28125" style="258" bestFit="1" customWidth="1"/>
    <col min="3" max="3" width="17.8515625" style="283" customWidth="1"/>
    <col min="4" max="4" width="18.7109375" style="283" customWidth="1"/>
    <col min="5" max="5" width="10.140625" style="258" customWidth="1"/>
    <col min="6" max="6" width="12.00390625" style="258" customWidth="1"/>
    <col min="7" max="16384" width="9.28125" style="258" customWidth="1"/>
  </cols>
  <sheetData>
    <row r="1" spans="1:10" ht="15.75">
      <c r="A1" s="255"/>
      <c r="B1" s="255"/>
      <c r="C1" s="256"/>
      <c r="D1" s="256"/>
      <c r="E1" s="257"/>
      <c r="F1" s="257"/>
      <c r="G1" s="257"/>
      <c r="H1" s="257"/>
      <c r="I1" s="257"/>
      <c r="J1" s="257"/>
    </row>
    <row r="2" spans="1:10" ht="15.75">
      <c r="A2" s="259" t="s">
        <v>206</v>
      </c>
      <c r="B2" s="259"/>
      <c r="C2" s="260"/>
      <c r="D2" s="260"/>
      <c r="E2" s="261"/>
      <c r="F2" s="261"/>
      <c r="G2" s="257"/>
      <c r="H2" s="257"/>
      <c r="I2" s="257"/>
      <c r="J2" s="257"/>
    </row>
    <row r="3" spans="1:10" ht="15.75">
      <c r="A3" s="259"/>
      <c r="B3" s="259"/>
      <c r="C3" s="260"/>
      <c r="D3" s="260"/>
      <c r="E3" s="262"/>
      <c r="F3" s="262"/>
      <c r="G3" s="257"/>
      <c r="H3" s="257"/>
      <c r="I3" s="257"/>
      <c r="J3" s="257"/>
    </row>
    <row r="4" spans="1:10" ht="15.75">
      <c r="A4" s="117" t="s">
        <v>1</v>
      </c>
      <c r="B4" s="98" t="str">
        <f>'Balance Sheet'!$E$3</f>
        <v>SOPHARMA AD</v>
      </c>
      <c r="C4" s="263" t="s">
        <v>458</v>
      </c>
      <c r="D4" s="183">
        <f>'Balance Sheet'!$H$3</f>
        <v>831902088</v>
      </c>
      <c r="E4" s="261"/>
      <c r="F4" s="261"/>
      <c r="G4" s="257"/>
      <c r="H4" s="257"/>
      <c r="I4" s="257"/>
      <c r="J4" s="257"/>
    </row>
    <row r="5" spans="1:10" ht="15.75">
      <c r="A5" s="117" t="s">
        <v>207</v>
      </c>
      <c r="B5" s="97" t="str">
        <f>'Balance Sheet'!$E$4</f>
        <v>CONSOLIDATED</v>
      </c>
      <c r="C5" s="264"/>
      <c r="D5" s="183">
        <f>'Balance Sheet'!$H$4</f>
        <v>684</v>
      </c>
      <c r="E5" s="257"/>
      <c r="F5" s="257"/>
      <c r="G5" s="257"/>
      <c r="H5" s="257"/>
      <c r="I5" s="257"/>
      <c r="J5" s="257"/>
    </row>
    <row r="6" spans="1:10" ht="16.5" thickBot="1">
      <c r="A6" s="120" t="s">
        <v>3</v>
      </c>
      <c r="B6" s="99" t="str">
        <f>'Balance Sheet'!$E$5</f>
        <v>01.01.-30.09.2015</v>
      </c>
      <c r="C6" s="265"/>
      <c r="D6" s="122" t="str">
        <f>'Balance Sheet'!$H$5</f>
        <v>( thousand BGN)</v>
      </c>
      <c r="E6" s="257"/>
      <c r="F6" s="266"/>
      <c r="G6" s="257"/>
      <c r="H6" s="257"/>
      <c r="I6" s="257"/>
      <c r="J6" s="257"/>
    </row>
    <row r="7" spans="1:7" ht="33.75" customHeight="1">
      <c r="A7" s="267" t="s">
        <v>442</v>
      </c>
      <c r="B7" s="168" t="s">
        <v>7</v>
      </c>
      <c r="C7" s="169" t="s">
        <v>8</v>
      </c>
      <c r="D7" s="169" t="s">
        <v>9</v>
      </c>
      <c r="E7" s="268"/>
      <c r="F7" s="268"/>
      <c r="G7" s="257"/>
    </row>
    <row r="8" spans="1:7" ht="15.75">
      <c r="A8" s="269" t="s">
        <v>209</v>
      </c>
      <c r="B8" s="414"/>
      <c r="C8" s="423"/>
      <c r="D8" s="423"/>
      <c r="E8" s="270"/>
      <c r="F8" s="270"/>
      <c r="G8" s="257"/>
    </row>
    <row r="9" spans="1:7" ht="15.75">
      <c r="A9" s="271" t="s">
        <v>210</v>
      </c>
      <c r="B9" s="414" t="s">
        <v>637</v>
      </c>
      <c r="C9" s="538">
        <v>719803</v>
      </c>
      <c r="D9" s="538">
        <v>688545</v>
      </c>
      <c r="E9" s="270"/>
      <c r="F9" s="270"/>
      <c r="G9" s="257"/>
    </row>
    <row r="10" spans="1:13" ht="15.75">
      <c r="A10" s="271" t="s">
        <v>211</v>
      </c>
      <c r="B10" s="414" t="s">
        <v>638</v>
      </c>
      <c r="C10" s="538">
        <v>-574449</v>
      </c>
      <c r="D10" s="538">
        <v>-560675</v>
      </c>
      <c r="E10" s="272"/>
      <c r="F10" s="272"/>
      <c r="G10" s="273"/>
      <c r="H10" s="274"/>
      <c r="I10" s="274"/>
      <c r="J10" s="274"/>
      <c r="K10" s="274"/>
      <c r="L10" s="274"/>
      <c r="M10" s="274"/>
    </row>
    <row r="11" spans="1:13" ht="15.75">
      <c r="A11" s="271" t="s">
        <v>212</v>
      </c>
      <c r="B11" s="414" t="s">
        <v>639</v>
      </c>
      <c r="C11" s="538"/>
      <c r="D11" s="538">
        <v>0</v>
      </c>
      <c r="E11" s="272"/>
      <c r="F11" s="272"/>
      <c r="G11" s="273"/>
      <c r="H11" s="274"/>
      <c r="I11" s="274"/>
      <c r="J11" s="274"/>
      <c r="K11" s="274"/>
      <c r="L11" s="274"/>
      <c r="M11" s="274"/>
    </row>
    <row r="12" spans="1:13" ht="27" customHeight="1">
      <c r="A12" s="271" t="s">
        <v>213</v>
      </c>
      <c r="B12" s="414" t="s">
        <v>640</v>
      </c>
      <c r="C12" s="538">
        <v>-56076</v>
      </c>
      <c r="D12" s="538">
        <v>-54251</v>
      </c>
      <c r="E12" s="272"/>
      <c r="F12" s="272"/>
      <c r="G12" s="273"/>
      <c r="H12" s="274"/>
      <c r="I12" s="274"/>
      <c r="J12" s="274"/>
      <c r="K12" s="274"/>
      <c r="L12" s="274"/>
      <c r="M12" s="274"/>
    </row>
    <row r="13" spans="1:13" ht="15.75">
      <c r="A13" s="271" t="s">
        <v>214</v>
      </c>
      <c r="B13" s="414" t="s">
        <v>641</v>
      </c>
      <c r="C13" s="538">
        <v>-41314</v>
      </c>
      <c r="D13" s="538">
        <v>-40352</v>
      </c>
      <c r="E13" s="272"/>
      <c r="F13" s="272"/>
      <c r="G13" s="273"/>
      <c r="H13" s="274"/>
      <c r="I13" s="274"/>
      <c r="J13" s="274"/>
      <c r="K13" s="274"/>
      <c r="L13" s="274"/>
      <c r="M13" s="274"/>
    </row>
    <row r="14" spans="1:13" ht="15.75">
      <c r="A14" s="275" t="s">
        <v>215</v>
      </c>
      <c r="B14" s="414" t="s">
        <v>642</v>
      </c>
      <c r="C14" s="538">
        <v>-1939</v>
      </c>
      <c r="D14" s="538">
        <v>-6343</v>
      </c>
      <c r="E14" s="272"/>
      <c r="F14" s="272"/>
      <c r="G14" s="273"/>
      <c r="H14" s="274"/>
      <c r="I14" s="274"/>
      <c r="J14" s="274"/>
      <c r="K14" s="274"/>
      <c r="L14" s="274"/>
      <c r="M14" s="274"/>
    </row>
    <row r="15" spans="1:13" ht="15.75">
      <c r="A15" s="276" t="s">
        <v>216</v>
      </c>
      <c r="B15" s="414" t="s">
        <v>643</v>
      </c>
      <c r="C15" s="538"/>
      <c r="D15" s="538"/>
      <c r="E15" s="272"/>
      <c r="F15" s="272"/>
      <c r="G15" s="273"/>
      <c r="H15" s="274"/>
      <c r="I15" s="274"/>
      <c r="J15" s="274"/>
      <c r="K15" s="274"/>
      <c r="L15" s="274"/>
      <c r="M15" s="274"/>
    </row>
    <row r="16" spans="1:13" ht="15.75">
      <c r="A16" s="271" t="s">
        <v>217</v>
      </c>
      <c r="B16" s="414" t="s">
        <v>644</v>
      </c>
      <c r="C16" s="538">
        <v>-5764</v>
      </c>
      <c r="D16" s="538">
        <v>-5296</v>
      </c>
      <c r="E16" s="272"/>
      <c r="F16" s="272"/>
      <c r="G16" s="273"/>
      <c r="H16" s="274"/>
      <c r="I16" s="274"/>
      <c r="J16" s="274"/>
      <c r="K16" s="274"/>
      <c r="L16" s="274"/>
      <c r="M16" s="274"/>
    </row>
    <row r="17" spans="1:13" ht="15.75">
      <c r="A17" s="275" t="s">
        <v>218</v>
      </c>
      <c r="B17" s="415" t="s">
        <v>645</v>
      </c>
      <c r="C17" s="538">
        <v>-1015</v>
      </c>
      <c r="D17" s="538">
        <v>-1897</v>
      </c>
      <c r="E17" s="272"/>
      <c r="F17" s="272"/>
      <c r="G17" s="273"/>
      <c r="H17" s="274"/>
      <c r="I17" s="274"/>
      <c r="J17" s="274"/>
      <c r="K17" s="274"/>
      <c r="L17" s="274"/>
      <c r="M17" s="274"/>
    </row>
    <row r="18" spans="1:13" ht="15.75">
      <c r="A18" s="271" t="s">
        <v>219</v>
      </c>
      <c r="B18" s="414" t="s">
        <v>646</v>
      </c>
      <c r="C18" s="538">
        <v>-763</v>
      </c>
      <c r="D18" s="538">
        <v>-4100</v>
      </c>
      <c r="E18" s="272"/>
      <c r="F18" s="272"/>
      <c r="G18" s="273"/>
      <c r="H18" s="274"/>
      <c r="I18" s="274"/>
      <c r="J18" s="274"/>
      <c r="K18" s="274"/>
      <c r="L18" s="274"/>
      <c r="M18" s="274"/>
    </row>
    <row r="19" spans="1:13" ht="15.75">
      <c r="A19" s="277" t="s">
        <v>220</v>
      </c>
      <c r="B19" s="416" t="s">
        <v>647</v>
      </c>
      <c r="C19" s="539">
        <f>SUM(C9:C18)</f>
        <v>38483</v>
      </c>
      <c r="D19" s="539">
        <f>SUM(D9:D18)</f>
        <v>15631</v>
      </c>
      <c r="E19" s="272"/>
      <c r="F19" s="272"/>
      <c r="G19" s="273"/>
      <c r="H19" s="274"/>
      <c r="I19" s="274"/>
      <c r="J19" s="274"/>
      <c r="K19" s="274"/>
      <c r="L19" s="274"/>
      <c r="M19" s="274"/>
    </row>
    <row r="20" spans="1:13" ht="15.75">
      <c r="A20" s="269" t="s">
        <v>221</v>
      </c>
      <c r="B20" s="417"/>
      <c r="C20" s="540"/>
      <c r="D20" s="540"/>
      <c r="E20" s="272"/>
      <c r="F20" s="272"/>
      <c r="G20" s="273"/>
      <c r="H20" s="274"/>
      <c r="I20" s="274"/>
      <c r="J20" s="274"/>
      <c r="K20" s="274"/>
      <c r="L20" s="274"/>
      <c r="M20" s="274"/>
    </row>
    <row r="21" spans="1:13" ht="15.75">
      <c r="A21" s="271" t="s">
        <v>222</v>
      </c>
      <c r="B21" s="414" t="s">
        <v>648</v>
      </c>
      <c r="C21" s="538">
        <v>-16199</v>
      </c>
      <c r="D21" s="538">
        <v>-20553</v>
      </c>
      <c r="E21" s="272"/>
      <c r="F21" s="272"/>
      <c r="G21" s="273"/>
      <c r="H21" s="274"/>
      <c r="I21" s="274"/>
      <c r="J21" s="274"/>
      <c r="K21" s="274"/>
      <c r="L21" s="274"/>
      <c r="M21" s="274"/>
    </row>
    <row r="22" spans="1:13" ht="15.75">
      <c r="A22" s="271" t="s">
        <v>223</v>
      </c>
      <c r="B22" s="414" t="s">
        <v>649</v>
      </c>
      <c r="C22" s="538">
        <v>244</v>
      </c>
      <c r="D22" s="538">
        <v>448</v>
      </c>
      <c r="E22" s="272"/>
      <c r="F22" s="272"/>
      <c r="G22" s="273"/>
      <c r="H22" s="274"/>
      <c r="I22" s="274"/>
      <c r="J22" s="274"/>
      <c r="K22" s="274"/>
      <c r="L22" s="274"/>
      <c r="M22" s="274"/>
    </row>
    <row r="23" spans="1:13" ht="15.75">
      <c r="A23" s="271" t="s">
        <v>224</v>
      </c>
      <c r="B23" s="414" t="s">
        <v>650</v>
      </c>
      <c r="C23" s="538">
        <v>-13434</v>
      </c>
      <c r="D23" s="538">
        <v>-15523</v>
      </c>
      <c r="E23" s="272"/>
      <c r="F23" s="272"/>
      <c r="G23" s="273"/>
      <c r="H23" s="274"/>
      <c r="I23" s="274"/>
      <c r="J23" s="274"/>
      <c r="K23" s="274"/>
      <c r="L23" s="274"/>
      <c r="M23" s="274"/>
    </row>
    <row r="24" spans="1:13" ht="15.75">
      <c r="A24" s="271" t="s">
        <v>225</v>
      </c>
      <c r="B24" s="414" t="s">
        <v>651</v>
      </c>
      <c r="C24" s="538">
        <v>12907</v>
      </c>
      <c r="D24" s="538">
        <v>8816</v>
      </c>
      <c r="E24" s="272"/>
      <c r="F24" s="272"/>
      <c r="G24" s="273"/>
      <c r="H24" s="274"/>
      <c r="I24" s="274"/>
      <c r="J24" s="274"/>
      <c r="K24" s="274"/>
      <c r="L24" s="274"/>
      <c r="M24" s="274"/>
    </row>
    <row r="25" spans="1:13" ht="15.75">
      <c r="A25" s="271" t="s">
        <v>226</v>
      </c>
      <c r="B25" s="414" t="s">
        <v>652</v>
      </c>
      <c r="C25" s="538">
        <v>1915</v>
      </c>
      <c r="D25" s="538">
        <v>460</v>
      </c>
      <c r="E25" s="272"/>
      <c r="F25" s="272"/>
      <c r="G25" s="273"/>
      <c r="H25" s="274"/>
      <c r="I25" s="274"/>
      <c r="J25" s="274"/>
      <c r="K25" s="274"/>
      <c r="L25" s="274"/>
      <c r="M25" s="274"/>
    </row>
    <row r="26" spans="1:13" ht="15.75">
      <c r="A26" s="271" t="s">
        <v>227</v>
      </c>
      <c r="B26" s="414" t="s">
        <v>653</v>
      </c>
      <c r="C26" s="538">
        <f>-7104-2268-6324</f>
        <v>-15696</v>
      </c>
      <c r="D26" s="538">
        <v>-2863</v>
      </c>
      <c r="E26" s="272"/>
      <c r="F26" s="272"/>
      <c r="G26" s="273"/>
      <c r="H26" s="274"/>
      <c r="I26" s="274"/>
      <c r="J26" s="274"/>
      <c r="K26" s="274"/>
      <c r="L26" s="274"/>
      <c r="M26" s="274"/>
    </row>
    <row r="27" spans="1:13" ht="15.75">
      <c r="A27" s="271" t="s">
        <v>228</v>
      </c>
      <c r="B27" s="414" t="s">
        <v>654</v>
      </c>
      <c r="C27" s="538">
        <f>37+3301+2</f>
        <v>3340</v>
      </c>
      <c r="D27" s="538">
        <v>5010</v>
      </c>
      <c r="E27" s="272"/>
      <c r="F27" s="272"/>
      <c r="G27" s="273"/>
      <c r="H27" s="274"/>
      <c r="I27" s="274"/>
      <c r="J27" s="274"/>
      <c r="K27" s="274"/>
      <c r="L27" s="274"/>
      <c r="M27" s="274"/>
    </row>
    <row r="28" spans="1:13" ht="15.75">
      <c r="A28" s="271" t="s">
        <v>229</v>
      </c>
      <c r="B28" s="414" t="s">
        <v>655</v>
      </c>
      <c r="C28" s="538">
        <v>6</v>
      </c>
      <c r="D28" s="538">
        <v>56</v>
      </c>
      <c r="E28" s="272"/>
      <c r="F28" s="272"/>
      <c r="G28" s="273"/>
      <c r="H28" s="274"/>
      <c r="I28" s="274"/>
      <c r="J28" s="274"/>
      <c r="K28" s="274"/>
      <c r="L28" s="274"/>
      <c r="M28" s="274"/>
    </row>
    <row r="29" spans="1:13" ht="15.75">
      <c r="A29" s="275" t="s">
        <v>218</v>
      </c>
      <c r="B29" s="414" t="s">
        <v>656</v>
      </c>
      <c r="C29" s="538"/>
      <c r="D29" s="538">
        <v>0</v>
      </c>
      <c r="E29" s="272"/>
      <c r="F29" s="272"/>
      <c r="G29" s="273"/>
      <c r="H29" s="274"/>
      <c r="I29" s="274"/>
      <c r="J29" s="274"/>
      <c r="K29" s="274"/>
      <c r="L29" s="274"/>
      <c r="M29" s="274"/>
    </row>
    <row r="30" spans="1:13" ht="15.75">
      <c r="A30" s="271" t="s">
        <v>230</v>
      </c>
      <c r="B30" s="414" t="s">
        <v>657</v>
      </c>
      <c r="C30" s="538"/>
      <c r="D30" s="538">
        <v>0</v>
      </c>
      <c r="E30" s="272"/>
      <c r="F30" s="272"/>
      <c r="G30" s="273"/>
      <c r="H30" s="274"/>
      <c r="I30" s="274"/>
      <c r="J30" s="274"/>
      <c r="K30" s="274"/>
      <c r="L30" s="274"/>
      <c r="M30" s="274"/>
    </row>
    <row r="31" spans="1:13" ht="15.75">
      <c r="A31" s="277" t="s">
        <v>231</v>
      </c>
      <c r="B31" s="416" t="s">
        <v>658</v>
      </c>
      <c r="C31" s="539">
        <f>SUM(C21:C30)</f>
        <v>-26917</v>
      </c>
      <c r="D31" s="539">
        <f>SUM(D21:D30)</f>
        <v>-24149</v>
      </c>
      <c r="E31" s="272"/>
      <c r="F31" s="272"/>
      <c r="G31" s="273"/>
      <c r="H31" s="274"/>
      <c r="I31" s="274"/>
      <c r="J31" s="274"/>
      <c r="K31" s="274"/>
      <c r="L31" s="274"/>
      <c r="M31" s="274"/>
    </row>
    <row r="32" spans="1:7" ht="15.75">
      <c r="A32" s="269" t="s">
        <v>232</v>
      </c>
      <c r="B32" s="417"/>
      <c r="C32" s="540"/>
      <c r="D32" s="540"/>
      <c r="E32" s="270"/>
      <c r="F32" s="270"/>
      <c r="G32" s="257"/>
    </row>
    <row r="33" spans="1:7" ht="15.75">
      <c r="A33" s="271" t="s">
        <v>233</v>
      </c>
      <c r="B33" s="414" t="s">
        <v>659</v>
      </c>
      <c r="C33" s="538"/>
      <c r="D33" s="538">
        <v>0</v>
      </c>
      <c r="E33" s="270"/>
      <c r="F33" s="270"/>
      <c r="G33" s="257"/>
    </row>
    <row r="34" spans="1:7" ht="15.75">
      <c r="A34" s="275" t="s">
        <v>234</v>
      </c>
      <c r="B34" s="414" t="s">
        <v>660</v>
      </c>
      <c r="C34" s="538">
        <v>-394</v>
      </c>
      <c r="D34" s="538">
        <v>1648</v>
      </c>
      <c r="E34" s="270"/>
      <c r="F34" s="270"/>
      <c r="G34" s="257"/>
    </row>
    <row r="35" spans="1:7" ht="15.75">
      <c r="A35" s="271" t="s">
        <v>235</v>
      </c>
      <c r="B35" s="414" t="s">
        <v>661</v>
      </c>
      <c r="C35" s="538">
        <v>36367</v>
      </c>
      <c r="D35" s="538">
        <v>73066</v>
      </c>
      <c r="E35" s="270"/>
      <c r="F35" s="270"/>
      <c r="G35" s="257"/>
    </row>
    <row r="36" spans="1:7" ht="15.75">
      <c r="A36" s="271" t="s">
        <v>236</v>
      </c>
      <c r="B36" s="414" t="s">
        <v>662</v>
      </c>
      <c r="C36" s="538">
        <v>-40747</v>
      </c>
      <c r="D36" s="538">
        <v>-63415</v>
      </c>
      <c r="E36" s="270"/>
      <c r="F36" s="270"/>
      <c r="G36" s="257"/>
    </row>
    <row r="37" spans="1:7" ht="15.75">
      <c r="A37" s="271" t="s">
        <v>237</v>
      </c>
      <c r="B37" s="414" t="s">
        <v>663</v>
      </c>
      <c r="C37" s="538">
        <v>-1414</v>
      </c>
      <c r="D37" s="538">
        <v>-869</v>
      </c>
      <c r="E37" s="270"/>
      <c r="F37" s="270"/>
      <c r="G37" s="257"/>
    </row>
    <row r="38" spans="1:7" ht="15.75">
      <c r="A38" s="271" t="s">
        <v>238</v>
      </c>
      <c r="B38" s="414" t="s">
        <v>664</v>
      </c>
      <c r="C38" s="538">
        <v>-1388</v>
      </c>
      <c r="D38" s="538">
        <v>-1617</v>
      </c>
      <c r="E38" s="270"/>
      <c r="F38" s="270"/>
      <c r="G38" s="257"/>
    </row>
    <row r="39" spans="1:7" ht="15.75">
      <c r="A39" s="271" t="s">
        <v>443</v>
      </c>
      <c r="B39" s="414" t="s">
        <v>665</v>
      </c>
      <c r="C39" s="538">
        <v>-3869</v>
      </c>
      <c r="D39" s="538">
        <v>-9016</v>
      </c>
      <c r="E39" s="270"/>
      <c r="F39" s="270"/>
      <c r="G39" s="257"/>
    </row>
    <row r="40" spans="1:8" ht="15.75">
      <c r="A40" s="271" t="s">
        <v>444</v>
      </c>
      <c r="B40" s="414" t="s">
        <v>666</v>
      </c>
      <c r="C40" s="538">
        <v>2689</v>
      </c>
      <c r="D40" s="538">
        <v>210</v>
      </c>
      <c r="E40" s="270"/>
      <c r="F40" s="270"/>
      <c r="G40" s="273"/>
      <c r="H40" s="274"/>
    </row>
    <row r="41" spans="1:8" ht="15.75">
      <c r="A41" s="277" t="s">
        <v>445</v>
      </c>
      <c r="B41" s="416" t="s">
        <v>667</v>
      </c>
      <c r="C41" s="539">
        <f>SUM(C33:C40)</f>
        <v>-8756</v>
      </c>
      <c r="D41" s="539">
        <f>SUM(D33:D40)</f>
        <v>7</v>
      </c>
      <c r="E41" s="270"/>
      <c r="F41" s="270"/>
      <c r="G41" s="273"/>
      <c r="H41" s="274"/>
    </row>
    <row r="42" spans="1:8" ht="31.5">
      <c r="A42" s="278" t="s">
        <v>446</v>
      </c>
      <c r="B42" s="416" t="s">
        <v>668</v>
      </c>
      <c r="C42" s="539">
        <f>C41+C31+C19</f>
        <v>2810</v>
      </c>
      <c r="D42" s="539">
        <f>D41+D31+D19</f>
        <v>-8511</v>
      </c>
      <c r="E42" s="270"/>
      <c r="F42" s="270"/>
      <c r="G42" s="273"/>
      <c r="H42" s="274"/>
    </row>
    <row r="43" spans="1:8" ht="15.75">
      <c r="A43" s="271" t="s">
        <v>447</v>
      </c>
      <c r="B43" s="417" t="s">
        <v>669</v>
      </c>
      <c r="C43" s="539">
        <v>25299</v>
      </c>
      <c r="D43" s="539">
        <v>26629</v>
      </c>
      <c r="E43" s="270"/>
      <c r="F43" s="270"/>
      <c r="G43" s="273"/>
      <c r="H43" s="274"/>
    </row>
    <row r="44" spans="1:8" ht="15.75">
      <c r="A44" s="271" t="s">
        <v>448</v>
      </c>
      <c r="B44" s="417" t="s">
        <v>670</v>
      </c>
      <c r="C44" s="539">
        <f>C42+C43</f>
        <v>28109</v>
      </c>
      <c r="D44" s="539">
        <f>D42+D43</f>
        <v>18118</v>
      </c>
      <c r="E44" s="270"/>
      <c r="F44" s="270"/>
      <c r="G44" s="273"/>
      <c r="H44" s="274"/>
    </row>
    <row r="45" spans="1:8" ht="15.75">
      <c r="A45" s="271" t="s">
        <v>449</v>
      </c>
      <c r="B45" s="417" t="s">
        <v>671</v>
      </c>
      <c r="C45" s="541">
        <f>C44-C46</f>
        <v>24181</v>
      </c>
      <c r="D45" s="541">
        <f>D44-D46</f>
        <v>14206</v>
      </c>
      <c r="E45" s="270"/>
      <c r="F45" s="270"/>
      <c r="G45" s="273"/>
      <c r="H45" s="274"/>
    </row>
    <row r="46" spans="1:8" ht="15.75">
      <c r="A46" s="271" t="s">
        <v>450</v>
      </c>
      <c r="B46" s="417" t="s">
        <v>672</v>
      </c>
      <c r="C46" s="541">
        <v>3928</v>
      </c>
      <c r="D46" s="541">
        <v>3912</v>
      </c>
      <c r="E46" s="257"/>
      <c r="F46" s="257"/>
      <c r="G46" s="273"/>
      <c r="H46" s="274"/>
    </row>
    <row r="47" spans="1:8" ht="15.75">
      <c r="A47" s="270"/>
      <c r="B47" s="279"/>
      <c r="C47" s="280"/>
      <c r="D47" s="280"/>
      <c r="E47" s="257"/>
      <c r="F47" s="257"/>
      <c r="G47" s="273"/>
      <c r="H47" s="274"/>
    </row>
    <row r="48" spans="1:8" ht="18.75" customHeight="1">
      <c r="A48" s="534" t="str">
        <f>'Balance Sheet'!$A$98:$B$98</f>
        <v>Date of preparation: 27 November 2015</v>
      </c>
      <c r="B48" s="534"/>
      <c r="C48" s="534"/>
      <c r="D48" s="534"/>
      <c r="E48" s="282"/>
      <c r="F48" s="257"/>
      <c r="G48" s="273"/>
      <c r="H48" s="274"/>
    </row>
    <row r="49" spans="1:8" ht="15.75">
      <c r="A49" s="534"/>
      <c r="B49" s="534"/>
      <c r="C49" s="534"/>
      <c r="D49" s="535"/>
      <c r="E49" s="265"/>
      <c r="G49" s="274"/>
      <c r="H49" s="274"/>
    </row>
    <row r="50" spans="1:8" ht="15.75">
      <c r="A50" s="534"/>
      <c r="B50" s="534"/>
      <c r="C50" s="534"/>
      <c r="D50" s="534"/>
      <c r="E50" s="129"/>
      <c r="G50" s="274"/>
      <c r="H50" s="274"/>
    </row>
    <row r="51" spans="1:8" ht="15.75">
      <c r="A51" s="534"/>
      <c r="B51" s="534"/>
      <c r="C51" s="534"/>
      <c r="D51" s="535"/>
      <c r="E51" s="131"/>
      <c r="G51" s="274"/>
      <c r="H51" s="274"/>
    </row>
    <row r="52" spans="1:8" ht="15.75">
      <c r="A52" s="281"/>
      <c r="B52" s="281"/>
      <c r="C52" s="281"/>
      <c r="D52" s="281"/>
      <c r="G52" s="274"/>
      <c r="H52" s="274"/>
    </row>
    <row r="53" spans="7:8" ht="15.75">
      <c r="G53" s="274"/>
      <c r="H53" s="274"/>
    </row>
    <row r="54" spans="1:8" ht="15.75">
      <c r="A54" s="609" t="s">
        <v>841</v>
      </c>
      <c r="B54" s="609"/>
      <c r="C54" s="612" t="s">
        <v>840</v>
      </c>
      <c r="D54" s="612"/>
      <c r="E54" s="612"/>
      <c r="G54" s="274"/>
      <c r="H54" s="274"/>
    </row>
    <row r="55" spans="7:8" ht="15.75">
      <c r="G55" s="274"/>
      <c r="H55" s="274"/>
    </row>
    <row r="56" spans="7:8" ht="15.75">
      <c r="G56" s="274"/>
      <c r="H56" s="274"/>
    </row>
    <row r="57" spans="7:8" ht="15.75">
      <c r="G57" s="274"/>
      <c r="H57" s="274"/>
    </row>
    <row r="58" spans="7:8" ht="15.75">
      <c r="G58" s="274"/>
      <c r="H58" s="274"/>
    </row>
    <row r="59" spans="7:8" ht="15.75">
      <c r="G59" s="274"/>
      <c r="H59" s="274"/>
    </row>
    <row r="60" spans="7:8" ht="15.75">
      <c r="G60" s="274"/>
      <c r="H60" s="274"/>
    </row>
    <row r="61" spans="7:8" ht="15.75">
      <c r="G61" s="274"/>
      <c r="H61" s="274"/>
    </row>
    <row r="62" spans="7:8" ht="15.75">
      <c r="G62" s="274"/>
      <c r="H62" s="274"/>
    </row>
    <row r="63" spans="7:8" ht="15.75">
      <c r="G63" s="274"/>
      <c r="H63" s="274"/>
    </row>
    <row r="64" spans="7:8" ht="15.75">
      <c r="G64" s="274"/>
      <c r="H64" s="274"/>
    </row>
    <row r="65" spans="7:8" ht="15.75">
      <c r="G65" s="274"/>
      <c r="H65" s="274"/>
    </row>
    <row r="66" spans="7:8" ht="15.75">
      <c r="G66" s="274"/>
      <c r="H66" s="274"/>
    </row>
    <row r="67" spans="7:8" ht="15.75">
      <c r="G67" s="274"/>
      <c r="H67" s="274"/>
    </row>
    <row r="68" spans="7:8" ht="15.75">
      <c r="G68" s="274"/>
      <c r="H68" s="274"/>
    </row>
    <row r="69" spans="7:8" ht="15.75">
      <c r="G69" s="274"/>
      <c r="H69" s="274"/>
    </row>
    <row r="70" spans="7:8" ht="15.75">
      <c r="G70" s="274"/>
      <c r="H70" s="274"/>
    </row>
    <row r="71" spans="7:8" ht="15.75">
      <c r="G71" s="274"/>
      <c r="H71" s="274"/>
    </row>
    <row r="72" spans="7:8" ht="15.75">
      <c r="G72" s="274"/>
      <c r="H72" s="274"/>
    </row>
    <row r="73" spans="7:8" ht="15.75">
      <c r="G73" s="274"/>
      <c r="H73" s="274"/>
    </row>
    <row r="74" spans="7:8" ht="15.75">
      <c r="G74" s="274"/>
      <c r="H74" s="274"/>
    </row>
    <row r="75" spans="7:8" ht="15.75">
      <c r="G75" s="274"/>
      <c r="H75" s="274"/>
    </row>
    <row r="76" spans="7:8" ht="15.75">
      <c r="G76" s="274"/>
      <c r="H76" s="274"/>
    </row>
    <row r="77" spans="7:8" ht="15.75">
      <c r="G77" s="274"/>
      <c r="H77" s="274"/>
    </row>
    <row r="78" spans="7:8" ht="15.75">
      <c r="G78" s="274"/>
      <c r="H78" s="274"/>
    </row>
    <row r="79" spans="7:8" ht="15.75">
      <c r="G79" s="274"/>
      <c r="H79" s="274"/>
    </row>
    <row r="80" spans="7:8" ht="15.75">
      <c r="G80" s="274"/>
      <c r="H80" s="274"/>
    </row>
    <row r="81" spans="7:8" ht="15.75">
      <c r="G81" s="274"/>
      <c r="H81" s="274"/>
    </row>
    <row r="82" spans="7:8" ht="15.75">
      <c r="G82" s="274"/>
      <c r="H82" s="274"/>
    </row>
    <row r="83" spans="7:8" ht="15.75">
      <c r="G83" s="274"/>
      <c r="H83" s="274"/>
    </row>
    <row r="84" spans="7:8" ht="15.75">
      <c r="G84" s="274"/>
      <c r="H84" s="274"/>
    </row>
    <row r="85" spans="7:8" ht="15.75">
      <c r="G85" s="274"/>
      <c r="H85" s="274"/>
    </row>
    <row r="86" spans="7:8" ht="15.75">
      <c r="G86" s="274"/>
      <c r="H86" s="274"/>
    </row>
    <row r="87" spans="7:8" ht="15.75">
      <c r="G87" s="274"/>
      <c r="H87" s="274"/>
    </row>
    <row r="88" spans="7:8" ht="15.75">
      <c r="G88" s="274"/>
      <c r="H88" s="274"/>
    </row>
    <row r="89" spans="7:8" ht="15.75">
      <c r="G89" s="274"/>
      <c r="H89" s="274"/>
    </row>
    <row r="90" spans="7:8" ht="15.75">
      <c r="G90" s="274"/>
      <c r="H90" s="274"/>
    </row>
    <row r="91" spans="7:8" ht="15.75">
      <c r="G91" s="274"/>
      <c r="H91" s="274"/>
    </row>
    <row r="92" spans="7:8" ht="15.75">
      <c r="G92" s="274"/>
      <c r="H92" s="274"/>
    </row>
    <row r="93" spans="7:8" ht="15.75">
      <c r="G93" s="274"/>
      <c r="H93" s="274"/>
    </row>
    <row r="94" spans="7:8" ht="15.75">
      <c r="G94" s="274"/>
      <c r="H94" s="274"/>
    </row>
    <row r="95" spans="7:8" ht="15.75">
      <c r="G95" s="274"/>
      <c r="H95" s="274"/>
    </row>
    <row r="96" spans="7:8" ht="15.75">
      <c r="G96" s="274"/>
      <c r="H96" s="274"/>
    </row>
    <row r="97" spans="7:8" ht="15.75">
      <c r="G97" s="274"/>
      <c r="H97" s="274"/>
    </row>
    <row r="98" spans="7:8" ht="15.75">
      <c r="G98" s="274"/>
      <c r="H98" s="274"/>
    </row>
    <row r="99" spans="7:8" ht="15.75">
      <c r="G99" s="274"/>
      <c r="H99" s="274"/>
    </row>
    <row r="100" spans="7:8" ht="15.75">
      <c r="G100" s="274"/>
      <c r="H100" s="274"/>
    </row>
    <row r="101" spans="7:8" ht="15.75">
      <c r="G101" s="274"/>
      <c r="H101" s="274"/>
    </row>
  </sheetData>
  <sheetProtection/>
  <mergeCells count="1">
    <mergeCell ref="C54:E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3"/>
  <sheetViews>
    <sheetView zoomScale="85" zoomScaleNormal="85" zoomScalePageLayoutView="0" workbookViewId="0" topLeftCell="A1">
      <selection activeCell="C11" sqref="C11:M32"/>
    </sheetView>
  </sheetViews>
  <sheetFormatPr defaultColWidth="9.28125" defaultRowHeight="12.75"/>
  <cols>
    <col min="1" max="1" width="48.421875" style="341" customWidth="1"/>
    <col min="2" max="2" width="8.28125" style="342" customWidth="1"/>
    <col min="3" max="3" width="18.00390625" style="329" bestFit="1" customWidth="1"/>
    <col min="4" max="4" width="9.28125" style="329" customWidth="1"/>
    <col min="5" max="5" width="10.00390625" style="329" customWidth="1"/>
    <col min="6" max="6" width="7.421875" style="329" customWidth="1"/>
    <col min="7" max="7" width="9.7109375" style="329" customWidth="1"/>
    <col min="8" max="8" width="7.421875" style="329" customWidth="1"/>
    <col min="9" max="9" width="8.28125" style="329" customWidth="1"/>
    <col min="10" max="10" width="8.00390625" style="329" customWidth="1"/>
    <col min="11" max="11" width="11.140625" style="329" customWidth="1"/>
    <col min="12" max="12" width="12.8515625" style="329" customWidth="1"/>
    <col min="13" max="13" width="15.8515625" style="329" customWidth="1"/>
    <col min="14" max="14" width="11.00390625" style="329" customWidth="1"/>
    <col min="15" max="16384" width="9.28125" style="329" customWidth="1"/>
  </cols>
  <sheetData>
    <row r="1" spans="1:14" s="299" customFormat="1" ht="24" customHeight="1">
      <c r="A1" s="618" t="s">
        <v>240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298"/>
    </row>
    <row r="2" spans="1:14" s="299" customFormat="1" ht="12.75">
      <c r="A2" s="300"/>
      <c r="B2" s="301"/>
      <c r="C2" s="302"/>
      <c r="D2" s="302"/>
      <c r="E2" s="302"/>
      <c r="F2" s="302"/>
      <c r="G2" s="302"/>
      <c r="H2" s="302"/>
      <c r="I2" s="302"/>
      <c r="J2" s="302"/>
      <c r="K2" s="298"/>
      <c r="L2" s="298"/>
      <c r="M2" s="298"/>
      <c r="N2" s="298"/>
    </row>
    <row r="3" spans="1:14" s="285" customFormat="1" ht="15" customHeight="1">
      <c r="A3" s="117" t="s">
        <v>1</v>
      </c>
      <c r="B3" s="287"/>
      <c r="C3" s="620" t="str">
        <f>'Balance Sheet'!$E$3</f>
        <v>SOPHARMA AD</v>
      </c>
      <c r="D3" s="621"/>
      <c r="E3" s="621"/>
      <c r="F3" s="621"/>
      <c r="G3" s="120"/>
      <c r="H3" s="287"/>
      <c r="I3" s="287"/>
      <c r="J3" s="286"/>
      <c r="K3" s="288" t="s">
        <v>458</v>
      </c>
      <c r="L3" s="288"/>
      <c r="M3" s="183">
        <f>'Balance Sheet'!$H$3</f>
        <v>831902088</v>
      </c>
      <c r="N3" s="284"/>
    </row>
    <row r="4" spans="1:15" s="285" customFormat="1" ht="17.25" customHeight="1">
      <c r="A4" s="117" t="s">
        <v>207</v>
      </c>
      <c r="B4" s="287"/>
      <c r="C4" s="622" t="str">
        <f>'Balance Sheet'!$E$4</f>
        <v>CONSOLIDATED</v>
      </c>
      <c r="D4" s="623"/>
      <c r="E4" s="623"/>
      <c r="F4" s="623"/>
      <c r="G4" s="120"/>
      <c r="H4" s="117"/>
      <c r="I4" s="117"/>
      <c r="J4" s="290"/>
      <c r="K4" s="291"/>
      <c r="L4" s="291"/>
      <c r="M4" s="183">
        <f>'Balance Sheet'!$H$4</f>
        <v>684</v>
      </c>
      <c r="N4" s="292"/>
      <c r="O4" s="293"/>
    </row>
    <row r="5" spans="1:14" s="285" customFormat="1" ht="31.5" customHeight="1">
      <c r="A5" s="120" t="s">
        <v>3</v>
      </c>
      <c r="B5" s="294"/>
      <c r="C5" s="615" t="str">
        <f>'Balance Sheet'!$E$5</f>
        <v>01.01.-30.09.2015</v>
      </c>
      <c r="D5" s="616"/>
      <c r="E5" s="616"/>
      <c r="F5" s="536"/>
      <c r="G5" s="536"/>
      <c r="H5" s="287"/>
      <c r="I5" s="287"/>
      <c r="J5" s="295"/>
      <c r="K5" s="296"/>
      <c r="L5" s="297"/>
      <c r="M5" s="122" t="str">
        <f>'Balance Sheet'!$H$5</f>
        <v>( thousand BGN)</v>
      </c>
      <c r="N5" s="297"/>
    </row>
    <row r="6" spans="1:14" s="311" customFormat="1" ht="21.75" customHeight="1">
      <c r="A6" s="303"/>
      <c r="B6" s="304"/>
      <c r="C6" s="305"/>
      <c r="D6" s="306" t="s">
        <v>253</v>
      </c>
      <c r="E6" s="305"/>
      <c r="F6" s="305"/>
      <c r="G6" s="305"/>
      <c r="H6" s="305"/>
      <c r="I6" s="305" t="s">
        <v>249</v>
      </c>
      <c r="J6" s="305"/>
      <c r="K6" s="307"/>
      <c r="L6" s="308"/>
      <c r="M6" s="309"/>
      <c r="N6" s="310"/>
    </row>
    <row r="7" spans="1:14" s="311" customFormat="1" ht="38.25">
      <c r="A7" s="312" t="s">
        <v>242</v>
      </c>
      <c r="B7" s="313" t="s">
        <v>241</v>
      </c>
      <c r="C7" s="314" t="s">
        <v>243</v>
      </c>
      <c r="D7" s="315" t="s">
        <v>244</v>
      </c>
      <c r="E7" s="314" t="s">
        <v>245</v>
      </c>
      <c r="F7" s="316" t="s">
        <v>246</v>
      </c>
      <c r="G7" s="316"/>
      <c r="H7" s="316"/>
      <c r="I7" s="308" t="s">
        <v>250</v>
      </c>
      <c r="J7" s="317" t="s">
        <v>251</v>
      </c>
      <c r="K7" s="314" t="s">
        <v>252</v>
      </c>
      <c r="L7" s="314" t="s">
        <v>254</v>
      </c>
      <c r="M7" s="318" t="s">
        <v>255</v>
      </c>
      <c r="N7" s="310"/>
    </row>
    <row r="8" spans="1:14" s="311" customFormat="1" ht="22.5" customHeight="1">
      <c r="A8" s="319"/>
      <c r="B8" s="320"/>
      <c r="C8" s="316"/>
      <c r="D8" s="321"/>
      <c r="E8" s="316"/>
      <c r="F8" s="322" t="s">
        <v>247</v>
      </c>
      <c r="G8" s="322" t="s">
        <v>248</v>
      </c>
      <c r="H8" s="322" t="s">
        <v>43</v>
      </c>
      <c r="I8" s="316"/>
      <c r="J8" s="323"/>
      <c r="K8" s="316"/>
      <c r="L8" s="316"/>
      <c r="M8" s="324"/>
      <c r="N8" s="310"/>
    </row>
    <row r="9" spans="1:14" s="311" customFormat="1" ht="12" customHeight="1">
      <c r="A9" s="322" t="s">
        <v>5</v>
      </c>
      <c r="B9" s="418"/>
      <c r="C9" s="419">
        <v>1</v>
      </c>
      <c r="D9" s="420">
        <v>2</v>
      </c>
      <c r="E9" s="420">
        <v>3</v>
      </c>
      <c r="F9" s="420">
        <v>4</v>
      </c>
      <c r="G9" s="420">
        <v>5</v>
      </c>
      <c r="H9" s="420">
        <v>6</v>
      </c>
      <c r="I9" s="420">
        <v>7</v>
      </c>
      <c r="J9" s="420">
        <v>8</v>
      </c>
      <c r="K9" s="419">
        <v>9</v>
      </c>
      <c r="L9" s="419">
        <v>10</v>
      </c>
      <c r="M9" s="421">
        <v>11</v>
      </c>
      <c r="N9" s="325"/>
    </row>
    <row r="10" spans="1:14" s="311" customFormat="1" ht="17.25" customHeight="1">
      <c r="A10" s="322" t="s">
        <v>241</v>
      </c>
      <c r="B10" s="146"/>
      <c r="C10" s="147" t="s">
        <v>466</v>
      </c>
      <c r="D10" s="147" t="s">
        <v>466</v>
      </c>
      <c r="E10" s="148" t="s">
        <v>468</v>
      </c>
      <c r="F10" s="148" t="s">
        <v>470</v>
      </c>
      <c r="G10" s="148" t="s">
        <v>471</v>
      </c>
      <c r="H10" s="148" t="s">
        <v>472</v>
      </c>
      <c r="I10" s="148" t="s">
        <v>475</v>
      </c>
      <c r="J10" s="148" t="s">
        <v>476</v>
      </c>
      <c r="K10" s="149" t="s">
        <v>673</v>
      </c>
      <c r="L10" s="148" t="s">
        <v>481</v>
      </c>
      <c r="M10" s="150" t="s">
        <v>482</v>
      </c>
      <c r="N10" s="325"/>
    </row>
    <row r="11" spans="1:23" ht="15.75" customHeight="1">
      <c r="A11" s="326" t="s">
        <v>256</v>
      </c>
      <c r="B11" s="146" t="s">
        <v>674</v>
      </c>
      <c r="C11" s="542">
        <f>'[2]справка №1-БАЛАНС'!H17</f>
        <v>113905</v>
      </c>
      <c r="D11" s="542">
        <f>'[2]справка №1-БАЛАНС'!H19</f>
        <v>0</v>
      </c>
      <c r="E11" s="542">
        <f>'[2]справка №1-БАЛАНС'!H20</f>
        <v>20609</v>
      </c>
      <c r="F11" s="542">
        <f>'[2]справка №1-БАЛАНС'!H22</f>
        <v>33555</v>
      </c>
      <c r="G11" s="542">
        <f>'[2]справка №1-БАЛАНС'!H23</f>
        <v>0</v>
      </c>
      <c r="H11" s="543"/>
      <c r="I11" s="542">
        <f>'[2]справка №1-БАЛАНС'!H28+'[2]справка №1-БАЛАНС'!H31</f>
        <v>203260</v>
      </c>
      <c r="J11" s="542">
        <f>'[2]справка №1-БАЛАНС'!H29+'[2]справка №1-БАЛАНС'!H32</f>
        <v>0</v>
      </c>
      <c r="K11" s="543"/>
      <c r="L11" s="544">
        <f>SUM(C11:K11)</f>
        <v>371329</v>
      </c>
      <c r="M11" s="542">
        <f>'[2]справка №1-БАЛАНС'!H39</f>
        <v>60308</v>
      </c>
      <c r="N11" s="327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23" ht="12.75" customHeight="1">
      <c r="A12" s="326" t="s">
        <v>257</v>
      </c>
      <c r="B12" s="146" t="s">
        <v>675</v>
      </c>
      <c r="C12" s="545">
        <f>C13+C14</f>
        <v>0</v>
      </c>
      <c r="D12" s="545">
        <f aca="true" t="shared" si="0" ref="D12:M12">D13+D14</f>
        <v>0</v>
      </c>
      <c r="E12" s="545">
        <f t="shared" si="0"/>
        <v>0</v>
      </c>
      <c r="F12" s="545">
        <f t="shared" si="0"/>
        <v>0</v>
      </c>
      <c r="G12" s="545">
        <f t="shared" si="0"/>
        <v>0</v>
      </c>
      <c r="H12" s="545">
        <f t="shared" si="0"/>
        <v>0</v>
      </c>
      <c r="I12" s="545">
        <f t="shared" si="0"/>
        <v>0</v>
      </c>
      <c r="J12" s="545">
        <f t="shared" si="0"/>
        <v>0</v>
      </c>
      <c r="K12" s="545">
        <f t="shared" si="0"/>
        <v>0</v>
      </c>
      <c r="L12" s="544">
        <f aca="true" t="shared" si="1" ref="L12:L32">SUM(C12:K12)</f>
        <v>0</v>
      </c>
      <c r="M12" s="545">
        <f t="shared" si="0"/>
        <v>0</v>
      </c>
      <c r="N12" s="330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14" ht="18" customHeight="1">
      <c r="A13" s="331" t="s">
        <v>258</v>
      </c>
      <c r="B13" s="148" t="s">
        <v>676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4">
        <f t="shared" si="1"/>
        <v>0</v>
      </c>
      <c r="M13" s="543"/>
      <c r="N13" s="332"/>
    </row>
    <row r="14" spans="1:14" ht="12" customHeight="1">
      <c r="A14" s="331" t="s">
        <v>259</v>
      </c>
      <c r="B14" s="148" t="s">
        <v>677</v>
      </c>
      <c r="C14" s="543"/>
      <c r="D14" s="543"/>
      <c r="E14" s="543"/>
      <c r="F14" s="543"/>
      <c r="G14" s="543"/>
      <c r="H14" s="543"/>
      <c r="I14" s="543"/>
      <c r="J14" s="543"/>
      <c r="K14" s="543"/>
      <c r="L14" s="544">
        <f t="shared" si="1"/>
        <v>0</v>
      </c>
      <c r="M14" s="543"/>
      <c r="N14" s="332"/>
    </row>
    <row r="15" spans="1:23" ht="15.75">
      <c r="A15" s="326" t="s">
        <v>260</v>
      </c>
      <c r="B15" s="146" t="s">
        <v>678</v>
      </c>
      <c r="C15" s="546">
        <f>C11+C12</f>
        <v>113905</v>
      </c>
      <c r="D15" s="546">
        <f aca="true" t="shared" si="2" ref="D15:M15">D11+D12</f>
        <v>0</v>
      </c>
      <c r="E15" s="546">
        <f t="shared" si="2"/>
        <v>20609</v>
      </c>
      <c r="F15" s="546">
        <f t="shared" si="2"/>
        <v>33555</v>
      </c>
      <c r="G15" s="546">
        <f t="shared" si="2"/>
        <v>0</v>
      </c>
      <c r="H15" s="546">
        <f t="shared" si="2"/>
        <v>0</v>
      </c>
      <c r="I15" s="546">
        <f t="shared" si="2"/>
        <v>203260</v>
      </c>
      <c r="J15" s="546">
        <f t="shared" si="2"/>
        <v>0</v>
      </c>
      <c r="K15" s="546">
        <f t="shared" si="2"/>
        <v>0</v>
      </c>
      <c r="L15" s="544">
        <f t="shared" si="1"/>
        <v>371329</v>
      </c>
      <c r="M15" s="546">
        <f t="shared" si="2"/>
        <v>60308</v>
      </c>
      <c r="N15" s="330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0" ht="18" customHeight="1">
      <c r="A16" s="326" t="s">
        <v>261</v>
      </c>
      <c r="B16" s="151" t="s">
        <v>679</v>
      </c>
      <c r="C16" s="547"/>
      <c r="D16" s="548"/>
      <c r="E16" s="548"/>
      <c r="F16" s="548"/>
      <c r="G16" s="548"/>
      <c r="H16" s="549"/>
      <c r="I16" s="550">
        <f>+'[2]справка №1-БАЛАНС'!G31</f>
        <v>23859</v>
      </c>
      <c r="J16" s="551">
        <f>+'[2]справка №1-БАЛАНС'!G32</f>
        <v>0</v>
      </c>
      <c r="K16" s="543"/>
      <c r="L16" s="544">
        <f t="shared" si="1"/>
        <v>23859</v>
      </c>
      <c r="M16" s="543">
        <v>539</v>
      </c>
      <c r="N16" s="330"/>
      <c r="O16" s="328"/>
      <c r="P16" s="328"/>
      <c r="Q16" s="328"/>
      <c r="R16" s="328"/>
      <c r="S16" s="328"/>
      <c r="T16" s="328"/>
    </row>
    <row r="17" spans="1:23" ht="12.75" customHeight="1">
      <c r="A17" s="331" t="s">
        <v>262</v>
      </c>
      <c r="B17" s="148" t="s">
        <v>680</v>
      </c>
      <c r="C17" s="552">
        <f>C18+C19</f>
        <v>0</v>
      </c>
      <c r="D17" s="552">
        <f aca="true" t="shared" si="3" ref="D17:K17">D18+D19</f>
        <v>0</v>
      </c>
      <c r="E17" s="552">
        <f t="shared" si="3"/>
        <v>0</v>
      </c>
      <c r="F17" s="552">
        <f t="shared" si="3"/>
        <v>2916</v>
      </c>
      <c r="G17" s="552">
        <f t="shared" si="3"/>
        <v>0</v>
      </c>
      <c r="H17" s="552">
        <f t="shared" si="3"/>
        <v>0</v>
      </c>
      <c r="I17" s="552">
        <f t="shared" si="3"/>
        <v>-2916</v>
      </c>
      <c r="J17" s="552">
        <f>J18+J19</f>
        <v>0</v>
      </c>
      <c r="K17" s="552">
        <f t="shared" si="3"/>
        <v>0</v>
      </c>
      <c r="L17" s="544">
        <f t="shared" si="1"/>
        <v>0</v>
      </c>
      <c r="M17" s="552">
        <f>M18+M19</f>
        <v>0</v>
      </c>
      <c r="N17" s="330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14" ht="18.75" customHeight="1">
      <c r="A18" s="333" t="s">
        <v>263</v>
      </c>
      <c r="B18" s="152" t="s">
        <v>681</v>
      </c>
      <c r="C18" s="543"/>
      <c r="D18" s="543"/>
      <c r="E18" s="543"/>
      <c r="F18" s="543"/>
      <c r="G18" s="543"/>
      <c r="H18" s="543"/>
      <c r="I18" s="543"/>
      <c r="J18" s="543"/>
      <c r="K18" s="543"/>
      <c r="L18" s="544">
        <f t="shared" si="1"/>
        <v>0</v>
      </c>
      <c r="M18" s="543"/>
      <c r="N18" s="332"/>
    </row>
    <row r="19" spans="1:14" ht="18" customHeight="1">
      <c r="A19" s="333" t="s">
        <v>264</v>
      </c>
      <c r="B19" s="152" t="s">
        <v>682</v>
      </c>
      <c r="C19" s="543"/>
      <c r="D19" s="543"/>
      <c r="E19" s="543"/>
      <c r="F19" s="543">
        <v>2916</v>
      </c>
      <c r="G19" s="543"/>
      <c r="H19" s="543"/>
      <c r="I19" s="543">
        <v>-2916</v>
      </c>
      <c r="J19" s="543"/>
      <c r="K19" s="543"/>
      <c r="L19" s="544">
        <f t="shared" si="1"/>
        <v>0</v>
      </c>
      <c r="M19" s="543"/>
      <c r="N19" s="332"/>
    </row>
    <row r="20" spans="1:14" ht="12.75" customHeight="1">
      <c r="A20" s="331" t="s">
        <v>265</v>
      </c>
      <c r="B20" s="148" t="s">
        <v>683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4">
        <f t="shared" si="1"/>
        <v>0</v>
      </c>
      <c r="M20" s="543"/>
      <c r="N20" s="332"/>
    </row>
    <row r="21" spans="1:23" ht="23.25" customHeight="1">
      <c r="A21" s="331" t="s">
        <v>266</v>
      </c>
      <c r="B21" s="148" t="s">
        <v>684</v>
      </c>
      <c r="C21" s="545">
        <f>C22-C23</f>
        <v>0</v>
      </c>
      <c r="D21" s="545">
        <f aca="true" t="shared" si="4" ref="D21:M21">D22-D23</f>
        <v>0</v>
      </c>
      <c r="E21" s="545">
        <f t="shared" si="4"/>
        <v>0</v>
      </c>
      <c r="F21" s="545">
        <f t="shared" si="4"/>
        <v>0</v>
      </c>
      <c r="G21" s="545">
        <f t="shared" si="4"/>
        <v>0</v>
      </c>
      <c r="H21" s="545">
        <f t="shared" si="4"/>
        <v>0</v>
      </c>
      <c r="I21" s="545">
        <f t="shared" si="4"/>
        <v>0</v>
      </c>
      <c r="J21" s="545">
        <f t="shared" si="4"/>
        <v>0</v>
      </c>
      <c r="K21" s="545">
        <f t="shared" si="4"/>
        <v>0</v>
      </c>
      <c r="L21" s="544">
        <f t="shared" si="1"/>
        <v>0</v>
      </c>
      <c r="M21" s="545">
        <f t="shared" si="4"/>
        <v>0</v>
      </c>
      <c r="N21" s="330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14" ht="15.75">
      <c r="A22" s="331" t="s">
        <v>267</v>
      </c>
      <c r="B22" s="148" t="s">
        <v>685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44">
        <f t="shared" si="1"/>
        <v>0</v>
      </c>
      <c r="M22" s="553"/>
      <c r="N22" s="332"/>
    </row>
    <row r="23" spans="1:14" ht="15.75">
      <c r="A23" s="331" t="s">
        <v>268</v>
      </c>
      <c r="B23" s="148" t="s">
        <v>686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44">
        <f t="shared" si="1"/>
        <v>0</v>
      </c>
      <c r="M23" s="553"/>
      <c r="N23" s="332"/>
    </row>
    <row r="24" spans="1:23" ht="22.5" customHeight="1">
      <c r="A24" s="331" t="s">
        <v>269</v>
      </c>
      <c r="B24" s="148" t="s">
        <v>687</v>
      </c>
      <c r="C24" s="545">
        <f>C25-C26</f>
        <v>0</v>
      </c>
      <c r="D24" s="545">
        <f aca="true" t="shared" si="5" ref="D24:M24">D25-D26</f>
        <v>0</v>
      </c>
      <c r="E24" s="545">
        <f t="shared" si="5"/>
        <v>0</v>
      </c>
      <c r="F24" s="545">
        <f t="shared" si="5"/>
        <v>0</v>
      </c>
      <c r="G24" s="545">
        <f t="shared" si="5"/>
        <v>0</v>
      </c>
      <c r="H24" s="545">
        <f t="shared" si="5"/>
        <v>0</v>
      </c>
      <c r="I24" s="545">
        <f t="shared" si="5"/>
        <v>0</v>
      </c>
      <c r="J24" s="545">
        <f t="shared" si="5"/>
        <v>0</v>
      </c>
      <c r="K24" s="545">
        <f t="shared" si="5"/>
        <v>0</v>
      </c>
      <c r="L24" s="544">
        <f t="shared" si="1"/>
        <v>0</v>
      </c>
      <c r="M24" s="545">
        <f t="shared" si="5"/>
        <v>0</v>
      </c>
      <c r="N24" s="330"/>
      <c r="O24" s="328"/>
      <c r="P24" s="328"/>
      <c r="Q24" s="328"/>
      <c r="R24" s="328"/>
      <c r="S24" s="328"/>
      <c r="T24" s="328"/>
      <c r="U24" s="328"/>
      <c r="V24" s="328"/>
      <c r="W24" s="328"/>
    </row>
    <row r="25" spans="1:14" ht="15.75">
      <c r="A25" s="331" t="s">
        <v>267</v>
      </c>
      <c r="B25" s="148" t="s">
        <v>688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44">
        <f t="shared" si="1"/>
        <v>0</v>
      </c>
      <c r="M25" s="553"/>
      <c r="N25" s="332"/>
    </row>
    <row r="26" spans="1:14" ht="15.75">
      <c r="A26" s="331" t="s">
        <v>268</v>
      </c>
      <c r="B26" s="148" t="s">
        <v>689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44">
        <f t="shared" si="1"/>
        <v>0</v>
      </c>
      <c r="M26" s="553"/>
      <c r="N26" s="332"/>
    </row>
    <row r="27" spans="1:14" ht="15.75">
      <c r="A27" s="331" t="s">
        <v>270</v>
      </c>
      <c r="B27" s="148" t="s">
        <v>690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4">
        <f t="shared" si="1"/>
        <v>0</v>
      </c>
      <c r="M27" s="543"/>
      <c r="N27" s="332"/>
    </row>
    <row r="28" spans="1:14" ht="15.75">
      <c r="A28" s="331" t="s">
        <v>271</v>
      </c>
      <c r="B28" s="148" t="s">
        <v>691</v>
      </c>
      <c r="C28" s="543">
        <v>2404</v>
      </c>
      <c r="D28" s="543"/>
      <c r="E28" s="543">
        <v>2250</v>
      </c>
      <c r="F28" s="543">
        <v>8785</v>
      </c>
      <c r="G28" s="543"/>
      <c r="H28" s="543"/>
      <c r="I28" s="543">
        <v>1630</v>
      </c>
      <c r="J28" s="543"/>
      <c r="K28" s="543"/>
      <c r="L28" s="544">
        <f t="shared" si="1"/>
        <v>15069</v>
      </c>
      <c r="M28" s="543">
        <v>-20231</v>
      </c>
      <c r="N28" s="332"/>
    </row>
    <row r="29" spans="1:23" ht="14.25" customHeight="1">
      <c r="A29" s="326" t="s">
        <v>272</v>
      </c>
      <c r="B29" s="146" t="s">
        <v>692</v>
      </c>
      <c r="C29" s="545">
        <f>C17+C20+C21+C24+C28+C27+C15+C16</f>
        <v>116309</v>
      </c>
      <c r="D29" s="545">
        <f aca="true" t="shared" si="6" ref="D29:M29">D17+D20+D21+D24+D28+D27+D15+D16</f>
        <v>0</v>
      </c>
      <c r="E29" s="545">
        <f t="shared" si="6"/>
        <v>22859</v>
      </c>
      <c r="F29" s="545">
        <f t="shared" si="6"/>
        <v>45256</v>
      </c>
      <c r="G29" s="545">
        <f t="shared" si="6"/>
        <v>0</v>
      </c>
      <c r="H29" s="545">
        <f t="shared" si="6"/>
        <v>0</v>
      </c>
      <c r="I29" s="545">
        <f t="shared" si="6"/>
        <v>225833</v>
      </c>
      <c r="J29" s="545">
        <f t="shared" si="6"/>
        <v>0</v>
      </c>
      <c r="K29" s="545">
        <f t="shared" si="6"/>
        <v>0</v>
      </c>
      <c r="L29" s="544">
        <f t="shared" si="1"/>
        <v>410257</v>
      </c>
      <c r="M29" s="545">
        <f t="shared" si="6"/>
        <v>40616</v>
      </c>
      <c r="N29" s="327"/>
      <c r="O29" s="328"/>
      <c r="P29" s="328"/>
      <c r="Q29" s="328"/>
      <c r="R29" s="328"/>
      <c r="S29" s="328"/>
      <c r="T29" s="328"/>
      <c r="U29" s="328"/>
      <c r="V29" s="328"/>
      <c r="W29" s="328"/>
    </row>
    <row r="30" spans="1:14" ht="23.25" customHeight="1">
      <c r="A30" s="331" t="s">
        <v>273</v>
      </c>
      <c r="B30" s="148" t="s">
        <v>693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4">
        <f t="shared" si="1"/>
        <v>0</v>
      </c>
      <c r="M30" s="543"/>
      <c r="N30" s="332"/>
    </row>
    <row r="31" spans="1:14" ht="24" customHeight="1">
      <c r="A31" s="331" t="s">
        <v>274</v>
      </c>
      <c r="B31" s="148" t="s">
        <v>694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4">
        <f t="shared" si="1"/>
        <v>0</v>
      </c>
      <c r="M31" s="543"/>
      <c r="N31" s="332"/>
    </row>
    <row r="32" spans="1:23" ht="23.25" customHeight="1">
      <c r="A32" s="326" t="s">
        <v>275</v>
      </c>
      <c r="B32" s="146" t="s">
        <v>695</v>
      </c>
      <c r="C32" s="545">
        <f aca="true" t="shared" si="7" ref="C32:K32">C29+C30+C31</f>
        <v>116309</v>
      </c>
      <c r="D32" s="545">
        <f t="shared" si="7"/>
        <v>0</v>
      </c>
      <c r="E32" s="545">
        <f t="shared" si="7"/>
        <v>22859</v>
      </c>
      <c r="F32" s="545">
        <f t="shared" si="7"/>
        <v>45256</v>
      </c>
      <c r="G32" s="545">
        <f t="shared" si="7"/>
        <v>0</v>
      </c>
      <c r="H32" s="545">
        <f t="shared" si="7"/>
        <v>0</v>
      </c>
      <c r="I32" s="545">
        <f t="shared" si="7"/>
        <v>225833</v>
      </c>
      <c r="J32" s="545">
        <f t="shared" si="7"/>
        <v>0</v>
      </c>
      <c r="K32" s="545">
        <f t="shared" si="7"/>
        <v>0</v>
      </c>
      <c r="L32" s="544">
        <f t="shared" si="1"/>
        <v>410257</v>
      </c>
      <c r="M32" s="545">
        <f>M29+M30+M31</f>
        <v>40616</v>
      </c>
      <c r="N32" s="330"/>
      <c r="O32" s="328"/>
      <c r="P32" s="328"/>
      <c r="Q32" s="328"/>
      <c r="R32" s="328"/>
      <c r="S32" s="328"/>
      <c r="T32" s="328"/>
      <c r="U32" s="328"/>
      <c r="V32" s="328"/>
      <c r="W32" s="328"/>
    </row>
    <row r="33" spans="1:14" ht="23.25" customHeight="1">
      <c r="A33" s="334"/>
      <c r="B33" s="128"/>
      <c r="C33" s="619"/>
      <c r="D33" s="619"/>
      <c r="E33" s="619"/>
      <c r="F33" s="411"/>
      <c r="G33" s="411"/>
      <c r="H33" s="411"/>
      <c r="I33" s="411"/>
      <c r="J33" s="411"/>
      <c r="K33" s="411"/>
      <c r="L33" s="412"/>
      <c r="M33" s="413"/>
      <c r="N33" s="332"/>
    </row>
    <row r="34" spans="1:14" ht="12.75">
      <c r="A34" s="534"/>
      <c r="B34" s="534"/>
      <c r="C34" s="534"/>
      <c r="D34" s="534"/>
      <c r="E34" s="334"/>
      <c r="F34" s="617"/>
      <c r="G34" s="617"/>
      <c r="H34" s="617"/>
      <c r="I34" s="617"/>
      <c r="J34" s="336"/>
      <c r="K34" s="336"/>
      <c r="L34" s="617"/>
      <c r="M34" s="617"/>
      <c r="N34" s="332"/>
    </row>
    <row r="35" spans="1:13" ht="12.75">
      <c r="A35" s="534" t="s">
        <v>865</v>
      </c>
      <c r="B35" s="534"/>
      <c r="C35" s="612" t="s">
        <v>841</v>
      </c>
      <c r="D35" s="612"/>
      <c r="E35" s="612"/>
      <c r="F35" s="612" t="s">
        <v>840</v>
      </c>
      <c r="G35" s="612"/>
      <c r="H35" s="612"/>
      <c r="I35" s="337"/>
      <c r="J35" s="337"/>
      <c r="K35" s="337"/>
      <c r="L35" s="337"/>
      <c r="M35" s="338"/>
    </row>
    <row r="36" spans="1:13" ht="12.75">
      <c r="A36" s="534"/>
      <c r="B36" s="534"/>
      <c r="C36" s="534"/>
      <c r="D36" s="534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.75">
      <c r="A37" s="534"/>
      <c r="B37" s="534"/>
      <c r="C37" s="534"/>
      <c r="D37" s="535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.75">
      <c r="A38" s="339"/>
      <c r="B38" s="340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ht="12.75">
      <c r="M39" s="343"/>
    </row>
    <row r="40" ht="12.75">
      <c r="M40" s="343"/>
    </row>
    <row r="41" ht="12.75">
      <c r="M41" s="343"/>
    </row>
    <row r="42" ht="12.75">
      <c r="M42" s="343"/>
    </row>
    <row r="43" ht="12.75">
      <c r="M43" s="343"/>
    </row>
    <row r="44" ht="12.75">
      <c r="M44" s="343"/>
    </row>
    <row r="45" ht="12.75">
      <c r="M45" s="343"/>
    </row>
    <row r="46" ht="12.75">
      <c r="M46" s="343"/>
    </row>
    <row r="47" ht="12.75">
      <c r="M47" s="343"/>
    </row>
    <row r="48" ht="12.75">
      <c r="M48" s="343"/>
    </row>
    <row r="49" ht="12.75">
      <c r="M49" s="343"/>
    </row>
    <row r="50" ht="12.75">
      <c r="M50" s="343"/>
    </row>
    <row r="51" ht="12.75">
      <c r="M51" s="343"/>
    </row>
    <row r="52" ht="12.75">
      <c r="M52" s="343"/>
    </row>
    <row r="53" ht="12.75">
      <c r="M53" s="343"/>
    </row>
    <row r="54" ht="12.75">
      <c r="M54" s="343"/>
    </row>
    <row r="55" ht="12.75">
      <c r="M55" s="343"/>
    </row>
    <row r="56" ht="12.75">
      <c r="M56" s="343"/>
    </row>
    <row r="57" ht="12.75">
      <c r="M57" s="343"/>
    </row>
    <row r="58" ht="12.75">
      <c r="M58" s="343"/>
    </row>
    <row r="59" ht="12.75">
      <c r="M59" s="343"/>
    </row>
    <row r="60" ht="12.75">
      <c r="M60" s="343"/>
    </row>
    <row r="61" ht="12.75">
      <c r="M61" s="343"/>
    </row>
    <row r="62" ht="12.75">
      <c r="M62" s="343"/>
    </row>
    <row r="63" ht="12.75">
      <c r="M63" s="343"/>
    </row>
    <row r="64" ht="12.75">
      <c r="M64" s="343"/>
    </row>
    <row r="65" ht="12.75">
      <c r="M65" s="343"/>
    </row>
    <row r="66" ht="12.75">
      <c r="M66" s="343"/>
    </row>
    <row r="67" ht="12.75">
      <c r="M67" s="343"/>
    </row>
    <row r="68" ht="12.75">
      <c r="M68" s="343"/>
    </row>
    <row r="69" ht="12.75">
      <c r="M69" s="343"/>
    </row>
    <row r="70" ht="12.75">
      <c r="M70" s="343"/>
    </row>
    <row r="71" ht="12.75">
      <c r="M71" s="343"/>
    </row>
    <row r="72" ht="12.75">
      <c r="M72" s="343"/>
    </row>
    <row r="73" ht="12.75">
      <c r="M73" s="343"/>
    </row>
    <row r="74" ht="12.75">
      <c r="M74" s="343"/>
    </row>
    <row r="75" ht="12.75">
      <c r="M75" s="343"/>
    </row>
    <row r="76" ht="12.75">
      <c r="M76" s="343"/>
    </row>
    <row r="77" ht="12.75">
      <c r="M77" s="343"/>
    </row>
    <row r="78" ht="12.75">
      <c r="M78" s="343"/>
    </row>
    <row r="79" ht="12.75">
      <c r="M79" s="343"/>
    </row>
    <row r="80" ht="12.75">
      <c r="M80" s="343"/>
    </row>
    <row r="81" ht="12.75">
      <c r="M81" s="343"/>
    </row>
    <row r="82" ht="12.75">
      <c r="M82" s="343"/>
    </row>
    <row r="83" ht="12.75">
      <c r="M83" s="343"/>
    </row>
    <row r="84" ht="12.75">
      <c r="M84" s="343"/>
    </row>
    <row r="85" ht="12.75">
      <c r="M85" s="343"/>
    </row>
    <row r="86" ht="12.75">
      <c r="M86" s="343"/>
    </row>
    <row r="87" ht="12.75">
      <c r="M87" s="343"/>
    </row>
    <row r="88" ht="12.75">
      <c r="M88" s="343"/>
    </row>
    <row r="89" ht="12.75">
      <c r="M89" s="343"/>
    </row>
    <row r="90" ht="12.75">
      <c r="M90" s="343"/>
    </row>
    <row r="91" ht="12.75">
      <c r="M91" s="343"/>
    </row>
    <row r="92" ht="12.75">
      <c r="M92" s="343"/>
    </row>
    <row r="93" ht="12.75">
      <c r="M93" s="343"/>
    </row>
    <row r="94" ht="12.75">
      <c r="M94" s="343"/>
    </row>
    <row r="95" ht="12.75">
      <c r="M95" s="343"/>
    </row>
    <row r="96" ht="12.75">
      <c r="M96" s="343"/>
    </row>
    <row r="97" ht="12.75">
      <c r="M97" s="343"/>
    </row>
    <row r="98" ht="12.75">
      <c r="M98" s="343"/>
    </row>
    <row r="99" ht="12.75">
      <c r="M99" s="343"/>
    </row>
    <row r="100" ht="12.75">
      <c r="M100" s="343"/>
    </row>
    <row r="101" ht="12.75">
      <c r="M101" s="343"/>
    </row>
    <row r="102" ht="12.75">
      <c r="M102" s="343"/>
    </row>
    <row r="103" ht="12.75">
      <c r="M103" s="343"/>
    </row>
    <row r="104" ht="12.75">
      <c r="M104" s="343"/>
    </row>
    <row r="105" ht="12.75">
      <c r="M105" s="343"/>
    </row>
    <row r="106" ht="12.75">
      <c r="M106" s="343"/>
    </row>
    <row r="107" ht="12.75">
      <c r="M107" s="343"/>
    </row>
    <row r="108" ht="12.75">
      <c r="M108" s="343"/>
    </row>
    <row r="109" ht="12.75">
      <c r="M109" s="343"/>
    </row>
    <row r="110" ht="12.75">
      <c r="M110" s="343"/>
    </row>
    <row r="111" ht="12.75">
      <c r="M111" s="343"/>
    </row>
    <row r="112" ht="12.75">
      <c r="M112" s="343"/>
    </row>
    <row r="113" ht="12.75">
      <c r="M113" s="343"/>
    </row>
    <row r="114" ht="12.75">
      <c r="M114" s="343"/>
    </row>
    <row r="115" ht="12.75">
      <c r="M115" s="343"/>
    </row>
    <row r="116" ht="12.75">
      <c r="M116" s="343"/>
    </row>
    <row r="117" ht="12.75">
      <c r="M117" s="343"/>
    </row>
    <row r="118" ht="12.75">
      <c r="M118" s="343"/>
    </row>
    <row r="119" ht="12.75">
      <c r="M119" s="343"/>
    </row>
    <row r="120" ht="12.75">
      <c r="M120" s="343"/>
    </row>
    <row r="121" ht="12.75">
      <c r="M121" s="343"/>
    </row>
    <row r="122" ht="12.75">
      <c r="M122" s="343"/>
    </row>
    <row r="123" ht="12.75">
      <c r="M123" s="343"/>
    </row>
    <row r="124" ht="12.75">
      <c r="M124" s="343"/>
    </row>
    <row r="125" ht="12.75">
      <c r="M125" s="343"/>
    </row>
    <row r="126" ht="12.75">
      <c r="M126" s="343"/>
    </row>
    <row r="127" ht="12.75">
      <c r="M127" s="343"/>
    </row>
    <row r="128" ht="12.75">
      <c r="M128" s="343"/>
    </row>
    <row r="129" ht="12.75">
      <c r="M129" s="343"/>
    </row>
    <row r="130" ht="12.75">
      <c r="M130" s="343"/>
    </row>
    <row r="131" ht="12.75">
      <c r="M131" s="343"/>
    </row>
    <row r="132" ht="12.75">
      <c r="M132" s="343"/>
    </row>
    <row r="133" ht="12.75">
      <c r="M133" s="343"/>
    </row>
    <row r="134" ht="12.75">
      <c r="M134" s="343"/>
    </row>
    <row r="135" ht="12.75">
      <c r="M135" s="343"/>
    </row>
    <row r="136" ht="12.75">
      <c r="M136" s="343"/>
    </row>
    <row r="137" ht="12.75">
      <c r="M137" s="343"/>
    </row>
    <row r="138" ht="12.75">
      <c r="M138" s="343"/>
    </row>
    <row r="139" ht="12.75">
      <c r="M139" s="343"/>
    </row>
    <row r="140" ht="12.75">
      <c r="M140" s="343"/>
    </row>
    <row r="141" ht="12.75">
      <c r="M141" s="343"/>
    </row>
    <row r="142" ht="12.75">
      <c r="M142" s="343"/>
    </row>
    <row r="143" ht="12.75">
      <c r="M143" s="343"/>
    </row>
    <row r="144" ht="12.75">
      <c r="M144" s="343"/>
    </row>
    <row r="145" ht="12.75">
      <c r="M145" s="343"/>
    </row>
    <row r="146" ht="12.75">
      <c r="M146" s="343"/>
    </row>
    <row r="147" ht="12.75">
      <c r="M147" s="343"/>
    </row>
    <row r="148" ht="12.75">
      <c r="M148" s="343"/>
    </row>
    <row r="149" ht="12.75">
      <c r="M149" s="343"/>
    </row>
    <row r="150" ht="12.75">
      <c r="M150" s="343"/>
    </row>
    <row r="151" ht="12.75">
      <c r="M151" s="343"/>
    </row>
    <row r="152" ht="12.75">
      <c r="M152" s="343"/>
    </row>
    <row r="153" ht="12.75">
      <c r="M153" s="343"/>
    </row>
    <row r="154" ht="12.75">
      <c r="M154" s="343"/>
    </row>
    <row r="155" ht="12.75">
      <c r="M155" s="343"/>
    </row>
    <row r="156" ht="12.75">
      <c r="M156" s="343"/>
    </row>
    <row r="157" ht="12.75">
      <c r="M157" s="343"/>
    </row>
    <row r="158" ht="12.75">
      <c r="M158" s="343"/>
    </row>
    <row r="159" ht="12.75">
      <c r="M159" s="343"/>
    </row>
    <row r="160" ht="12.75">
      <c r="M160" s="343"/>
    </row>
    <row r="161" ht="12.75">
      <c r="M161" s="343"/>
    </row>
    <row r="162" ht="12.75">
      <c r="M162" s="343"/>
    </row>
    <row r="163" ht="12.75">
      <c r="M163" s="343"/>
    </row>
    <row r="164" ht="12.75">
      <c r="M164" s="343"/>
    </row>
    <row r="165" ht="12.75">
      <c r="M165" s="343"/>
    </row>
    <row r="166" ht="12.75">
      <c r="M166" s="343"/>
    </row>
    <row r="167" ht="12.75">
      <c r="M167" s="343"/>
    </row>
    <row r="168" ht="12.75">
      <c r="M168" s="343"/>
    </row>
    <row r="169" ht="12.75">
      <c r="M169" s="343"/>
    </row>
    <row r="170" ht="12.75">
      <c r="M170" s="343"/>
    </row>
    <row r="171" ht="12.75">
      <c r="M171" s="343"/>
    </row>
    <row r="172" ht="12.75">
      <c r="M172" s="343"/>
    </row>
    <row r="173" ht="12.75">
      <c r="M173" s="343"/>
    </row>
    <row r="174" ht="12.75">
      <c r="M174" s="343"/>
    </row>
    <row r="175" ht="12.75">
      <c r="M175" s="343"/>
    </row>
    <row r="176" ht="12.75">
      <c r="M176" s="343"/>
    </row>
    <row r="177" ht="12.75">
      <c r="M177" s="343"/>
    </row>
    <row r="178" ht="12.75">
      <c r="M178" s="343"/>
    </row>
    <row r="179" ht="12.75">
      <c r="M179" s="343"/>
    </row>
    <row r="180" ht="12.75">
      <c r="M180" s="343"/>
    </row>
    <row r="181" ht="12.75">
      <c r="M181" s="343"/>
    </row>
    <row r="182" ht="12.75">
      <c r="M182" s="343"/>
    </row>
    <row r="183" ht="12.75">
      <c r="M183" s="343"/>
    </row>
    <row r="184" ht="12.75">
      <c r="M184" s="343"/>
    </row>
    <row r="185" ht="12.75">
      <c r="M185" s="343"/>
    </row>
    <row r="186" ht="12.75">
      <c r="M186" s="343"/>
    </row>
    <row r="187" ht="12.75">
      <c r="M187" s="343"/>
    </row>
    <row r="188" ht="12.75">
      <c r="M188" s="343"/>
    </row>
    <row r="189" ht="12.75">
      <c r="M189" s="343"/>
    </row>
    <row r="190" ht="12.75">
      <c r="M190" s="343"/>
    </row>
    <row r="191" ht="12.75">
      <c r="M191" s="343"/>
    </row>
    <row r="192" ht="12.75">
      <c r="M192" s="343"/>
    </row>
    <row r="193" ht="12.75">
      <c r="M193" s="343"/>
    </row>
    <row r="194" ht="12.75">
      <c r="M194" s="343"/>
    </row>
    <row r="195" ht="12.75">
      <c r="M195" s="343"/>
    </row>
    <row r="196" ht="12.75">
      <c r="M196" s="343"/>
    </row>
    <row r="197" ht="12.75">
      <c r="M197" s="343"/>
    </row>
    <row r="198" ht="12.75">
      <c r="M198" s="343"/>
    </row>
    <row r="199" ht="12.75">
      <c r="M199" s="343"/>
    </row>
    <row r="200" ht="12.75">
      <c r="M200" s="343"/>
    </row>
    <row r="201" ht="12.75">
      <c r="M201" s="343"/>
    </row>
    <row r="202" ht="12.75">
      <c r="M202" s="343"/>
    </row>
    <row r="203" ht="12.75">
      <c r="M203" s="343"/>
    </row>
    <row r="204" ht="12.75">
      <c r="M204" s="343"/>
    </row>
    <row r="205" ht="12.75">
      <c r="M205" s="343"/>
    </row>
    <row r="206" ht="12.75">
      <c r="M206" s="343"/>
    </row>
    <row r="207" ht="12.75">
      <c r="M207" s="343"/>
    </row>
    <row r="208" ht="12.75">
      <c r="M208" s="343"/>
    </row>
    <row r="209" ht="12.75">
      <c r="M209" s="343"/>
    </row>
    <row r="210" ht="12.75">
      <c r="M210" s="343"/>
    </row>
    <row r="211" ht="12.75">
      <c r="M211" s="343"/>
    </row>
    <row r="212" ht="12.75">
      <c r="M212" s="343"/>
    </row>
    <row r="213" ht="12.75">
      <c r="M213" s="343"/>
    </row>
    <row r="214" ht="12.75">
      <c r="M214" s="343"/>
    </row>
    <row r="215" ht="12.75">
      <c r="M215" s="343"/>
    </row>
    <row r="216" ht="12.75">
      <c r="M216" s="343"/>
    </row>
    <row r="217" ht="12.75">
      <c r="M217" s="343"/>
    </row>
    <row r="218" ht="12.75">
      <c r="M218" s="343"/>
    </row>
    <row r="219" ht="12.75">
      <c r="M219" s="343"/>
    </row>
    <row r="220" ht="12.75">
      <c r="M220" s="343"/>
    </row>
    <row r="221" ht="12.75">
      <c r="M221" s="343"/>
    </row>
    <row r="222" ht="12.75">
      <c r="M222" s="343"/>
    </row>
    <row r="223" ht="12.75">
      <c r="M223" s="343"/>
    </row>
    <row r="224" ht="12.75">
      <c r="M224" s="343"/>
    </row>
    <row r="225" ht="12.75">
      <c r="M225" s="343"/>
    </row>
    <row r="226" ht="12.75">
      <c r="M226" s="343"/>
    </row>
    <row r="227" ht="12.75">
      <c r="M227" s="343"/>
    </row>
    <row r="228" ht="12.75">
      <c r="M228" s="343"/>
    </row>
    <row r="229" ht="12.75">
      <c r="M229" s="343"/>
    </row>
    <row r="230" ht="12.75">
      <c r="M230" s="343"/>
    </row>
    <row r="231" ht="12.75">
      <c r="M231" s="343"/>
    </row>
    <row r="232" ht="12.75">
      <c r="M232" s="343"/>
    </row>
    <row r="233" ht="12.75">
      <c r="M233" s="343"/>
    </row>
    <row r="234" ht="12.75">
      <c r="M234" s="343"/>
    </row>
    <row r="235" ht="12.75">
      <c r="M235" s="343"/>
    </row>
    <row r="236" ht="12.75">
      <c r="M236" s="343"/>
    </row>
    <row r="237" ht="12.75">
      <c r="M237" s="343"/>
    </row>
    <row r="238" ht="12.75">
      <c r="M238" s="343"/>
    </row>
    <row r="239" ht="12.75">
      <c r="M239" s="343"/>
    </row>
    <row r="240" ht="12.75">
      <c r="M240" s="343"/>
    </row>
    <row r="241" ht="12.75">
      <c r="M241" s="343"/>
    </row>
    <row r="242" ht="12.75">
      <c r="M242" s="343"/>
    </row>
    <row r="243" ht="12.75">
      <c r="M243" s="343"/>
    </row>
    <row r="244" ht="12.75">
      <c r="M244" s="343"/>
    </row>
    <row r="245" ht="12.75">
      <c r="M245" s="343"/>
    </row>
    <row r="246" ht="12.75">
      <c r="M246" s="343"/>
    </row>
    <row r="247" ht="12.75">
      <c r="M247" s="343"/>
    </row>
    <row r="248" ht="12.75">
      <c r="M248" s="343"/>
    </row>
    <row r="249" ht="12.75">
      <c r="M249" s="343"/>
    </row>
    <row r="250" ht="12.75">
      <c r="M250" s="343"/>
    </row>
    <row r="251" ht="12.75">
      <c r="M251" s="343"/>
    </row>
    <row r="252" ht="12.75">
      <c r="M252" s="343"/>
    </row>
    <row r="253" ht="12.75">
      <c r="M253" s="343"/>
    </row>
    <row r="254" ht="12.75">
      <c r="M254" s="343"/>
    </row>
    <row r="255" ht="12.75">
      <c r="M255" s="343"/>
    </row>
    <row r="256" ht="12.75">
      <c r="M256" s="343"/>
    </row>
    <row r="257" ht="12.75">
      <c r="M257" s="343"/>
    </row>
    <row r="258" ht="12.75">
      <c r="M258" s="343"/>
    </row>
    <row r="259" ht="12.75">
      <c r="M259" s="343"/>
    </row>
    <row r="260" ht="12.75">
      <c r="M260" s="343"/>
    </row>
    <row r="261" ht="12.75">
      <c r="M261" s="343"/>
    </row>
    <row r="262" ht="12.75">
      <c r="M262" s="343"/>
    </row>
    <row r="263" ht="12.75">
      <c r="M263" s="343"/>
    </row>
    <row r="264" ht="12.75">
      <c r="M264" s="343"/>
    </row>
    <row r="265" ht="12.75">
      <c r="M265" s="343"/>
    </row>
    <row r="266" ht="12.75">
      <c r="M266" s="343"/>
    </row>
    <row r="267" ht="12.75">
      <c r="M267" s="343"/>
    </row>
    <row r="268" ht="12.75">
      <c r="M268" s="343"/>
    </row>
    <row r="269" ht="12.75">
      <c r="M269" s="343"/>
    </row>
    <row r="270" ht="12.75">
      <c r="M270" s="343"/>
    </row>
    <row r="271" ht="12.75">
      <c r="M271" s="343"/>
    </row>
    <row r="272" ht="12.75">
      <c r="M272" s="343"/>
    </row>
    <row r="273" ht="12.75">
      <c r="M273" s="343"/>
    </row>
    <row r="274" ht="12.75">
      <c r="M274" s="343"/>
    </row>
    <row r="275" ht="12.75">
      <c r="M275" s="343"/>
    </row>
    <row r="276" ht="12.75">
      <c r="M276" s="343"/>
    </row>
    <row r="277" ht="12.75">
      <c r="M277" s="343"/>
    </row>
    <row r="278" ht="12.75">
      <c r="M278" s="343"/>
    </row>
    <row r="279" ht="12.75">
      <c r="M279" s="343"/>
    </row>
    <row r="280" ht="12.75">
      <c r="M280" s="343"/>
    </row>
    <row r="281" ht="12.75">
      <c r="M281" s="343"/>
    </row>
    <row r="282" ht="12.75">
      <c r="M282" s="343"/>
    </row>
    <row r="283" ht="12.75">
      <c r="M283" s="343"/>
    </row>
    <row r="284" ht="12.75">
      <c r="M284" s="343"/>
    </row>
    <row r="285" ht="12.75">
      <c r="M285" s="343"/>
    </row>
    <row r="286" ht="12.75">
      <c r="M286" s="343"/>
    </row>
    <row r="287" ht="12.75">
      <c r="M287" s="343"/>
    </row>
    <row r="288" ht="12.75">
      <c r="M288" s="343"/>
    </row>
    <row r="289" ht="12.75">
      <c r="M289" s="343"/>
    </row>
    <row r="290" ht="12.75">
      <c r="M290" s="343"/>
    </row>
    <row r="291" ht="12.75">
      <c r="M291" s="343"/>
    </row>
    <row r="292" ht="12.75">
      <c r="M292" s="343"/>
    </row>
    <row r="293" ht="12.75">
      <c r="M293" s="343"/>
    </row>
    <row r="294" ht="12.75">
      <c r="M294" s="343"/>
    </row>
    <row r="295" ht="12.75">
      <c r="M295" s="343"/>
    </row>
    <row r="296" ht="12.75">
      <c r="M296" s="343"/>
    </row>
    <row r="297" ht="12.75">
      <c r="M297" s="343"/>
    </row>
    <row r="298" ht="12.75">
      <c r="M298" s="343"/>
    </row>
    <row r="299" ht="12.75">
      <c r="M299" s="343"/>
    </row>
    <row r="300" ht="12.75">
      <c r="M300" s="343"/>
    </row>
    <row r="301" ht="12.75">
      <c r="M301" s="343"/>
    </row>
    <row r="302" ht="12.75">
      <c r="M302" s="343"/>
    </row>
    <row r="303" ht="12.75">
      <c r="M303" s="343"/>
    </row>
    <row r="304" ht="12.75">
      <c r="M304" s="343"/>
    </row>
    <row r="305" ht="12.75">
      <c r="M305" s="343"/>
    </row>
    <row r="306" ht="12.75">
      <c r="M306" s="343"/>
    </row>
    <row r="307" ht="12.75">
      <c r="M307" s="343"/>
    </row>
    <row r="308" ht="12.75">
      <c r="M308" s="343"/>
    </row>
    <row r="309" ht="12.75">
      <c r="M309" s="343"/>
    </row>
    <row r="310" ht="12.75">
      <c r="M310" s="343"/>
    </row>
    <row r="311" ht="12.75">
      <c r="M311" s="343"/>
    </row>
    <row r="312" ht="12.75">
      <c r="M312" s="343"/>
    </row>
    <row r="313" ht="12.75">
      <c r="M313" s="343"/>
    </row>
    <row r="314" ht="12.75">
      <c r="M314" s="343"/>
    </row>
    <row r="315" ht="12.75">
      <c r="M315" s="343"/>
    </row>
    <row r="316" ht="12.75">
      <c r="M316" s="343"/>
    </row>
    <row r="317" ht="12.75">
      <c r="M317" s="343"/>
    </row>
    <row r="318" ht="12.75">
      <c r="M318" s="343"/>
    </row>
    <row r="319" ht="12.75">
      <c r="M319" s="343"/>
    </row>
    <row r="320" ht="12.75">
      <c r="M320" s="343"/>
    </row>
    <row r="321" ht="12.75">
      <c r="M321" s="343"/>
    </row>
    <row r="322" ht="12.75">
      <c r="M322" s="343"/>
    </row>
    <row r="323" ht="12.75">
      <c r="M323" s="343"/>
    </row>
    <row r="324" ht="12.75">
      <c r="M324" s="343"/>
    </row>
    <row r="325" ht="12.75">
      <c r="M325" s="343"/>
    </row>
    <row r="326" ht="12.75">
      <c r="M326" s="343"/>
    </row>
    <row r="327" ht="12.75">
      <c r="M327" s="343"/>
    </row>
    <row r="328" ht="12.75">
      <c r="M328" s="343"/>
    </row>
    <row r="329" ht="12.75">
      <c r="M329" s="343"/>
    </row>
    <row r="330" ht="12.75">
      <c r="M330" s="343"/>
    </row>
    <row r="331" ht="12.75">
      <c r="M331" s="343"/>
    </row>
    <row r="332" ht="12.75">
      <c r="M332" s="343"/>
    </row>
    <row r="333" ht="12.75">
      <c r="M333" s="343"/>
    </row>
    <row r="334" ht="12.75">
      <c r="M334" s="343"/>
    </row>
    <row r="335" ht="12.75">
      <c r="M335" s="343"/>
    </row>
    <row r="336" ht="12.75">
      <c r="M336" s="343"/>
    </row>
    <row r="337" ht="12.75">
      <c r="M337" s="343"/>
    </row>
    <row r="338" ht="12.75">
      <c r="M338" s="343"/>
    </row>
    <row r="339" ht="12.75">
      <c r="M339" s="343"/>
    </row>
    <row r="340" ht="12.75">
      <c r="M340" s="343"/>
    </row>
    <row r="341" ht="12.75">
      <c r="M341" s="343"/>
    </row>
    <row r="342" ht="12.75">
      <c r="M342" s="343"/>
    </row>
    <row r="343" ht="12.75">
      <c r="M343" s="343"/>
    </row>
    <row r="344" ht="12.75">
      <c r="M344" s="343"/>
    </row>
    <row r="345" ht="12.75">
      <c r="M345" s="343"/>
    </row>
    <row r="346" ht="12.75">
      <c r="M346" s="343"/>
    </row>
    <row r="347" ht="12.75">
      <c r="M347" s="343"/>
    </row>
    <row r="348" ht="12.75">
      <c r="M348" s="343"/>
    </row>
    <row r="349" ht="12.75">
      <c r="M349" s="343"/>
    </row>
    <row r="350" ht="12.75">
      <c r="M350" s="343"/>
    </row>
    <row r="351" ht="12.75">
      <c r="M351" s="343"/>
    </row>
    <row r="352" ht="12.75">
      <c r="M352" s="343"/>
    </row>
    <row r="353" ht="12.75">
      <c r="M353" s="343"/>
    </row>
    <row r="354" ht="12.75">
      <c r="M354" s="343"/>
    </row>
    <row r="355" ht="12.75">
      <c r="M355" s="343"/>
    </row>
    <row r="356" ht="12.75">
      <c r="M356" s="343"/>
    </row>
    <row r="357" ht="12.75">
      <c r="M357" s="343"/>
    </row>
    <row r="358" ht="12.75">
      <c r="M358" s="343"/>
    </row>
    <row r="359" ht="12.75">
      <c r="M359" s="343"/>
    </row>
    <row r="360" ht="12.75">
      <c r="M360" s="343"/>
    </row>
    <row r="361" ht="12.75">
      <c r="M361" s="343"/>
    </row>
    <row r="362" ht="12.75">
      <c r="M362" s="343"/>
    </row>
    <row r="363" ht="12.75">
      <c r="M363" s="343"/>
    </row>
    <row r="364" ht="12.75">
      <c r="M364" s="343"/>
    </row>
    <row r="365" ht="12.75">
      <c r="M365" s="343"/>
    </row>
    <row r="366" ht="12.75">
      <c r="M366" s="343"/>
    </row>
    <row r="367" ht="12.75">
      <c r="M367" s="343"/>
    </row>
    <row r="368" ht="12.75">
      <c r="M368" s="343"/>
    </row>
    <row r="369" ht="12.75">
      <c r="M369" s="343"/>
    </row>
    <row r="370" ht="12.75">
      <c r="M370" s="343"/>
    </row>
    <row r="371" ht="12.75">
      <c r="M371" s="343"/>
    </row>
    <row r="372" ht="12.75">
      <c r="M372" s="343"/>
    </row>
    <row r="373" ht="12.75">
      <c r="M373" s="343"/>
    </row>
    <row r="374" ht="12.75">
      <c r="M374" s="343"/>
    </row>
    <row r="375" ht="12.75">
      <c r="M375" s="343"/>
    </row>
    <row r="376" ht="12.75">
      <c r="M376" s="343"/>
    </row>
    <row r="377" ht="12.75">
      <c r="M377" s="343"/>
    </row>
    <row r="378" ht="12.75">
      <c r="M378" s="343"/>
    </row>
    <row r="379" ht="12.75">
      <c r="M379" s="343"/>
    </row>
    <row r="380" ht="12.75">
      <c r="M380" s="343"/>
    </row>
    <row r="381" ht="12.75">
      <c r="M381" s="343"/>
    </row>
    <row r="382" ht="12.75">
      <c r="M382" s="343"/>
    </row>
    <row r="383" ht="12.75">
      <c r="M383" s="343"/>
    </row>
    <row r="384" ht="12.75">
      <c r="M384" s="343"/>
    </row>
    <row r="385" ht="12.75">
      <c r="M385" s="343"/>
    </row>
    <row r="386" ht="12.75">
      <c r="M386" s="343"/>
    </row>
    <row r="387" ht="12.75">
      <c r="M387" s="343"/>
    </row>
    <row r="388" ht="12.75">
      <c r="M388" s="343"/>
    </row>
    <row r="389" ht="12.75">
      <c r="M389" s="343"/>
    </row>
    <row r="390" ht="12.75">
      <c r="M390" s="343"/>
    </row>
    <row r="391" ht="12.75">
      <c r="M391" s="343"/>
    </row>
    <row r="392" ht="12.75">
      <c r="M392" s="343"/>
    </row>
    <row r="393" ht="12.75">
      <c r="M393" s="343"/>
    </row>
    <row r="394" ht="12.75">
      <c r="M394" s="343"/>
    </row>
    <row r="395" ht="12.75">
      <c r="M395" s="343"/>
    </row>
    <row r="396" ht="12.75">
      <c r="M396" s="343"/>
    </row>
    <row r="397" ht="12.75">
      <c r="M397" s="343"/>
    </row>
    <row r="398" ht="12.75">
      <c r="M398" s="343"/>
    </row>
    <row r="399" ht="12.75">
      <c r="M399" s="343"/>
    </row>
    <row r="400" ht="12.75">
      <c r="M400" s="343"/>
    </row>
    <row r="401" ht="12.75">
      <c r="M401" s="343"/>
    </row>
    <row r="402" ht="12.75">
      <c r="M402" s="343"/>
    </row>
    <row r="403" ht="12.75">
      <c r="M403" s="343"/>
    </row>
    <row r="404" ht="12.75">
      <c r="M404" s="343"/>
    </row>
    <row r="405" ht="12.75">
      <c r="M405" s="343"/>
    </row>
    <row r="406" ht="12.75">
      <c r="M406" s="343"/>
    </row>
    <row r="407" ht="12.75">
      <c r="M407" s="343"/>
    </row>
    <row r="408" ht="12.75">
      <c r="M408" s="343"/>
    </row>
    <row r="409" ht="12.75">
      <c r="M409" s="343"/>
    </row>
    <row r="410" ht="12.75">
      <c r="M410" s="343"/>
    </row>
    <row r="411" ht="12.75">
      <c r="M411" s="343"/>
    </row>
    <row r="412" ht="12.75">
      <c r="M412" s="343"/>
    </row>
    <row r="413" ht="12.75">
      <c r="M413" s="343"/>
    </row>
    <row r="414" ht="12.75">
      <c r="M414" s="343"/>
    </row>
    <row r="415" ht="12.75">
      <c r="M415" s="343"/>
    </row>
    <row r="416" ht="12.75">
      <c r="M416" s="343"/>
    </row>
    <row r="417" ht="12.75">
      <c r="M417" s="343"/>
    </row>
    <row r="418" ht="12.75">
      <c r="M418" s="343"/>
    </row>
    <row r="419" ht="12.75">
      <c r="M419" s="343"/>
    </row>
    <row r="420" ht="12.75">
      <c r="M420" s="343"/>
    </row>
    <row r="421" ht="12.75">
      <c r="M421" s="343"/>
    </row>
    <row r="422" ht="12.75">
      <c r="M422" s="343"/>
    </row>
    <row r="423" ht="12.75">
      <c r="M423" s="343"/>
    </row>
    <row r="424" ht="12.75">
      <c r="M424" s="343"/>
    </row>
    <row r="425" ht="12.75">
      <c r="M425" s="343"/>
    </row>
    <row r="426" ht="12.75">
      <c r="M426" s="343"/>
    </row>
    <row r="427" ht="12.75">
      <c r="M427" s="343"/>
    </row>
    <row r="428" ht="12.75">
      <c r="M428" s="343"/>
    </row>
    <row r="429" ht="12.75">
      <c r="M429" s="343"/>
    </row>
    <row r="430" ht="12.75">
      <c r="M430" s="343"/>
    </row>
    <row r="431" ht="12.75">
      <c r="M431" s="343"/>
    </row>
    <row r="432" ht="12.75">
      <c r="M432" s="343"/>
    </row>
    <row r="433" ht="12.75">
      <c r="M433" s="343"/>
    </row>
    <row r="434" ht="12.75">
      <c r="M434" s="343"/>
    </row>
    <row r="435" ht="12.75">
      <c r="M435" s="343"/>
    </row>
    <row r="436" ht="12.75">
      <c r="M436" s="343"/>
    </row>
    <row r="437" ht="12.75">
      <c r="M437" s="343"/>
    </row>
    <row r="438" ht="12.75">
      <c r="M438" s="343"/>
    </row>
    <row r="439" ht="12.75">
      <c r="M439" s="343"/>
    </row>
    <row r="440" ht="12.75">
      <c r="M440" s="343"/>
    </row>
    <row r="441" ht="12.75">
      <c r="M441" s="343"/>
    </row>
    <row r="442" ht="12.75">
      <c r="M442" s="343"/>
    </row>
    <row r="443" ht="12.75">
      <c r="M443" s="343"/>
    </row>
    <row r="444" ht="12.75">
      <c r="M444" s="343"/>
    </row>
    <row r="445" ht="12.75">
      <c r="M445" s="343"/>
    </row>
    <row r="446" ht="12.75">
      <c r="M446" s="343"/>
    </row>
    <row r="447" ht="12.75">
      <c r="M447" s="343"/>
    </row>
    <row r="448" ht="12.75">
      <c r="M448" s="343"/>
    </row>
    <row r="449" ht="12.75">
      <c r="M449" s="343"/>
    </row>
    <row r="450" ht="12.75">
      <c r="M450" s="343"/>
    </row>
    <row r="451" ht="12.75">
      <c r="M451" s="343"/>
    </row>
    <row r="452" ht="12.75">
      <c r="M452" s="343"/>
    </row>
    <row r="453" ht="12.75">
      <c r="M453" s="343"/>
    </row>
    <row r="454" ht="12.75">
      <c r="M454" s="343"/>
    </row>
    <row r="455" ht="12.75">
      <c r="M455" s="343"/>
    </row>
    <row r="456" ht="12.75">
      <c r="M456" s="343"/>
    </row>
    <row r="457" ht="12.75">
      <c r="M457" s="343"/>
    </row>
    <row r="458" ht="12.75">
      <c r="M458" s="343"/>
    </row>
    <row r="459" ht="12.75">
      <c r="M459" s="343"/>
    </row>
    <row r="460" ht="12.75">
      <c r="M460" s="343"/>
    </row>
    <row r="461" ht="12.75">
      <c r="M461" s="343"/>
    </row>
    <row r="462" ht="12.75">
      <c r="M462" s="343"/>
    </row>
    <row r="463" ht="12.75">
      <c r="M463" s="343"/>
    </row>
    <row r="464" ht="12.75">
      <c r="M464" s="343"/>
    </row>
    <row r="465" ht="12.75">
      <c r="M465" s="343"/>
    </row>
    <row r="466" ht="12.75">
      <c r="M466" s="343"/>
    </row>
    <row r="467" ht="12.75">
      <c r="M467" s="343"/>
    </row>
    <row r="468" ht="12.75">
      <c r="M468" s="343"/>
    </row>
    <row r="469" ht="12.75">
      <c r="M469" s="343"/>
    </row>
    <row r="470" ht="12.75">
      <c r="M470" s="343"/>
    </row>
    <row r="471" ht="12.75">
      <c r="M471" s="343"/>
    </row>
    <row r="472" ht="12.75">
      <c r="M472" s="343"/>
    </row>
    <row r="473" ht="12.75">
      <c r="M473" s="343"/>
    </row>
    <row r="474" ht="12.75">
      <c r="M474" s="343"/>
    </row>
    <row r="475" ht="12.75">
      <c r="M475" s="343"/>
    </row>
    <row r="476" ht="12.75">
      <c r="M476" s="343"/>
    </row>
    <row r="477" ht="12.75">
      <c r="M477" s="343"/>
    </row>
    <row r="478" ht="12.75">
      <c r="M478" s="343"/>
    </row>
    <row r="479" ht="12.75">
      <c r="M479" s="343"/>
    </row>
    <row r="480" ht="12.75">
      <c r="M480" s="343"/>
    </row>
    <row r="481" ht="12.75">
      <c r="M481" s="343"/>
    </row>
    <row r="482" ht="12.75">
      <c r="M482" s="343"/>
    </row>
    <row r="483" ht="12.75">
      <c r="M483" s="343"/>
    </row>
    <row r="484" ht="12.75">
      <c r="M484" s="343"/>
    </row>
    <row r="485" ht="12.75">
      <c r="M485" s="343"/>
    </row>
    <row r="486" ht="12.75">
      <c r="M486" s="343"/>
    </row>
    <row r="487" ht="12.75">
      <c r="M487" s="343"/>
    </row>
    <row r="488" ht="12.75">
      <c r="M488" s="343"/>
    </row>
    <row r="489" ht="12.75">
      <c r="M489" s="343"/>
    </row>
    <row r="490" ht="12.75">
      <c r="M490" s="343"/>
    </row>
    <row r="491" ht="12.75">
      <c r="M491" s="343"/>
    </row>
    <row r="492" ht="12.75">
      <c r="M492" s="343"/>
    </row>
    <row r="493" ht="12.75">
      <c r="M493" s="343"/>
    </row>
    <row r="494" ht="12.75">
      <c r="M494" s="343"/>
    </row>
    <row r="495" ht="12.75">
      <c r="M495" s="343"/>
    </row>
    <row r="496" ht="12.75">
      <c r="M496" s="343"/>
    </row>
    <row r="497" ht="12.75">
      <c r="M497" s="343"/>
    </row>
    <row r="498" ht="12.75">
      <c r="M498" s="343"/>
    </row>
    <row r="499" ht="12.75">
      <c r="M499" s="343"/>
    </row>
    <row r="500" ht="12.75">
      <c r="M500" s="343"/>
    </row>
    <row r="501" ht="12.75">
      <c r="M501" s="343"/>
    </row>
    <row r="502" ht="12.75">
      <c r="M502" s="343"/>
    </row>
    <row r="503" ht="12.75">
      <c r="M503" s="343"/>
    </row>
    <row r="504" ht="12.75">
      <c r="M504" s="343"/>
    </row>
    <row r="505" ht="12.75">
      <c r="M505" s="343"/>
    </row>
    <row r="506" ht="12.75">
      <c r="M506" s="343"/>
    </row>
    <row r="507" ht="12.75">
      <c r="M507" s="343"/>
    </row>
    <row r="508" ht="12.75">
      <c r="M508" s="343"/>
    </row>
    <row r="509" ht="12.75">
      <c r="M509" s="343"/>
    </row>
    <row r="510" ht="12.75">
      <c r="M510" s="343"/>
    </row>
    <row r="511" ht="12.75">
      <c r="M511" s="343"/>
    </row>
    <row r="512" ht="12.75">
      <c r="M512" s="343"/>
    </row>
    <row r="513" ht="12.75">
      <c r="M513" s="343"/>
    </row>
    <row r="514" ht="12.75">
      <c r="M514" s="343"/>
    </row>
    <row r="515" ht="12.75">
      <c r="M515" s="343"/>
    </row>
    <row r="516" ht="12.75">
      <c r="M516" s="343"/>
    </row>
    <row r="517" ht="12.75">
      <c r="M517" s="343"/>
    </row>
    <row r="518" ht="12.75">
      <c r="M518" s="343"/>
    </row>
    <row r="519" ht="12.75">
      <c r="M519" s="343"/>
    </row>
    <row r="520" ht="12.75">
      <c r="M520" s="343"/>
    </row>
    <row r="521" ht="12.75">
      <c r="M521" s="343"/>
    </row>
    <row r="522" ht="12.75">
      <c r="M522" s="343"/>
    </row>
    <row r="523" ht="12.75">
      <c r="M523" s="343"/>
    </row>
    <row r="524" ht="12.75">
      <c r="M524" s="343"/>
    </row>
    <row r="525" ht="12.75">
      <c r="M525" s="343"/>
    </row>
    <row r="526" ht="12.75">
      <c r="M526" s="343"/>
    </row>
    <row r="527" ht="12.75">
      <c r="M527" s="343"/>
    </row>
    <row r="528" ht="12.75">
      <c r="M528" s="343"/>
    </row>
    <row r="529" ht="12.75">
      <c r="M529" s="343"/>
    </row>
    <row r="530" ht="12.75">
      <c r="M530" s="343"/>
    </row>
    <row r="531" ht="12.75">
      <c r="M531" s="343"/>
    </row>
    <row r="532" ht="12.75">
      <c r="M532" s="343"/>
    </row>
    <row r="533" ht="12.75">
      <c r="M533" s="343"/>
    </row>
  </sheetData>
  <sheetProtection/>
  <mergeCells count="9">
    <mergeCell ref="C35:E35"/>
    <mergeCell ref="F35:H35"/>
    <mergeCell ref="C5:E5"/>
    <mergeCell ref="F34:I34"/>
    <mergeCell ref="L34:M34"/>
    <mergeCell ref="A1:M1"/>
    <mergeCell ref="C33:E33"/>
    <mergeCell ref="C3:F3"/>
    <mergeCell ref="C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4"/>
  <sheetViews>
    <sheetView zoomScale="85" zoomScaleNormal="85" zoomScalePageLayoutView="0" workbookViewId="0" topLeftCell="A10">
      <selection activeCell="B42" sqref="B42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346" customFormat="1" ht="15.75">
      <c r="A1" s="344"/>
      <c r="B1" s="345" t="s">
        <v>291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s="346" customFormat="1" ht="16.5" customHeight="1">
      <c r="A2" s="630" t="s">
        <v>1</v>
      </c>
      <c r="B2" s="630"/>
      <c r="C2" s="347"/>
      <c r="D2" s="347"/>
      <c r="E2" s="620" t="str">
        <f>'Balance Sheet'!$E$3</f>
        <v>SOPHARMA AD</v>
      </c>
      <c r="F2" s="621"/>
      <c r="G2" s="621"/>
      <c r="H2" s="347"/>
      <c r="I2" s="349"/>
      <c r="J2" s="349"/>
      <c r="K2" s="349"/>
      <c r="L2" s="349"/>
      <c r="M2" s="350" t="s">
        <v>458</v>
      </c>
      <c r="N2" s="351"/>
      <c r="O2" s="351"/>
      <c r="P2" s="289">
        <v>111028849</v>
      </c>
      <c r="Q2" s="350"/>
      <c r="R2" s="183">
        <f>'Balance Sheet'!$H$3</f>
        <v>831902088</v>
      </c>
    </row>
    <row r="3" spans="2:18" s="346" customFormat="1" ht="15" customHeight="1">
      <c r="B3" s="350"/>
      <c r="C3" s="352"/>
      <c r="D3" s="352"/>
      <c r="E3" s="622" t="str">
        <f>'Balance Sheet'!$E$4</f>
        <v>CONSOLIDATED</v>
      </c>
      <c r="F3" s="623"/>
      <c r="G3" s="623"/>
      <c r="H3" s="537"/>
      <c r="I3" s="537"/>
      <c r="J3" s="353"/>
      <c r="K3" s="353"/>
      <c r="L3" s="353"/>
      <c r="M3" s="353"/>
      <c r="N3" s="353"/>
      <c r="O3" s="354"/>
      <c r="P3" s="353" t="s">
        <v>2</v>
      </c>
      <c r="Q3" s="353"/>
      <c r="R3" s="183">
        <f>'Balance Sheet'!$H$4</f>
        <v>684</v>
      </c>
    </row>
    <row r="4" spans="1:18" ht="51" customHeight="1">
      <c r="A4" s="637" t="s">
        <v>3</v>
      </c>
      <c r="B4" s="637"/>
      <c r="C4" s="357"/>
      <c r="D4" s="355"/>
      <c r="E4" s="615" t="str">
        <f>'Balance Sheet'!$E$5</f>
        <v>01.01.-30.09.2015</v>
      </c>
      <c r="F4" s="616"/>
      <c r="G4" s="616"/>
      <c r="H4" s="537"/>
      <c r="I4" s="537"/>
      <c r="J4" s="355"/>
      <c r="K4" s="355"/>
      <c r="L4" s="355"/>
      <c r="M4" s="355"/>
      <c r="N4" s="355"/>
      <c r="O4" s="355"/>
      <c r="P4" s="355"/>
      <c r="Q4" s="624" t="str">
        <f>'Balance Sheet'!$H$5</f>
        <v>( thousand BGN)</v>
      </c>
      <c r="R4" s="624"/>
    </row>
    <row r="5" spans="1:18" s="87" customFormat="1" ht="30.75" customHeight="1">
      <c r="A5" s="631" t="s">
        <v>242</v>
      </c>
      <c r="B5" s="632"/>
      <c r="C5" s="635" t="s">
        <v>241</v>
      </c>
      <c r="D5" s="358" t="s">
        <v>293</v>
      </c>
      <c r="E5" s="358"/>
      <c r="F5" s="358"/>
      <c r="G5" s="358"/>
      <c r="H5" s="358" t="s">
        <v>294</v>
      </c>
      <c r="I5" s="358"/>
      <c r="J5" s="625" t="s">
        <v>300</v>
      </c>
      <c r="K5" s="358" t="s">
        <v>295</v>
      </c>
      <c r="L5" s="358"/>
      <c r="M5" s="358"/>
      <c r="N5" s="358"/>
      <c r="O5" s="358" t="s">
        <v>294</v>
      </c>
      <c r="P5" s="358"/>
      <c r="Q5" s="625" t="s">
        <v>303</v>
      </c>
      <c r="R5" s="625" t="s">
        <v>304</v>
      </c>
    </row>
    <row r="6" spans="1:18" s="87" customFormat="1" ht="38.25">
      <c r="A6" s="633"/>
      <c r="B6" s="634"/>
      <c r="C6" s="636"/>
      <c r="D6" s="359" t="s">
        <v>296</v>
      </c>
      <c r="E6" s="359" t="s">
        <v>297</v>
      </c>
      <c r="F6" s="359" t="s">
        <v>298</v>
      </c>
      <c r="G6" s="359" t="s">
        <v>299</v>
      </c>
      <c r="H6" s="359" t="s">
        <v>267</v>
      </c>
      <c r="I6" s="359" t="s">
        <v>268</v>
      </c>
      <c r="J6" s="626"/>
      <c r="K6" s="359" t="s">
        <v>296</v>
      </c>
      <c r="L6" s="359" t="s">
        <v>301</v>
      </c>
      <c r="M6" s="359" t="s">
        <v>302</v>
      </c>
      <c r="N6" s="359" t="s">
        <v>299</v>
      </c>
      <c r="O6" s="359" t="s">
        <v>267</v>
      </c>
      <c r="P6" s="359" t="s">
        <v>268</v>
      </c>
      <c r="Q6" s="626"/>
      <c r="R6" s="626"/>
    </row>
    <row r="7" spans="1:18" s="87" customFormat="1" ht="12.75">
      <c r="A7" s="360" t="s">
        <v>276</v>
      </c>
      <c r="B7" s="360"/>
      <c r="C7" s="505" t="s">
        <v>292</v>
      </c>
      <c r="D7" s="422">
        <v>1</v>
      </c>
      <c r="E7" s="422">
        <v>2</v>
      </c>
      <c r="F7" s="422">
        <v>3</v>
      </c>
      <c r="G7" s="422">
        <v>4</v>
      </c>
      <c r="H7" s="422">
        <v>5</v>
      </c>
      <c r="I7" s="422">
        <v>6</v>
      </c>
      <c r="J7" s="422">
        <v>7</v>
      </c>
      <c r="K7" s="422">
        <v>8</v>
      </c>
      <c r="L7" s="422">
        <v>9</v>
      </c>
      <c r="M7" s="422">
        <v>10</v>
      </c>
      <c r="N7" s="422">
        <v>11</v>
      </c>
      <c r="O7" s="422">
        <v>12</v>
      </c>
      <c r="P7" s="422">
        <v>13</v>
      </c>
      <c r="Q7" s="422">
        <v>14</v>
      </c>
      <c r="R7" s="422">
        <v>15</v>
      </c>
    </row>
    <row r="8" spans="1:18" ht="27" customHeight="1">
      <c r="A8" s="361" t="s">
        <v>277</v>
      </c>
      <c r="B8" s="362" t="s">
        <v>305</v>
      </c>
      <c r="C8" s="506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 ht="12.75">
      <c r="A9" s="363" t="s">
        <v>278</v>
      </c>
      <c r="B9" s="363" t="s">
        <v>306</v>
      </c>
      <c r="C9" s="507" t="s">
        <v>793</v>
      </c>
      <c r="D9" s="479">
        <v>43790</v>
      </c>
      <c r="E9" s="479">
        <v>61</v>
      </c>
      <c r="F9" s="479"/>
      <c r="G9" s="480">
        <f>D9+E9-F9</f>
        <v>43851</v>
      </c>
      <c r="H9" s="481"/>
      <c r="I9" s="481"/>
      <c r="J9" s="480">
        <f>G9+H9-I9</f>
        <v>43851</v>
      </c>
      <c r="K9" s="481">
        <v>0</v>
      </c>
      <c r="L9" s="481"/>
      <c r="M9" s="481"/>
      <c r="N9" s="480">
        <f>K9+L9-M9</f>
        <v>0</v>
      </c>
      <c r="O9" s="481"/>
      <c r="P9" s="481"/>
      <c r="Q9" s="480">
        <f aca="true" t="shared" si="0" ref="Q9:Q25">N9+O9-P9</f>
        <v>0</v>
      </c>
      <c r="R9" s="480">
        <f aca="true" t="shared" si="1" ref="R9:R25">J9-Q9</f>
        <v>43851</v>
      </c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2.75">
      <c r="A10" s="363" t="s">
        <v>279</v>
      </c>
      <c r="B10" s="363" t="s">
        <v>307</v>
      </c>
      <c r="C10" s="507" t="s">
        <v>794</v>
      </c>
      <c r="D10" s="479">
        <v>150772</v>
      </c>
      <c r="E10" s="479">
        <v>796</v>
      </c>
      <c r="F10" s="479">
        <v>558</v>
      </c>
      <c r="G10" s="480">
        <f aca="true" t="shared" si="2" ref="G10:G39">D10+E10-F10</f>
        <v>151010</v>
      </c>
      <c r="H10" s="481"/>
      <c r="I10" s="481"/>
      <c r="J10" s="480">
        <f aca="true" t="shared" si="3" ref="J10:J39">G10+H10-I10</f>
        <v>151010</v>
      </c>
      <c r="K10" s="481">
        <v>27553</v>
      </c>
      <c r="L10" s="481">
        <v>5046</v>
      </c>
      <c r="M10" s="481"/>
      <c r="N10" s="480">
        <f aca="true" t="shared" si="4" ref="N10:N39">K10+L10-M10</f>
        <v>32599</v>
      </c>
      <c r="O10" s="481"/>
      <c r="P10" s="481"/>
      <c r="Q10" s="480">
        <f t="shared" si="0"/>
        <v>32599</v>
      </c>
      <c r="R10" s="480">
        <f t="shared" si="1"/>
        <v>118411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2.75">
      <c r="A11" s="363" t="s">
        <v>280</v>
      </c>
      <c r="B11" s="363" t="s">
        <v>308</v>
      </c>
      <c r="C11" s="507" t="s">
        <v>795</v>
      </c>
      <c r="D11" s="479">
        <v>182044</v>
      </c>
      <c r="E11" s="479">
        <v>12035</v>
      </c>
      <c r="F11" s="479">
        <v>475</v>
      </c>
      <c r="G11" s="480">
        <f t="shared" si="2"/>
        <v>193604</v>
      </c>
      <c r="H11" s="481"/>
      <c r="I11" s="481"/>
      <c r="J11" s="480">
        <f t="shared" si="3"/>
        <v>193604</v>
      </c>
      <c r="K11" s="481">
        <v>89439</v>
      </c>
      <c r="L11" s="481">
        <v>9515</v>
      </c>
      <c r="M11" s="481">
        <v>130</v>
      </c>
      <c r="N11" s="480">
        <f t="shared" si="4"/>
        <v>98824</v>
      </c>
      <c r="O11" s="481"/>
      <c r="P11" s="481"/>
      <c r="Q11" s="480">
        <f t="shared" si="0"/>
        <v>98824</v>
      </c>
      <c r="R11" s="480">
        <f t="shared" si="1"/>
        <v>94780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2.75">
      <c r="A12" s="363" t="s">
        <v>281</v>
      </c>
      <c r="B12" s="363" t="s">
        <v>309</v>
      </c>
      <c r="C12" s="507" t="s">
        <v>796</v>
      </c>
      <c r="D12" s="479">
        <v>12390</v>
      </c>
      <c r="E12" s="479">
        <v>707</v>
      </c>
      <c r="F12" s="479">
        <v>629</v>
      </c>
      <c r="G12" s="480">
        <f t="shared" si="2"/>
        <v>12468</v>
      </c>
      <c r="H12" s="481"/>
      <c r="I12" s="481"/>
      <c r="J12" s="480">
        <f t="shared" si="3"/>
        <v>12468</v>
      </c>
      <c r="K12" s="481">
        <v>2444</v>
      </c>
      <c r="L12" s="481">
        <v>660</v>
      </c>
      <c r="M12" s="481">
        <v>14</v>
      </c>
      <c r="N12" s="480">
        <f t="shared" si="4"/>
        <v>3090</v>
      </c>
      <c r="O12" s="481"/>
      <c r="P12" s="481"/>
      <c r="Q12" s="480">
        <f t="shared" si="0"/>
        <v>3090</v>
      </c>
      <c r="R12" s="480">
        <f t="shared" si="1"/>
        <v>9378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2.75">
      <c r="A13" s="363" t="s">
        <v>282</v>
      </c>
      <c r="B13" s="363" t="s">
        <v>310</v>
      </c>
      <c r="C13" s="507" t="s">
        <v>797</v>
      </c>
      <c r="D13" s="479">
        <v>24031</v>
      </c>
      <c r="E13" s="479">
        <v>579</v>
      </c>
      <c r="F13" s="479">
        <v>1544</v>
      </c>
      <c r="G13" s="480">
        <f t="shared" si="2"/>
        <v>23066</v>
      </c>
      <c r="H13" s="481"/>
      <c r="I13" s="481"/>
      <c r="J13" s="480">
        <f t="shared" si="3"/>
        <v>23066</v>
      </c>
      <c r="K13" s="481">
        <v>14190</v>
      </c>
      <c r="L13" s="481">
        <v>2093</v>
      </c>
      <c r="M13" s="481">
        <v>1283</v>
      </c>
      <c r="N13" s="480">
        <f t="shared" si="4"/>
        <v>15000</v>
      </c>
      <c r="O13" s="481"/>
      <c r="P13" s="481"/>
      <c r="Q13" s="480">
        <f t="shared" si="0"/>
        <v>15000</v>
      </c>
      <c r="R13" s="480">
        <f t="shared" si="1"/>
        <v>8066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2.75">
      <c r="A14" s="363" t="s">
        <v>283</v>
      </c>
      <c r="B14" s="363" t="s">
        <v>311</v>
      </c>
      <c r="C14" s="507" t="s">
        <v>798</v>
      </c>
      <c r="D14" s="479">
        <v>17892</v>
      </c>
      <c r="E14" s="479">
        <v>1193</v>
      </c>
      <c r="F14" s="479">
        <v>79</v>
      </c>
      <c r="G14" s="480">
        <f t="shared" si="2"/>
        <v>19006</v>
      </c>
      <c r="H14" s="481"/>
      <c r="I14" s="481"/>
      <c r="J14" s="480">
        <f t="shared" si="3"/>
        <v>19006</v>
      </c>
      <c r="K14" s="481">
        <v>10876</v>
      </c>
      <c r="L14" s="481">
        <v>1350</v>
      </c>
      <c r="M14" s="481">
        <v>6</v>
      </c>
      <c r="N14" s="480">
        <f t="shared" si="4"/>
        <v>12220</v>
      </c>
      <c r="O14" s="481"/>
      <c r="P14" s="481"/>
      <c r="Q14" s="480">
        <f t="shared" si="0"/>
        <v>12220</v>
      </c>
      <c r="R14" s="480">
        <f t="shared" si="1"/>
        <v>6786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s="83" customFormat="1" ht="12.75">
      <c r="A15" s="364" t="s">
        <v>284</v>
      </c>
      <c r="B15" s="365" t="s">
        <v>312</v>
      </c>
      <c r="C15" s="508" t="s">
        <v>799</v>
      </c>
      <c r="D15" s="482">
        <v>12624</v>
      </c>
      <c r="E15" s="482">
        <v>13691</v>
      </c>
      <c r="F15" s="482">
        <v>12780</v>
      </c>
      <c r="G15" s="480">
        <f t="shared" si="2"/>
        <v>13535</v>
      </c>
      <c r="H15" s="483"/>
      <c r="I15" s="483"/>
      <c r="J15" s="480">
        <f t="shared" si="3"/>
        <v>13535</v>
      </c>
      <c r="K15" s="483">
        <v>4</v>
      </c>
      <c r="L15" s="483"/>
      <c r="M15" s="483"/>
      <c r="N15" s="480">
        <f t="shared" si="4"/>
        <v>4</v>
      </c>
      <c r="O15" s="483"/>
      <c r="P15" s="483"/>
      <c r="Q15" s="480">
        <f t="shared" si="0"/>
        <v>4</v>
      </c>
      <c r="R15" s="480">
        <f t="shared" si="1"/>
        <v>13531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63" t="s">
        <v>285</v>
      </c>
      <c r="B16" s="367" t="s">
        <v>313</v>
      </c>
      <c r="C16" s="507" t="s">
        <v>800</v>
      </c>
      <c r="D16" s="479">
        <v>0</v>
      </c>
      <c r="E16" s="479"/>
      <c r="F16" s="479"/>
      <c r="G16" s="480">
        <f t="shared" si="2"/>
        <v>0</v>
      </c>
      <c r="H16" s="481"/>
      <c r="I16" s="481"/>
      <c r="J16" s="480">
        <f t="shared" si="3"/>
        <v>0</v>
      </c>
      <c r="K16" s="481">
        <v>0</v>
      </c>
      <c r="L16" s="481"/>
      <c r="M16" s="481"/>
      <c r="N16" s="480">
        <f t="shared" si="4"/>
        <v>0</v>
      </c>
      <c r="O16" s="481"/>
      <c r="P16" s="481"/>
      <c r="Q16" s="480">
        <f t="shared" si="0"/>
        <v>0</v>
      </c>
      <c r="R16" s="480">
        <f t="shared" si="1"/>
        <v>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3.5">
      <c r="A17" s="363"/>
      <c r="B17" s="368" t="s">
        <v>314</v>
      </c>
      <c r="C17" s="509" t="s">
        <v>801</v>
      </c>
      <c r="D17" s="484">
        <f>SUM(D9:D16)</f>
        <v>443543</v>
      </c>
      <c r="E17" s="484">
        <f>SUM(E9:E16)</f>
        <v>29062</v>
      </c>
      <c r="F17" s="484">
        <f>SUM(F9:F16)</f>
        <v>16065</v>
      </c>
      <c r="G17" s="480">
        <f t="shared" si="2"/>
        <v>456540</v>
      </c>
      <c r="H17" s="485">
        <f>SUM(H9:H16)</f>
        <v>0</v>
      </c>
      <c r="I17" s="485">
        <f>SUM(I9:I16)</f>
        <v>0</v>
      </c>
      <c r="J17" s="480">
        <f t="shared" si="3"/>
        <v>456540</v>
      </c>
      <c r="K17" s="485">
        <f>SUM(K9:K16)</f>
        <v>144506</v>
      </c>
      <c r="L17" s="485">
        <f>SUM(L9:L16)</f>
        <v>18664</v>
      </c>
      <c r="M17" s="485">
        <f>SUM(M9:M16)</f>
        <v>1433</v>
      </c>
      <c r="N17" s="480">
        <f t="shared" si="4"/>
        <v>161737</v>
      </c>
      <c r="O17" s="485">
        <f>SUM(O9:O16)</f>
        <v>0</v>
      </c>
      <c r="P17" s="485">
        <f>SUM(P9:P16)</f>
        <v>0</v>
      </c>
      <c r="Q17" s="480">
        <f t="shared" si="0"/>
        <v>161737</v>
      </c>
      <c r="R17" s="480">
        <f t="shared" si="1"/>
        <v>294803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2.75">
      <c r="A18" s="369" t="s">
        <v>286</v>
      </c>
      <c r="B18" s="370" t="s">
        <v>315</v>
      </c>
      <c r="C18" s="509" t="s">
        <v>802</v>
      </c>
      <c r="D18" s="486">
        <v>10606</v>
      </c>
      <c r="E18" s="486">
        <v>424</v>
      </c>
      <c r="F18" s="486">
        <v>3</v>
      </c>
      <c r="G18" s="480">
        <f t="shared" si="2"/>
        <v>11027</v>
      </c>
      <c r="H18" s="487"/>
      <c r="I18" s="487"/>
      <c r="J18" s="480">
        <f t="shared" si="3"/>
        <v>11027</v>
      </c>
      <c r="K18" s="487"/>
      <c r="L18" s="487"/>
      <c r="M18" s="487"/>
      <c r="N18" s="480">
        <f t="shared" si="4"/>
        <v>0</v>
      </c>
      <c r="O18" s="487"/>
      <c r="P18" s="487"/>
      <c r="Q18" s="480">
        <f t="shared" si="0"/>
        <v>0</v>
      </c>
      <c r="R18" s="480">
        <f t="shared" si="1"/>
        <v>11027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2" customHeight="1">
      <c r="A19" s="371" t="s">
        <v>287</v>
      </c>
      <c r="B19" s="370" t="s">
        <v>316</v>
      </c>
      <c r="C19" s="509" t="s">
        <v>803</v>
      </c>
      <c r="D19" s="486">
        <v>0</v>
      </c>
      <c r="E19" s="486"/>
      <c r="F19" s="486"/>
      <c r="G19" s="480">
        <f t="shared" si="2"/>
        <v>0</v>
      </c>
      <c r="H19" s="487"/>
      <c r="I19" s="487"/>
      <c r="J19" s="480">
        <f t="shared" si="3"/>
        <v>0</v>
      </c>
      <c r="K19" s="487"/>
      <c r="L19" s="487"/>
      <c r="M19" s="487"/>
      <c r="N19" s="480">
        <f t="shared" si="4"/>
        <v>0</v>
      </c>
      <c r="O19" s="487"/>
      <c r="P19" s="487"/>
      <c r="Q19" s="480">
        <f t="shared" si="0"/>
        <v>0</v>
      </c>
      <c r="R19" s="480">
        <f t="shared" si="1"/>
        <v>0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2" customHeight="1">
      <c r="A20" s="372" t="s">
        <v>288</v>
      </c>
      <c r="B20" s="362" t="s">
        <v>317</v>
      </c>
      <c r="C20" s="507"/>
      <c r="D20" s="488"/>
      <c r="E20" s="488"/>
      <c r="F20" s="488"/>
      <c r="G20" s="480">
        <f t="shared" si="2"/>
        <v>0</v>
      </c>
      <c r="H20" s="489"/>
      <c r="I20" s="489"/>
      <c r="J20" s="480">
        <f t="shared" si="3"/>
        <v>0</v>
      </c>
      <c r="K20" s="489"/>
      <c r="L20" s="489"/>
      <c r="M20" s="489"/>
      <c r="N20" s="480">
        <f t="shared" si="4"/>
        <v>0</v>
      </c>
      <c r="O20" s="489"/>
      <c r="P20" s="489"/>
      <c r="Q20" s="480">
        <f t="shared" si="0"/>
        <v>0</v>
      </c>
      <c r="R20" s="480">
        <f t="shared" si="1"/>
        <v>0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2.75">
      <c r="A21" s="363" t="s">
        <v>278</v>
      </c>
      <c r="B21" s="363" t="s">
        <v>318</v>
      </c>
      <c r="C21" s="507" t="s">
        <v>804</v>
      </c>
      <c r="D21" s="479">
        <v>11978</v>
      </c>
      <c r="E21" s="479">
        <v>3751</v>
      </c>
      <c r="F21" s="479">
        <v>396</v>
      </c>
      <c r="G21" s="480">
        <f t="shared" si="2"/>
        <v>15333</v>
      </c>
      <c r="H21" s="481"/>
      <c r="I21" s="481"/>
      <c r="J21" s="480">
        <f t="shared" si="3"/>
        <v>15333</v>
      </c>
      <c r="K21" s="481">
        <v>6685</v>
      </c>
      <c r="L21" s="481">
        <v>1607</v>
      </c>
      <c r="M21" s="481">
        <v>212</v>
      </c>
      <c r="N21" s="480">
        <f t="shared" si="4"/>
        <v>8080</v>
      </c>
      <c r="O21" s="481"/>
      <c r="P21" s="481"/>
      <c r="Q21" s="480">
        <f t="shared" si="0"/>
        <v>8080</v>
      </c>
      <c r="R21" s="480">
        <f t="shared" si="1"/>
        <v>7253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2.75">
      <c r="A22" s="363" t="s">
        <v>279</v>
      </c>
      <c r="B22" s="363" t="s">
        <v>319</v>
      </c>
      <c r="C22" s="507" t="s">
        <v>805</v>
      </c>
      <c r="D22" s="479">
        <v>10357</v>
      </c>
      <c r="E22" s="479">
        <v>115</v>
      </c>
      <c r="F22" s="479">
        <v>74</v>
      </c>
      <c r="G22" s="480">
        <f t="shared" si="2"/>
        <v>10398</v>
      </c>
      <c r="H22" s="481"/>
      <c r="I22" s="481"/>
      <c r="J22" s="480">
        <f t="shared" si="3"/>
        <v>10398</v>
      </c>
      <c r="K22" s="481">
        <v>5228</v>
      </c>
      <c r="L22" s="481">
        <v>924</v>
      </c>
      <c r="M22" s="481"/>
      <c r="N22" s="480">
        <f t="shared" si="4"/>
        <v>6152</v>
      </c>
      <c r="O22" s="481"/>
      <c r="P22" s="481"/>
      <c r="Q22" s="480">
        <f t="shared" si="0"/>
        <v>6152</v>
      </c>
      <c r="R22" s="480">
        <f t="shared" si="1"/>
        <v>4246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2.75">
      <c r="A23" s="365" t="s">
        <v>280</v>
      </c>
      <c r="B23" s="365" t="s">
        <v>320</v>
      </c>
      <c r="C23" s="507" t="s">
        <v>806</v>
      </c>
      <c r="D23" s="479">
        <v>0</v>
      </c>
      <c r="E23" s="479"/>
      <c r="F23" s="479"/>
      <c r="G23" s="480">
        <f t="shared" si="2"/>
        <v>0</v>
      </c>
      <c r="H23" s="481"/>
      <c r="I23" s="481"/>
      <c r="J23" s="480">
        <f t="shared" si="3"/>
        <v>0</v>
      </c>
      <c r="K23" s="481">
        <v>0</v>
      </c>
      <c r="L23" s="481"/>
      <c r="M23" s="481"/>
      <c r="N23" s="480">
        <f t="shared" si="4"/>
        <v>0</v>
      </c>
      <c r="O23" s="481"/>
      <c r="P23" s="481"/>
      <c r="Q23" s="480">
        <f t="shared" si="0"/>
        <v>0</v>
      </c>
      <c r="R23" s="480">
        <f t="shared" si="1"/>
        <v>0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2.75">
      <c r="A24" s="363" t="s">
        <v>281</v>
      </c>
      <c r="B24" s="373" t="s">
        <v>321</v>
      </c>
      <c r="C24" s="507" t="s">
        <v>807</v>
      </c>
      <c r="D24" s="479">
        <v>4442</v>
      </c>
      <c r="E24" s="479">
        <v>5566</v>
      </c>
      <c r="F24" s="479">
        <v>365</v>
      </c>
      <c r="G24" s="480">
        <f t="shared" si="2"/>
        <v>9643</v>
      </c>
      <c r="H24" s="481"/>
      <c r="I24" s="481"/>
      <c r="J24" s="480">
        <f t="shared" si="3"/>
        <v>9643</v>
      </c>
      <c r="K24" s="481">
        <v>1594</v>
      </c>
      <c r="L24" s="481">
        <v>364</v>
      </c>
      <c r="M24" s="481"/>
      <c r="N24" s="480">
        <f t="shared" si="4"/>
        <v>1958</v>
      </c>
      <c r="O24" s="481"/>
      <c r="P24" s="481"/>
      <c r="Q24" s="480">
        <f t="shared" si="0"/>
        <v>1958</v>
      </c>
      <c r="R24" s="480">
        <f t="shared" si="1"/>
        <v>7685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3.5">
      <c r="A25" s="363"/>
      <c r="B25" s="368" t="s">
        <v>28</v>
      </c>
      <c r="C25" s="510" t="s">
        <v>808</v>
      </c>
      <c r="D25" s="490">
        <f>SUM(D21:D24)</f>
        <v>26777</v>
      </c>
      <c r="E25" s="490">
        <f aca="true" t="shared" si="5" ref="E25:P25">SUM(E21:E24)</f>
        <v>9432</v>
      </c>
      <c r="F25" s="490">
        <f t="shared" si="5"/>
        <v>835</v>
      </c>
      <c r="G25" s="491">
        <f t="shared" si="2"/>
        <v>35374</v>
      </c>
      <c r="H25" s="492">
        <f t="shared" si="5"/>
        <v>0</v>
      </c>
      <c r="I25" s="492">
        <f t="shared" si="5"/>
        <v>0</v>
      </c>
      <c r="J25" s="491">
        <f t="shared" si="3"/>
        <v>35374</v>
      </c>
      <c r="K25" s="492">
        <f t="shared" si="5"/>
        <v>13507</v>
      </c>
      <c r="L25" s="492">
        <f t="shared" si="5"/>
        <v>2895</v>
      </c>
      <c r="M25" s="492">
        <f t="shared" si="5"/>
        <v>212</v>
      </c>
      <c r="N25" s="491">
        <f t="shared" si="4"/>
        <v>16190</v>
      </c>
      <c r="O25" s="492">
        <f t="shared" si="5"/>
        <v>0</v>
      </c>
      <c r="P25" s="492">
        <f t="shared" si="5"/>
        <v>0</v>
      </c>
      <c r="Q25" s="491">
        <f t="shared" si="0"/>
        <v>16190</v>
      </c>
      <c r="R25" s="491">
        <f t="shared" si="1"/>
        <v>19184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18" ht="24" customHeight="1">
      <c r="A26" s="372" t="s">
        <v>289</v>
      </c>
      <c r="B26" s="374" t="s">
        <v>322</v>
      </c>
      <c r="C26" s="511"/>
      <c r="D26" s="493"/>
      <c r="E26" s="493"/>
      <c r="F26" s="493"/>
      <c r="G26" s="494"/>
      <c r="H26" s="495"/>
      <c r="I26" s="495"/>
      <c r="J26" s="494"/>
      <c r="K26" s="495"/>
      <c r="L26" s="495"/>
      <c r="M26" s="495"/>
      <c r="N26" s="494"/>
      <c r="O26" s="495"/>
      <c r="P26" s="495"/>
      <c r="Q26" s="494"/>
      <c r="R26" s="496"/>
    </row>
    <row r="27" spans="1:28" ht="12.75">
      <c r="A27" s="363" t="s">
        <v>278</v>
      </c>
      <c r="B27" s="375" t="s">
        <v>323</v>
      </c>
      <c r="C27" s="512" t="s">
        <v>809</v>
      </c>
      <c r="D27" s="497">
        <f>SUM(D28:D31)</f>
        <v>19355</v>
      </c>
      <c r="E27" s="497">
        <f aca="true" t="shared" si="6" ref="E27:P27">SUM(E28:E31)</f>
        <v>7337</v>
      </c>
      <c r="F27" s="497">
        <f t="shared" si="6"/>
        <v>1279</v>
      </c>
      <c r="G27" s="498">
        <f t="shared" si="2"/>
        <v>25413</v>
      </c>
      <c r="H27" s="499">
        <f t="shared" si="6"/>
        <v>0</v>
      </c>
      <c r="I27" s="499">
        <f t="shared" si="6"/>
        <v>0</v>
      </c>
      <c r="J27" s="498">
        <f t="shared" si="3"/>
        <v>25413</v>
      </c>
      <c r="K27" s="499">
        <f t="shared" si="6"/>
        <v>0</v>
      </c>
      <c r="L27" s="499">
        <f t="shared" si="6"/>
        <v>0</v>
      </c>
      <c r="M27" s="499">
        <f t="shared" si="6"/>
        <v>0</v>
      </c>
      <c r="N27" s="498">
        <f t="shared" si="4"/>
        <v>0</v>
      </c>
      <c r="O27" s="499">
        <f t="shared" si="6"/>
        <v>0</v>
      </c>
      <c r="P27" s="499">
        <f t="shared" si="6"/>
        <v>0</v>
      </c>
      <c r="Q27" s="498">
        <f>N27+O27-P27</f>
        <v>0</v>
      </c>
      <c r="R27" s="498">
        <f>J27-Q27</f>
        <v>25413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2.75">
      <c r="A28" s="363"/>
      <c r="B28" s="363" t="s">
        <v>35</v>
      </c>
      <c r="C28" s="507" t="s">
        <v>810</v>
      </c>
      <c r="D28" s="479">
        <v>0</v>
      </c>
      <c r="E28" s="479"/>
      <c r="F28" s="479"/>
      <c r="G28" s="480">
        <f t="shared" si="2"/>
        <v>0</v>
      </c>
      <c r="H28" s="481"/>
      <c r="I28" s="481"/>
      <c r="J28" s="480">
        <f t="shared" si="3"/>
        <v>0</v>
      </c>
      <c r="K28" s="500"/>
      <c r="L28" s="500"/>
      <c r="M28" s="500"/>
      <c r="N28" s="480">
        <f t="shared" si="4"/>
        <v>0</v>
      </c>
      <c r="O28" s="500"/>
      <c r="P28" s="500"/>
      <c r="Q28" s="480">
        <f aca="true" t="shared" si="7" ref="Q28:Q39">N28+O28-P28</f>
        <v>0</v>
      </c>
      <c r="R28" s="480">
        <f aca="true" t="shared" si="8" ref="R28:R39">J28-Q28</f>
        <v>0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2.75">
      <c r="A29" s="363"/>
      <c r="B29" s="363" t="s">
        <v>36</v>
      </c>
      <c r="C29" s="507" t="s">
        <v>811</v>
      </c>
      <c r="D29" s="479">
        <v>4715</v>
      </c>
      <c r="E29" s="479"/>
      <c r="F29" s="479">
        <v>1279</v>
      </c>
      <c r="G29" s="480">
        <f t="shared" si="2"/>
        <v>3436</v>
      </c>
      <c r="H29" s="500"/>
      <c r="I29" s="500"/>
      <c r="J29" s="480">
        <f t="shared" si="3"/>
        <v>3436</v>
      </c>
      <c r="K29" s="500"/>
      <c r="L29" s="500"/>
      <c r="M29" s="500"/>
      <c r="N29" s="480">
        <f t="shared" si="4"/>
        <v>0</v>
      </c>
      <c r="O29" s="500"/>
      <c r="P29" s="500"/>
      <c r="Q29" s="480">
        <f t="shared" si="7"/>
        <v>0</v>
      </c>
      <c r="R29" s="480">
        <f t="shared" si="8"/>
        <v>3436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2.75">
      <c r="A30" s="363"/>
      <c r="B30" s="363" t="s">
        <v>37</v>
      </c>
      <c r="C30" s="507" t="s">
        <v>812</v>
      </c>
      <c r="D30" s="479">
        <v>7672</v>
      </c>
      <c r="E30" s="479">
        <v>6222</v>
      </c>
      <c r="F30" s="479"/>
      <c r="G30" s="480">
        <f t="shared" si="2"/>
        <v>13894</v>
      </c>
      <c r="H30" s="500"/>
      <c r="I30" s="500"/>
      <c r="J30" s="480">
        <f t="shared" si="3"/>
        <v>13894</v>
      </c>
      <c r="K30" s="500"/>
      <c r="L30" s="500"/>
      <c r="M30" s="500"/>
      <c r="N30" s="480">
        <f t="shared" si="4"/>
        <v>0</v>
      </c>
      <c r="O30" s="500"/>
      <c r="P30" s="500"/>
      <c r="Q30" s="480">
        <f t="shared" si="7"/>
        <v>0</v>
      </c>
      <c r="R30" s="480">
        <f t="shared" si="8"/>
        <v>13894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2.75">
      <c r="A31" s="363"/>
      <c r="B31" s="363" t="s">
        <v>38</v>
      </c>
      <c r="C31" s="507" t="s">
        <v>813</v>
      </c>
      <c r="D31" s="479">
        <v>6968</v>
      </c>
      <c r="E31" s="479">
        <v>1115</v>
      </c>
      <c r="F31" s="479"/>
      <c r="G31" s="480">
        <f t="shared" si="2"/>
        <v>8083</v>
      </c>
      <c r="H31" s="479"/>
      <c r="I31" s="500"/>
      <c r="J31" s="480">
        <f t="shared" si="3"/>
        <v>8083</v>
      </c>
      <c r="K31" s="500"/>
      <c r="L31" s="500"/>
      <c r="M31" s="500"/>
      <c r="N31" s="480">
        <f t="shared" si="4"/>
        <v>0</v>
      </c>
      <c r="O31" s="500"/>
      <c r="P31" s="500"/>
      <c r="Q31" s="480">
        <f t="shared" si="7"/>
        <v>0</v>
      </c>
      <c r="R31" s="480">
        <f t="shared" si="8"/>
        <v>8083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25.5">
      <c r="A32" s="363" t="s">
        <v>279</v>
      </c>
      <c r="B32" s="375" t="s">
        <v>324</v>
      </c>
      <c r="C32" s="507" t="s">
        <v>814</v>
      </c>
      <c r="D32" s="501">
        <f>SUM(D33:D36)</f>
        <v>0</v>
      </c>
      <c r="E32" s="501">
        <f aca="true" t="shared" si="9" ref="E32:P32">SUM(E33:E36)</f>
        <v>0</v>
      </c>
      <c r="F32" s="501">
        <f t="shared" si="9"/>
        <v>0</v>
      </c>
      <c r="G32" s="480">
        <f t="shared" si="2"/>
        <v>0</v>
      </c>
      <c r="H32" s="502">
        <f t="shared" si="9"/>
        <v>0</v>
      </c>
      <c r="I32" s="502">
        <f t="shared" si="9"/>
        <v>0</v>
      </c>
      <c r="J32" s="480">
        <f t="shared" si="3"/>
        <v>0</v>
      </c>
      <c r="K32" s="502">
        <f t="shared" si="9"/>
        <v>0</v>
      </c>
      <c r="L32" s="502">
        <f t="shared" si="9"/>
        <v>0</v>
      </c>
      <c r="M32" s="502">
        <f t="shared" si="9"/>
        <v>0</v>
      </c>
      <c r="N32" s="480">
        <f t="shared" si="4"/>
        <v>0</v>
      </c>
      <c r="O32" s="502">
        <f t="shared" si="9"/>
        <v>0</v>
      </c>
      <c r="P32" s="502">
        <f t="shared" si="9"/>
        <v>0</v>
      </c>
      <c r="Q32" s="480">
        <f t="shared" si="7"/>
        <v>0</v>
      </c>
      <c r="R32" s="480">
        <f t="shared" si="8"/>
        <v>0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2.75">
      <c r="A33" s="363"/>
      <c r="B33" s="376" t="s">
        <v>40</v>
      </c>
      <c r="C33" s="507" t="s">
        <v>815</v>
      </c>
      <c r="D33" s="479"/>
      <c r="E33" s="479"/>
      <c r="F33" s="479"/>
      <c r="G33" s="480">
        <f t="shared" si="2"/>
        <v>0</v>
      </c>
      <c r="H33" s="500"/>
      <c r="I33" s="500"/>
      <c r="J33" s="480">
        <f t="shared" si="3"/>
        <v>0</v>
      </c>
      <c r="K33" s="500"/>
      <c r="L33" s="500"/>
      <c r="M33" s="500"/>
      <c r="N33" s="480">
        <f t="shared" si="4"/>
        <v>0</v>
      </c>
      <c r="O33" s="500"/>
      <c r="P33" s="500"/>
      <c r="Q33" s="480">
        <f t="shared" si="7"/>
        <v>0</v>
      </c>
      <c r="R33" s="480">
        <f t="shared" si="8"/>
        <v>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2.75">
      <c r="A34" s="363"/>
      <c r="B34" s="376" t="s">
        <v>325</v>
      </c>
      <c r="C34" s="507" t="s">
        <v>816</v>
      </c>
      <c r="D34" s="479"/>
      <c r="E34" s="479"/>
      <c r="F34" s="479"/>
      <c r="G34" s="480">
        <f t="shared" si="2"/>
        <v>0</v>
      </c>
      <c r="H34" s="500"/>
      <c r="I34" s="500"/>
      <c r="J34" s="480">
        <f t="shared" si="3"/>
        <v>0</v>
      </c>
      <c r="K34" s="500"/>
      <c r="L34" s="500"/>
      <c r="M34" s="500"/>
      <c r="N34" s="480">
        <f t="shared" si="4"/>
        <v>0</v>
      </c>
      <c r="O34" s="500"/>
      <c r="P34" s="500"/>
      <c r="Q34" s="480">
        <f t="shared" si="7"/>
        <v>0</v>
      </c>
      <c r="R34" s="480">
        <f t="shared" si="8"/>
        <v>0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75">
      <c r="A35" s="363"/>
      <c r="B35" s="376" t="s">
        <v>326</v>
      </c>
      <c r="C35" s="507" t="s">
        <v>817</v>
      </c>
      <c r="D35" s="479"/>
      <c r="E35" s="479"/>
      <c r="F35" s="479"/>
      <c r="G35" s="480">
        <f t="shared" si="2"/>
        <v>0</v>
      </c>
      <c r="H35" s="500"/>
      <c r="I35" s="500"/>
      <c r="J35" s="480">
        <f t="shared" si="3"/>
        <v>0</v>
      </c>
      <c r="K35" s="500"/>
      <c r="L35" s="500"/>
      <c r="M35" s="500"/>
      <c r="N35" s="480">
        <f t="shared" si="4"/>
        <v>0</v>
      </c>
      <c r="O35" s="500"/>
      <c r="P35" s="500"/>
      <c r="Q35" s="480">
        <f t="shared" si="7"/>
        <v>0</v>
      </c>
      <c r="R35" s="480">
        <f t="shared" si="8"/>
        <v>0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2.75">
      <c r="A36" s="363"/>
      <c r="B36" s="376" t="s">
        <v>313</v>
      </c>
      <c r="C36" s="507" t="s">
        <v>818</v>
      </c>
      <c r="D36" s="479"/>
      <c r="E36" s="479"/>
      <c r="F36" s="479"/>
      <c r="G36" s="480">
        <f t="shared" si="2"/>
        <v>0</v>
      </c>
      <c r="H36" s="500"/>
      <c r="I36" s="500"/>
      <c r="J36" s="480">
        <f t="shared" si="3"/>
        <v>0</v>
      </c>
      <c r="K36" s="500"/>
      <c r="L36" s="500"/>
      <c r="M36" s="500"/>
      <c r="N36" s="480">
        <f t="shared" si="4"/>
        <v>0</v>
      </c>
      <c r="O36" s="500"/>
      <c r="P36" s="500"/>
      <c r="Q36" s="480">
        <f t="shared" si="7"/>
        <v>0</v>
      </c>
      <c r="R36" s="480">
        <f t="shared" si="8"/>
        <v>0</v>
      </c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2.75">
      <c r="A37" s="363" t="s">
        <v>280</v>
      </c>
      <c r="B37" s="376" t="s">
        <v>327</v>
      </c>
      <c r="C37" s="507" t="s">
        <v>819</v>
      </c>
      <c r="D37" s="479"/>
      <c r="E37" s="479"/>
      <c r="F37" s="479"/>
      <c r="G37" s="480">
        <f t="shared" si="2"/>
        <v>0</v>
      </c>
      <c r="H37" s="500"/>
      <c r="I37" s="500"/>
      <c r="J37" s="480">
        <f t="shared" si="3"/>
        <v>0</v>
      </c>
      <c r="K37" s="500"/>
      <c r="L37" s="500"/>
      <c r="M37" s="500"/>
      <c r="N37" s="480">
        <f t="shared" si="4"/>
        <v>0</v>
      </c>
      <c r="O37" s="500"/>
      <c r="P37" s="500"/>
      <c r="Q37" s="480">
        <f t="shared" si="7"/>
        <v>0</v>
      </c>
      <c r="R37" s="480">
        <f t="shared" si="8"/>
        <v>0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3.5">
      <c r="A38" s="363"/>
      <c r="B38" s="368" t="s">
        <v>328</v>
      </c>
      <c r="C38" s="509" t="s">
        <v>820</v>
      </c>
      <c r="D38" s="484">
        <f>D27+D32+D37</f>
        <v>19355</v>
      </c>
      <c r="E38" s="484">
        <f aca="true" t="shared" si="10" ref="E38:P38">E27+E32+E37</f>
        <v>7337</v>
      </c>
      <c r="F38" s="484">
        <f t="shared" si="10"/>
        <v>1279</v>
      </c>
      <c r="G38" s="480">
        <f t="shared" si="2"/>
        <v>25413</v>
      </c>
      <c r="H38" s="485">
        <f t="shared" si="10"/>
        <v>0</v>
      </c>
      <c r="I38" s="485">
        <f t="shared" si="10"/>
        <v>0</v>
      </c>
      <c r="J38" s="480">
        <f t="shared" si="3"/>
        <v>25413</v>
      </c>
      <c r="K38" s="485">
        <f t="shared" si="10"/>
        <v>0</v>
      </c>
      <c r="L38" s="485">
        <f t="shared" si="10"/>
        <v>0</v>
      </c>
      <c r="M38" s="485">
        <f t="shared" si="10"/>
        <v>0</v>
      </c>
      <c r="N38" s="480">
        <f t="shared" si="4"/>
        <v>0</v>
      </c>
      <c r="O38" s="485">
        <f t="shared" si="10"/>
        <v>0</v>
      </c>
      <c r="P38" s="485">
        <f t="shared" si="10"/>
        <v>0</v>
      </c>
      <c r="Q38" s="480">
        <f t="shared" si="7"/>
        <v>0</v>
      </c>
      <c r="R38" s="480">
        <f t="shared" si="8"/>
        <v>25413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2.75">
      <c r="A39" s="369" t="s">
        <v>290</v>
      </c>
      <c r="B39" s="369" t="s">
        <v>329</v>
      </c>
      <c r="C39" s="509" t="s">
        <v>821</v>
      </c>
      <c r="D39" s="503">
        <v>20103</v>
      </c>
      <c r="E39" s="503"/>
      <c r="F39" s="503">
        <v>957</v>
      </c>
      <c r="G39" s="480">
        <f t="shared" si="2"/>
        <v>19146</v>
      </c>
      <c r="H39" s="503"/>
      <c r="I39" s="503"/>
      <c r="J39" s="480">
        <f t="shared" si="3"/>
        <v>19146</v>
      </c>
      <c r="K39" s="503">
        <v>9185</v>
      </c>
      <c r="L39" s="503"/>
      <c r="M39" s="503"/>
      <c r="N39" s="480">
        <f t="shared" si="4"/>
        <v>9185</v>
      </c>
      <c r="O39" s="503"/>
      <c r="P39" s="503"/>
      <c r="Q39" s="480">
        <f t="shared" si="7"/>
        <v>9185</v>
      </c>
      <c r="R39" s="480">
        <f t="shared" si="8"/>
        <v>9961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2.75">
      <c r="A40" s="363"/>
      <c r="B40" s="369" t="s">
        <v>330</v>
      </c>
      <c r="C40" s="513" t="s">
        <v>822</v>
      </c>
      <c r="D40" s="504">
        <f>D17+D18+D19+D25+D38+D39</f>
        <v>520384</v>
      </c>
      <c r="E40" s="504">
        <f>E17+E18+E19+E25+E38+E39</f>
        <v>46255</v>
      </c>
      <c r="F40" s="504">
        <f aca="true" t="shared" si="11" ref="F40:R40">F17+F18+F19+F25+F38+F39</f>
        <v>19139</v>
      </c>
      <c r="G40" s="504">
        <f t="shared" si="11"/>
        <v>547500</v>
      </c>
      <c r="H40" s="504">
        <f t="shared" si="11"/>
        <v>0</v>
      </c>
      <c r="I40" s="504">
        <f t="shared" si="11"/>
        <v>0</v>
      </c>
      <c r="J40" s="504">
        <f t="shared" si="11"/>
        <v>547500</v>
      </c>
      <c r="K40" s="504">
        <f t="shared" si="11"/>
        <v>167198</v>
      </c>
      <c r="L40" s="504">
        <f t="shared" si="11"/>
        <v>21559</v>
      </c>
      <c r="M40" s="504">
        <f t="shared" si="11"/>
        <v>1645</v>
      </c>
      <c r="N40" s="504">
        <f t="shared" si="11"/>
        <v>187112</v>
      </c>
      <c r="O40" s="504">
        <f t="shared" si="11"/>
        <v>0</v>
      </c>
      <c r="P40" s="504">
        <f t="shared" si="11"/>
        <v>0</v>
      </c>
      <c r="Q40" s="504">
        <f t="shared" si="11"/>
        <v>187112</v>
      </c>
      <c r="R40" s="504">
        <f t="shared" si="11"/>
        <v>360388</v>
      </c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18" ht="12.75">
      <c r="A41" s="356"/>
      <c r="B41" s="356"/>
      <c r="C41" s="356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.75">
      <c r="A42" s="356"/>
      <c r="B42" s="356" t="s">
        <v>866</v>
      </c>
      <c r="C42" s="356"/>
      <c r="D42" s="377"/>
      <c r="E42" s="377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  <row r="43" spans="1:18" ht="12.75">
      <c r="A43" s="356"/>
      <c r="B43" s="356"/>
      <c r="C43" s="356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</row>
    <row r="44" spans="1:18" ht="12.75">
      <c r="A44" s="356"/>
      <c r="B44" s="534" t="s">
        <v>865</v>
      </c>
      <c r="C44" s="534"/>
      <c r="D44" s="612" t="s">
        <v>841</v>
      </c>
      <c r="E44" s="612"/>
      <c r="F44" s="612"/>
      <c r="G44" s="612" t="s">
        <v>840</v>
      </c>
      <c r="H44" s="612"/>
      <c r="I44" s="612"/>
      <c r="J44" s="380"/>
      <c r="K44" s="380"/>
      <c r="L44" s="380"/>
      <c r="M44" s="380"/>
      <c r="N44" s="380"/>
      <c r="O44" s="380"/>
      <c r="P44" s="380"/>
      <c r="Q44" s="380"/>
      <c r="R44" s="380"/>
    </row>
    <row r="45" spans="1:18" ht="12.75">
      <c r="A45" s="356"/>
      <c r="B45" s="534"/>
      <c r="C45" s="534"/>
      <c r="D45" s="534"/>
      <c r="E45" s="535"/>
      <c r="F45" s="379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</row>
    <row r="46" spans="1:18" ht="12.75">
      <c r="A46" s="356"/>
      <c r="B46" s="534"/>
      <c r="C46" s="534"/>
      <c r="D46" s="534"/>
      <c r="E46" s="534"/>
      <c r="F46" s="92"/>
      <c r="G46" s="356"/>
      <c r="H46" s="570"/>
      <c r="I46" s="381"/>
      <c r="J46" s="381"/>
      <c r="K46" s="627"/>
      <c r="L46" s="627"/>
      <c r="M46" s="627"/>
      <c r="N46" s="627"/>
      <c r="O46" s="628"/>
      <c r="P46" s="629"/>
      <c r="Q46" s="629"/>
      <c r="R46" s="629"/>
    </row>
    <row r="47" spans="1:18" ht="12.75">
      <c r="A47" s="382"/>
      <c r="B47" s="534"/>
      <c r="C47" s="534"/>
      <c r="D47" s="534"/>
      <c r="E47" s="535"/>
      <c r="F47" s="569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</row>
    <row r="48" spans="1:18" ht="12.75">
      <c r="A48" s="382"/>
      <c r="B48" s="94"/>
      <c r="C48" s="94"/>
      <c r="D48" s="334"/>
      <c r="E48" s="335"/>
      <c r="F48" s="334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</row>
    <row r="49" spans="1:18" ht="12.75">
      <c r="A49" s="382"/>
      <c r="B49" s="95"/>
      <c r="C49" s="95"/>
      <c r="D49" s="569"/>
      <c r="E49" s="95"/>
      <c r="F49" s="95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</row>
    <row r="50" spans="1:18" ht="12.75">
      <c r="A50" s="382"/>
      <c r="B50" s="382"/>
      <c r="C50" s="382"/>
      <c r="D50" s="383"/>
      <c r="E50" s="383"/>
      <c r="F50" s="383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</row>
    <row r="51" spans="1:18" ht="12.75">
      <c r="A51" s="382"/>
      <c r="B51" s="382"/>
      <c r="C51" s="382"/>
      <c r="D51" s="383"/>
      <c r="E51" s="383"/>
      <c r="F51" s="383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1:18" ht="12.75">
      <c r="A52" s="382"/>
      <c r="B52" s="382"/>
      <c r="C52" s="382"/>
      <c r="D52" s="383"/>
      <c r="E52" s="383"/>
      <c r="F52" s="383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A2:B2"/>
    <mergeCell ref="E2:G2"/>
    <mergeCell ref="A5:B6"/>
    <mergeCell ref="C5:C6"/>
    <mergeCell ref="J5:J6"/>
    <mergeCell ref="E4:G4"/>
    <mergeCell ref="A4:B4"/>
    <mergeCell ref="E3:G3"/>
    <mergeCell ref="Q4:R4"/>
    <mergeCell ref="Q5:Q6"/>
    <mergeCell ref="R5:R6"/>
    <mergeCell ref="K46:N46"/>
    <mergeCell ref="O46:R46"/>
    <mergeCell ref="D44:F44"/>
    <mergeCell ref="G44:I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0"/>
  <sheetViews>
    <sheetView zoomScalePageLayoutView="0" workbookViewId="0" topLeftCell="A1">
      <selection activeCell="A24" sqref="A24"/>
    </sheetView>
  </sheetViews>
  <sheetFormatPr defaultColWidth="10.7109375" defaultRowHeight="12.75"/>
  <cols>
    <col min="1" max="1" width="51.421875" style="2" customWidth="1"/>
    <col min="2" max="2" width="25.57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38" t="s">
        <v>331</v>
      </c>
      <c r="B1" s="638"/>
      <c r="C1" s="638"/>
      <c r="D1" s="638"/>
      <c r="E1" s="638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346" customFormat="1" ht="20.25" customHeight="1">
      <c r="A3" s="573" t="s">
        <v>1</v>
      </c>
      <c r="B3" s="98" t="str">
        <f>'Balance Sheet'!$E$3</f>
        <v>SOPHARMA AD</v>
      </c>
      <c r="C3" s="221" t="s">
        <v>458</v>
      </c>
      <c r="E3" s="183">
        <f>'Balance Sheet'!$H$3</f>
        <v>831902088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</row>
    <row r="4" spans="1:15" s="346" customFormat="1" ht="20.25" customHeight="1">
      <c r="A4" s="573"/>
      <c r="B4" s="97" t="str">
        <f>'Balance Sheet'!$E$4</f>
        <v>CONSOLIDATED</v>
      </c>
      <c r="C4" s="221"/>
      <c r="E4" s="183">
        <f>'Balance Sheet'!$H$4</f>
        <v>684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15" s="346" customFormat="1" ht="15.75" customHeight="1">
      <c r="A5" s="120" t="s">
        <v>3</v>
      </c>
      <c r="B5" s="99" t="str">
        <f>'Balance Sheet'!$E$5</f>
        <v>01.01.-30.09.2015</v>
      </c>
      <c r="C5" s="537"/>
      <c r="D5" s="537"/>
      <c r="E5" s="122" t="str">
        <f>'Balance Sheet'!$H$5</f>
        <v>( thousand BGN)</v>
      </c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s="346" customFormat="1" ht="12.75" customHeight="1">
      <c r="A6" s="391" t="s">
        <v>332</v>
      </c>
      <c r="B6" s="386"/>
      <c r="C6" s="387"/>
      <c r="D6" s="387"/>
      <c r="E6" s="388"/>
      <c r="F6" s="389"/>
      <c r="G6" s="390"/>
      <c r="H6" s="390"/>
      <c r="I6" s="390"/>
      <c r="J6" s="390"/>
      <c r="K6" s="390"/>
      <c r="L6" s="390"/>
      <c r="M6" s="390"/>
      <c r="N6" s="390"/>
      <c r="O6" s="390"/>
    </row>
    <row r="7" spans="1:15" s="5" customFormat="1" ht="24">
      <c r="A7" s="16" t="s">
        <v>242</v>
      </c>
      <c r="B7" s="17" t="s">
        <v>241</v>
      </c>
      <c r="C7" s="18" t="s">
        <v>363</v>
      </c>
      <c r="D7" s="19" t="s">
        <v>333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334</v>
      </c>
      <c r="E8" s="25" t="s">
        <v>335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395" t="s">
        <v>292</v>
      </c>
      <c r="C9" s="171">
        <v>1</v>
      </c>
      <c r="D9" s="171">
        <v>2</v>
      </c>
      <c r="E9" s="171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336</v>
      </c>
      <c r="B10" s="170" t="s">
        <v>697</v>
      </c>
      <c r="C10" s="456">
        <v>0</v>
      </c>
      <c r="D10" s="456"/>
      <c r="E10" s="554">
        <f>C10-D10</f>
        <v>0</v>
      </c>
      <c r="F10" s="392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345</v>
      </c>
      <c r="B11" s="153"/>
      <c r="C11" s="555"/>
      <c r="D11" s="555"/>
      <c r="E11" s="554"/>
      <c r="F11" s="392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337</v>
      </c>
      <c r="B12" s="155" t="s">
        <v>698</v>
      </c>
      <c r="C12" s="556">
        <f>SUM(C13:C15)</f>
        <v>32283</v>
      </c>
      <c r="D12" s="556">
        <f>SUM(D13:D15)</f>
        <v>0</v>
      </c>
      <c r="E12" s="554">
        <f>SUM(E13:E15)</f>
        <v>32283</v>
      </c>
      <c r="F12" s="39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338</v>
      </c>
      <c r="B13" s="155" t="s">
        <v>699</v>
      </c>
      <c r="C13" s="456">
        <v>31991</v>
      </c>
      <c r="D13" s="456"/>
      <c r="E13" s="554">
        <f aca="true" t="shared" si="0" ref="E13:E19">C13-D13</f>
        <v>31991</v>
      </c>
      <c r="F13" s="392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339</v>
      </c>
      <c r="B14" s="155" t="s">
        <v>700</v>
      </c>
      <c r="C14" s="456"/>
      <c r="D14" s="456"/>
      <c r="E14" s="554">
        <f t="shared" si="0"/>
        <v>0</v>
      </c>
      <c r="F14" s="392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340</v>
      </c>
      <c r="B15" s="155" t="s">
        <v>701</v>
      </c>
      <c r="C15" s="456">
        <v>292</v>
      </c>
      <c r="D15" s="456"/>
      <c r="E15" s="554">
        <f t="shared" si="0"/>
        <v>292</v>
      </c>
      <c r="F15" s="392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55" t="s">
        <v>702</v>
      </c>
      <c r="C16" s="456">
        <f>'Balance Sheet'!C48</f>
        <v>252</v>
      </c>
      <c r="D16" s="456"/>
      <c r="E16" s="554">
        <f t="shared" si="0"/>
        <v>252</v>
      </c>
      <c r="F16" s="392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341</v>
      </c>
      <c r="B17" s="155" t="s">
        <v>703</v>
      </c>
      <c r="C17" s="556">
        <f>+C18+C19</f>
        <v>3079</v>
      </c>
      <c r="D17" s="556">
        <f>+D18+D19</f>
        <v>0</v>
      </c>
      <c r="E17" s="554">
        <f t="shared" si="0"/>
        <v>3079</v>
      </c>
      <c r="F17" s="392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342</v>
      </c>
      <c r="B18" s="155" t="s">
        <v>704</v>
      </c>
      <c r="C18" s="456"/>
      <c r="D18" s="456"/>
      <c r="E18" s="554">
        <f t="shared" si="0"/>
        <v>0</v>
      </c>
      <c r="F18" s="392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340</v>
      </c>
      <c r="B19" s="155" t="s">
        <v>705</v>
      </c>
      <c r="C19" s="456">
        <f>'Balance Sheet'!C50</f>
        <v>3079</v>
      </c>
      <c r="D19" s="456"/>
      <c r="E19" s="554">
        <f t="shared" si="0"/>
        <v>3079</v>
      </c>
      <c r="F19" s="392"/>
      <c r="G19" s="9"/>
      <c r="H19" s="9"/>
      <c r="I19" s="9"/>
      <c r="J19" s="9"/>
      <c r="K19" s="9"/>
      <c r="L19" s="9"/>
      <c r="M19" s="9"/>
      <c r="N19" s="9"/>
      <c r="O19" s="9"/>
    </row>
    <row r="20" spans="1:15" ht="15.75">
      <c r="A20" s="30" t="s">
        <v>51</v>
      </c>
      <c r="B20" s="170" t="s">
        <v>706</v>
      </c>
      <c r="C20" s="555">
        <f>C12+C16+C17</f>
        <v>35614</v>
      </c>
      <c r="D20" s="555">
        <f>D12+D16+D17</f>
        <v>0</v>
      </c>
      <c r="E20" s="557">
        <f>E12+E16+E17</f>
        <v>35614</v>
      </c>
      <c r="F20" s="392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343</v>
      </c>
      <c r="B21" s="153"/>
      <c r="C21" s="556"/>
      <c r="D21" s="555"/>
      <c r="E21" s="554">
        <f>C21-D21</f>
        <v>0</v>
      </c>
      <c r="F21" s="392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344</v>
      </c>
      <c r="B22" s="170" t="s">
        <v>707</v>
      </c>
      <c r="C22" s="456">
        <f>'Balance Sheet'!C54</f>
        <v>3906</v>
      </c>
      <c r="D22" s="456"/>
      <c r="E22" s="554">
        <f>C22-D22</f>
        <v>3906</v>
      </c>
      <c r="F22" s="392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28"/>
      <c r="B23" s="153"/>
      <c r="C23" s="556"/>
      <c r="D23" s="555"/>
      <c r="E23" s="554"/>
      <c r="F23" s="392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346</v>
      </c>
      <c r="B24" s="156"/>
      <c r="C24" s="556"/>
      <c r="D24" s="555"/>
      <c r="E24" s="554"/>
      <c r="F24" s="392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337</v>
      </c>
      <c r="B25" s="155" t="s">
        <v>708</v>
      </c>
      <c r="C25" s="556">
        <f>SUM(C26:C28)</f>
        <v>26907</v>
      </c>
      <c r="D25" s="556">
        <f>SUM(D26:D28)</f>
        <v>26907</v>
      </c>
      <c r="E25" s="554">
        <f>SUM(E26:E28)</f>
        <v>0</v>
      </c>
      <c r="F25" s="392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459</v>
      </c>
      <c r="B26" s="155" t="s">
        <v>709</v>
      </c>
      <c r="C26" s="456">
        <v>22827</v>
      </c>
      <c r="D26" s="456">
        <f aca="true" t="shared" si="1" ref="D26:D33">+C26</f>
        <v>22827</v>
      </c>
      <c r="E26" s="554">
        <f aca="true" t="shared" si="2" ref="E26:E33">C26-D26</f>
        <v>0</v>
      </c>
      <c r="F26" s="392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347</v>
      </c>
      <c r="B27" s="155" t="s">
        <v>710</v>
      </c>
      <c r="C27" s="456">
        <v>4080</v>
      </c>
      <c r="D27" s="456">
        <f t="shared" si="1"/>
        <v>4080</v>
      </c>
      <c r="E27" s="554">
        <f t="shared" si="2"/>
        <v>0</v>
      </c>
      <c r="F27" s="392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340</v>
      </c>
      <c r="B28" s="155" t="s">
        <v>711</v>
      </c>
      <c r="C28" s="456"/>
      <c r="D28" s="456">
        <f t="shared" si="1"/>
        <v>0</v>
      </c>
      <c r="E28" s="554">
        <f t="shared" si="2"/>
        <v>0</v>
      </c>
      <c r="F28" s="392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348</v>
      </c>
      <c r="B29" s="155" t="s">
        <v>712</v>
      </c>
      <c r="C29" s="456">
        <f>'Balance Sheet'!C68</f>
        <v>221129</v>
      </c>
      <c r="D29" s="456">
        <f t="shared" si="1"/>
        <v>221129</v>
      </c>
      <c r="E29" s="554">
        <f t="shared" si="2"/>
        <v>0</v>
      </c>
      <c r="F29" s="392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55" t="s">
        <v>713</v>
      </c>
      <c r="C30" s="456">
        <f>'Balance Sheet'!C69</f>
        <v>11203</v>
      </c>
      <c r="D30" s="456">
        <f t="shared" si="1"/>
        <v>11203</v>
      </c>
      <c r="E30" s="554">
        <f t="shared" si="2"/>
        <v>0</v>
      </c>
      <c r="F30" s="392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55" t="s">
        <v>714</v>
      </c>
      <c r="C31" s="456">
        <f>'Balance Sheet'!C70</f>
        <v>2113</v>
      </c>
      <c r="D31" s="456">
        <f t="shared" si="1"/>
        <v>2113</v>
      </c>
      <c r="E31" s="554">
        <f t="shared" si="2"/>
        <v>0</v>
      </c>
      <c r="F31" s="392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55" t="s">
        <v>715</v>
      </c>
      <c r="C32" s="456">
        <f>'Balance Sheet'!C71</f>
        <v>2488</v>
      </c>
      <c r="D32" s="456">
        <f t="shared" si="1"/>
        <v>2488</v>
      </c>
      <c r="E32" s="554">
        <f t="shared" si="2"/>
        <v>0</v>
      </c>
      <c r="F32" s="392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349</v>
      </c>
      <c r="B33" s="155" t="s">
        <v>716</v>
      </c>
      <c r="C33" s="456"/>
      <c r="D33" s="456">
        <f t="shared" si="1"/>
        <v>0</v>
      </c>
      <c r="E33" s="554">
        <f t="shared" si="2"/>
        <v>0</v>
      </c>
      <c r="F33" s="392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350</v>
      </c>
      <c r="B34" s="155" t="s">
        <v>717</v>
      </c>
      <c r="C34" s="558">
        <f>SUM(C35:C38)</f>
        <v>5681</v>
      </c>
      <c r="D34" s="558">
        <f>SUM(D35:D38)</f>
        <v>5681</v>
      </c>
      <c r="E34" s="559">
        <f>SUM(E35:E38)</f>
        <v>0</v>
      </c>
      <c r="F34" s="392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351</v>
      </c>
      <c r="B35" s="155" t="s">
        <v>718</v>
      </c>
      <c r="C35" s="456">
        <v>1524</v>
      </c>
      <c r="D35" s="456">
        <f>+C35</f>
        <v>1524</v>
      </c>
      <c r="E35" s="554">
        <f>C35-D35</f>
        <v>0</v>
      </c>
      <c r="F35" s="392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352</v>
      </c>
      <c r="B36" s="155" t="s">
        <v>719</v>
      </c>
      <c r="C36" s="456">
        <v>1430</v>
      </c>
      <c r="D36" s="456">
        <f>+C36</f>
        <v>1430</v>
      </c>
      <c r="E36" s="554">
        <f>C36-D36</f>
        <v>0</v>
      </c>
      <c r="F36" s="392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353</v>
      </c>
      <c r="B37" s="155" t="s">
        <v>720</v>
      </c>
      <c r="C37" s="456"/>
      <c r="D37" s="456">
        <f>+C37</f>
        <v>0</v>
      </c>
      <c r="E37" s="554">
        <f>C37-D37</f>
        <v>0</v>
      </c>
      <c r="F37" s="392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354</v>
      </c>
      <c r="B38" s="155" t="s">
        <v>721</v>
      </c>
      <c r="C38" s="456">
        <v>2727</v>
      </c>
      <c r="D38" s="456">
        <f>+C38</f>
        <v>2727</v>
      </c>
      <c r="E38" s="554">
        <f>C38-D38</f>
        <v>0</v>
      </c>
      <c r="F38" s="392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355</v>
      </c>
      <c r="B39" s="155" t="s">
        <v>722</v>
      </c>
      <c r="C39" s="556">
        <f>SUM(C40:C43)</f>
        <v>1273</v>
      </c>
      <c r="D39" s="558">
        <f>SUM(D40:D43)</f>
        <v>1273</v>
      </c>
      <c r="E39" s="559">
        <f>SUM(E40:E43)</f>
        <v>0</v>
      </c>
      <c r="F39" s="392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356</v>
      </c>
      <c r="B40" s="155" t="s">
        <v>723</v>
      </c>
      <c r="C40" s="456"/>
      <c r="D40" s="456">
        <f>+C40</f>
        <v>0</v>
      </c>
      <c r="E40" s="554">
        <f>C40-D40</f>
        <v>0</v>
      </c>
      <c r="F40" s="392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357</v>
      </c>
      <c r="B41" s="155" t="s">
        <v>724</v>
      </c>
      <c r="C41" s="456"/>
      <c r="D41" s="456">
        <f>+C41</f>
        <v>0</v>
      </c>
      <c r="E41" s="554">
        <f>C41-D41</f>
        <v>0</v>
      </c>
      <c r="F41" s="392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358</v>
      </c>
      <c r="B42" s="155" t="s">
        <v>725</v>
      </c>
      <c r="C42" s="456"/>
      <c r="D42" s="456">
        <f>+C42</f>
        <v>0</v>
      </c>
      <c r="E42" s="554">
        <f>C42-D42</f>
        <v>0</v>
      </c>
      <c r="F42" s="392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359</v>
      </c>
      <c r="B43" s="155" t="s">
        <v>726</v>
      </c>
      <c r="C43" s="456">
        <f>'Balance Sheet'!C74</f>
        <v>1273</v>
      </c>
      <c r="D43" s="456">
        <f>+C43</f>
        <v>1273</v>
      </c>
      <c r="E43" s="554">
        <f>C43-D43</f>
        <v>0</v>
      </c>
      <c r="F43" s="392"/>
      <c r="G43" s="9"/>
      <c r="H43" s="9"/>
      <c r="I43" s="9"/>
      <c r="J43" s="9"/>
      <c r="K43" s="9"/>
      <c r="L43" s="9"/>
      <c r="M43" s="9"/>
      <c r="N43" s="9"/>
      <c r="O43" s="9"/>
    </row>
    <row r="44" spans="1:15" ht="15.75">
      <c r="A44" s="30" t="s">
        <v>361</v>
      </c>
      <c r="B44" s="170" t="s">
        <v>727</v>
      </c>
      <c r="C44" s="555">
        <f>C25+C29+C30+C32+C31+C33+C34+C39</f>
        <v>270794</v>
      </c>
      <c r="D44" s="555">
        <f>D25+D29+D30+D32+D31+D33+D34+D39</f>
        <v>270794</v>
      </c>
      <c r="E44" s="557">
        <f>E25+E29+E30+E32+E31+E33+E34+E39</f>
        <v>0</v>
      </c>
      <c r="F44" s="392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4" t="s">
        <v>360</v>
      </c>
      <c r="B45" s="153" t="s">
        <v>728</v>
      </c>
      <c r="C45" s="458">
        <f>C44+C22+C20+C10</f>
        <v>310314</v>
      </c>
      <c r="D45" s="458">
        <f>D44+D22+D20+D10</f>
        <v>270794</v>
      </c>
      <c r="E45" s="557">
        <f>E44+E22+E20+E10</f>
        <v>39520</v>
      </c>
      <c r="F45" s="392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93"/>
      <c r="C46" s="394"/>
      <c r="D46" s="394"/>
      <c r="E46" s="394"/>
      <c r="F46" s="392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93"/>
      <c r="C47" s="394"/>
      <c r="D47" s="394"/>
      <c r="E47" s="394"/>
      <c r="F47" s="392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362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242</v>
      </c>
      <c r="B49" s="474" t="s">
        <v>241</v>
      </c>
      <c r="C49" s="475" t="s">
        <v>790</v>
      </c>
      <c r="D49" s="476" t="s">
        <v>791</v>
      </c>
      <c r="E49" s="476"/>
      <c r="F49" s="476" t="s">
        <v>792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395"/>
      <c r="C50" s="475"/>
      <c r="D50" s="477" t="s">
        <v>334</v>
      </c>
      <c r="E50" s="477" t="s">
        <v>335</v>
      </c>
      <c r="F50" s="476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95" t="s">
        <v>696</v>
      </c>
      <c r="C51" s="171">
        <v>1</v>
      </c>
      <c r="D51" s="171">
        <v>2</v>
      </c>
      <c r="E51" s="172">
        <v>3</v>
      </c>
      <c r="F51" s="172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56"/>
      <c r="C52" s="157"/>
      <c r="D52" s="157"/>
      <c r="E52" s="157"/>
      <c r="F52" s="396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364</v>
      </c>
      <c r="B53" s="155" t="s">
        <v>729</v>
      </c>
      <c r="C53" s="458">
        <f>SUM(C54:C56)</f>
        <v>0</v>
      </c>
      <c r="D53" s="458">
        <f>SUM(D54:D56)</f>
        <v>0</v>
      </c>
      <c r="E53" s="556">
        <f aca="true" t="shared" si="3" ref="E53:E67">C53-D53</f>
        <v>0</v>
      </c>
      <c r="F53" s="555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365</v>
      </c>
      <c r="B54" s="155" t="s">
        <v>730</v>
      </c>
      <c r="C54" s="456"/>
      <c r="D54" s="456"/>
      <c r="E54" s="556">
        <f t="shared" si="3"/>
        <v>0</v>
      </c>
      <c r="F54" s="456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366</v>
      </c>
      <c r="B55" s="155" t="s">
        <v>731</v>
      </c>
      <c r="C55" s="456"/>
      <c r="D55" s="456"/>
      <c r="E55" s="556">
        <f t="shared" si="3"/>
        <v>0</v>
      </c>
      <c r="F55" s="456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359</v>
      </c>
      <c r="B56" s="155" t="s">
        <v>732</v>
      </c>
      <c r="C56" s="456"/>
      <c r="D56" s="456"/>
      <c r="E56" s="556">
        <f t="shared" si="3"/>
        <v>0</v>
      </c>
      <c r="F56" s="456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367</v>
      </c>
      <c r="B57" s="155" t="s">
        <v>733</v>
      </c>
      <c r="C57" s="458">
        <f>C58+C60</f>
        <v>45829</v>
      </c>
      <c r="D57" s="458">
        <f>D58+D60</f>
        <v>0</v>
      </c>
      <c r="E57" s="556">
        <f t="shared" si="3"/>
        <v>45829</v>
      </c>
      <c r="F57" s="458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368</v>
      </c>
      <c r="B58" s="155" t="s">
        <v>734</v>
      </c>
      <c r="C58" s="456">
        <f>'Balance Sheet'!G44</f>
        <v>45829</v>
      </c>
      <c r="D58" s="456"/>
      <c r="E58" s="556">
        <f t="shared" si="3"/>
        <v>45829</v>
      </c>
      <c r="F58" s="456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374</v>
      </c>
      <c r="B59" s="155" t="s">
        <v>735</v>
      </c>
      <c r="C59" s="560">
        <v>0</v>
      </c>
      <c r="D59" s="560"/>
      <c r="E59" s="556">
        <f t="shared" si="3"/>
        <v>0</v>
      </c>
      <c r="F59" s="560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369</v>
      </c>
      <c r="B60" s="155" t="s">
        <v>736</v>
      </c>
      <c r="C60" s="456"/>
      <c r="D60" s="456"/>
      <c r="E60" s="556">
        <f t="shared" si="3"/>
        <v>0</v>
      </c>
      <c r="F60" s="456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374</v>
      </c>
      <c r="B61" s="155" t="s">
        <v>737</v>
      </c>
      <c r="C61" s="560"/>
      <c r="D61" s="560"/>
      <c r="E61" s="556">
        <f t="shared" si="3"/>
        <v>0</v>
      </c>
      <c r="F61" s="560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371</v>
      </c>
      <c r="B62" s="155" t="s">
        <v>738</v>
      </c>
      <c r="C62" s="456"/>
      <c r="D62" s="456"/>
      <c r="E62" s="556">
        <f t="shared" si="3"/>
        <v>0</v>
      </c>
      <c r="F62" s="561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55" t="s">
        <v>739</v>
      </c>
      <c r="C63" s="456"/>
      <c r="D63" s="456"/>
      <c r="E63" s="556">
        <f t="shared" si="3"/>
        <v>0</v>
      </c>
      <c r="F63" s="561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55" t="s">
        <v>740</v>
      </c>
      <c r="C64" s="456"/>
      <c r="D64" s="456"/>
      <c r="E64" s="556">
        <f t="shared" si="3"/>
        <v>0</v>
      </c>
      <c r="F64" s="561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370</v>
      </c>
      <c r="B65" s="155" t="s">
        <v>741</v>
      </c>
      <c r="C65" s="456">
        <f>'Balance Sheet'!G48+'Balance Sheet'!G51</f>
        <v>10160</v>
      </c>
      <c r="D65" s="456"/>
      <c r="E65" s="556">
        <f t="shared" si="3"/>
        <v>10160</v>
      </c>
      <c r="F65" s="561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342</v>
      </c>
      <c r="B66" s="155" t="s">
        <v>742</v>
      </c>
      <c r="C66" s="560">
        <v>1477</v>
      </c>
      <c r="D66" s="560"/>
      <c r="E66" s="556">
        <f t="shared" si="3"/>
        <v>1477</v>
      </c>
      <c r="F66" s="562"/>
      <c r="G66" s="9"/>
      <c r="H66" s="9"/>
      <c r="I66" s="9"/>
      <c r="J66" s="9"/>
      <c r="K66" s="9"/>
      <c r="L66" s="9"/>
      <c r="M66" s="9"/>
      <c r="N66" s="9"/>
      <c r="O66" s="9"/>
    </row>
    <row r="67" spans="1:16" ht="15.75">
      <c r="A67" s="158" t="s">
        <v>122</v>
      </c>
      <c r="B67" s="170" t="s">
        <v>743</v>
      </c>
      <c r="C67" s="458">
        <f>C53+C57+C62+C63+C64+C65</f>
        <v>55989</v>
      </c>
      <c r="D67" s="458">
        <f>D53+D57+D62+D63+D64+D65</f>
        <v>0</v>
      </c>
      <c r="E67" s="556">
        <f t="shared" si="3"/>
        <v>55989</v>
      </c>
      <c r="F67" s="458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372</v>
      </c>
      <c r="B68" s="153"/>
      <c r="C68" s="555"/>
      <c r="D68" s="555"/>
      <c r="E68" s="556"/>
      <c r="F68" s="563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373</v>
      </c>
      <c r="B69" s="173" t="s">
        <v>744</v>
      </c>
      <c r="C69" s="456">
        <f>'Balance Sheet'!G53</f>
        <v>8304</v>
      </c>
      <c r="D69" s="456"/>
      <c r="E69" s="556">
        <f>C69-D69</f>
        <v>8304</v>
      </c>
      <c r="F69" s="561"/>
      <c r="G69" s="9"/>
      <c r="H69" s="9"/>
      <c r="I69" s="9"/>
      <c r="J69" s="9"/>
      <c r="K69" s="9"/>
      <c r="L69" s="9"/>
      <c r="M69" s="9"/>
      <c r="N69" s="9"/>
      <c r="O69" s="9"/>
    </row>
    <row r="70" spans="1:15" ht="15.75">
      <c r="A70" s="24"/>
      <c r="B70" s="153"/>
      <c r="C70" s="555"/>
      <c r="D70" s="555"/>
      <c r="E70" s="556"/>
      <c r="F70" s="563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375</v>
      </c>
      <c r="B71" s="156"/>
      <c r="C71" s="555"/>
      <c r="D71" s="555"/>
      <c r="E71" s="556"/>
      <c r="F71" s="563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376</v>
      </c>
      <c r="B72" s="155" t="s">
        <v>745</v>
      </c>
      <c r="C72" s="558">
        <f>SUM(C73:C75)</f>
        <v>4055</v>
      </c>
      <c r="D72" s="558">
        <f>SUM(D73:D75)</f>
        <v>4055</v>
      </c>
      <c r="E72" s="558">
        <f>SUM(E73:E75)</f>
        <v>0</v>
      </c>
      <c r="F72" s="558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377</v>
      </c>
      <c r="B73" s="155" t="s">
        <v>746</v>
      </c>
      <c r="C73" s="456">
        <f>'Balance Sheet'!G62</f>
        <v>4055</v>
      </c>
      <c r="D73" s="456">
        <f>+C73</f>
        <v>4055</v>
      </c>
      <c r="E73" s="556">
        <f>C73-D73</f>
        <v>0</v>
      </c>
      <c r="F73" s="561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378</v>
      </c>
      <c r="B74" s="155" t="s">
        <v>747</v>
      </c>
      <c r="C74" s="456"/>
      <c r="D74" s="456">
        <f>+C74</f>
        <v>0</v>
      </c>
      <c r="E74" s="556">
        <f>C74-D74</f>
        <v>0</v>
      </c>
      <c r="F74" s="561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379</v>
      </c>
      <c r="B75" s="155" t="s">
        <v>748</v>
      </c>
      <c r="C75" s="456"/>
      <c r="D75" s="456">
        <f>+C75</f>
        <v>0</v>
      </c>
      <c r="E75" s="556">
        <f>C75-D75</f>
        <v>0</v>
      </c>
      <c r="F75" s="561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380</v>
      </c>
      <c r="B76" s="155" t="s">
        <v>749</v>
      </c>
      <c r="C76" s="458">
        <f>C77+C79</f>
        <v>217467</v>
      </c>
      <c r="D76" s="458">
        <f>D77+D79</f>
        <v>217467</v>
      </c>
      <c r="E76" s="458">
        <f>E77+E79</f>
        <v>0</v>
      </c>
      <c r="F76" s="458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381</v>
      </c>
      <c r="B77" s="155" t="s">
        <v>750</v>
      </c>
      <c r="C77" s="456">
        <f>'Balance Sheet'!G59</f>
        <v>217467</v>
      </c>
      <c r="D77" s="456">
        <f>+C77</f>
        <v>217467</v>
      </c>
      <c r="E77" s="556">
        <f>C77-D77</f>
        <v>0</v>
      </c>
      <c r="F77" s="456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382</v>
      </c>
      <c r="B78" s="155" t="s">
        <v>751</v>
      </c>
      <c r="C78" s="560"/>
      <c r="D78" s="456">
        <f>+C78</f>
        <v>0</v>
      </c>
      <c r="E78" s="556">
        <f>C78-D78</f>
        <v>0</v>
      </c>
      <c r="F78" s="560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383</v>
      </c>
      <c r="B79" s="155" t="s">
        <v>752</v>
      </c>
      <c r="C79" s="456"/>
      <c r="D79" s="456">
        <f>+C79</f>
        <v>0</v>
      </c>
      <c r="E79" s="556">
        <f>C79-D79</f>
        <v>0</v>
      </c>
      <c r="F79" s="456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384</v>
      </c>
      <c r="B80" s="155" t="s">
        <v>753</v>
      </c>
      <c r="C80" s="560"/>
      <c r="D80" s="456">
        <f>+C80</f>
        <v>0</v>
      </c>
      <c r="E80" s="556">
        <f>C80-D80</f>
        <v>0</v>
      </c>
      <c r="F80" s="560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385</v>
      </c>
      <c r="B81" s="155" t="s">
        <v>754</v>
      </c>
      <c r="C81" s="458">
        <f>SUM(C82:C85)</f>
        <v>9703</v>
      </c>
      <c r="D81" s="458">
        <f>SUM(D82:D85)</f>
        <v>9703</v>
      </c>
      <c r="E81" s="458">
        <f>SUM(E82:E85)</f>
        <v>0</v>
      </c>
      <c r="F81" s="458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386</v>
      </c>
      <c r="B82" s="155" t="s">
        <v>755</v>
      </c>
      <c r="C82" s="456"/>
      <c r="D82" s="456">
        <f>+C82</f>
        <v>0</v>
      </c>
      <c r="E82" s="556">
        <f>C82-D82</f>
        <v>0</v>
      </c>
      <c r="F82" s="456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387</v>
      </c>
      <c r="B83" s="155" t="s">
        <v>756</v>
      </c>
      <c r="C83" s="456"/>
      <c r="D83" s="456">
        <f>+C83</f>
        <v>0</v>
      </c>
      <c r="E83" s="556">
        <f>C83-D83</f>
        <v>0</v>
      </c>
      <c r="F83" s="456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388</v>
      </c>
      <c r="B84" s="155" t="s">
        <v>757</v>
      </c>
      <c r="C84" s="456">
        <f>'Balance Sheet'!G60</f>
        <v>9703</v>
      </c>
      <c r="D84" s="456">
        <f>+C84</f>
        <v>9703</v>
      </c>
      <c r="E84" s="556">
        <f>C84-D84</f>
        <v>0</v>
      </c>
      <c r="F84" s="456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389</v>
      </c>
      <c r="B85" s="155" t="s">
        <v>758</v>
      </c>
      <c r="C85" s="456"/>
      <c r="D85" s="456">
        <f>+C85</f>
        <v>0</v>
      </c>
      <c r="E85" s="556">
        <f>C85-D85</f>
        <v>0</v>
      </c>
      <c r="F85" s="456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390</v>
      </c>
      <c r="B86" s="155" t="s">
        <v>759</v>
      </c>
      <c r="C86" s="555">
        <f>SUM(C87:C91)+C95</f>
        <v>99103</v>
      </c>
      <c r="D86" s="555">
        <f>SUM(D87:D91)+D95</f>
        <v>99103</v>
      </c>
      <c r="E86" s="555">
        <f>SUM(E87:E91)+E95</f>
        <v>0</v>
      </c>
      <c r="F86" s="555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391</v>
      </c>
      <c r="B87" s="155" t="s">
        <v>760</v>
      </c>
      <c r="C87" s="456"/>
      <c r="D87" s="456">
        <f>+C87</f>
        <v>0</v>
      </c>
      <c r="E87" s="556">
        <f>C87-D87</f>
        <v>0</v>
      </c>
      <c r="F87" s="456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392</v>
      </c>
      <c r="B88" s="155" t="s">
        <v>761</v>
      </c>
      <c r="C88" s="456">
        <f>'Balance Sheet'!G64</f>
        <v>81312</v>
      </c>
      <c r="D88" s="456">
        <f>+C88</f>
        <v>81312</v>
      </c>
      <c r="E88" s="556">
        <f>C88-D88</f>
        <v>0</v>
      </c>
      <c r="F88" s="456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393</v>
      </c>
      <c r="B89" s="155" t="s">
        <v>762</v>
      </c>
      <c r="C89" s="456">
        <f>'Balance Sheet'!G65</f>
        <v>1039</v>
      </c>
      <c r="D89" s="456">
        <f>+C89</f>
        <v>1039</v>
      </c>
      <c r="E89" s="556">
        <f>C89-D89</f>
        <v>0</v>
      </c>
      <c r="F89" s="456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394</v>
      </c>
      <c r="B90" s="155" t="s">
        <v>763</v>
      </c>
      <c r="C90" s="456">
        <f>'Balance Sheet'!G66</f>
        <v>6853</v>
      </c>
      <c r="D90" s="456">
        <f>+C90</f>
        <v>6853</v>
      </c>
      <c r="E90" s="556">
        <f>C90-D90</f>
        <v>0</v>
      </c>
      <c r="F90" s="456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395</v>
      </c>
      <c r="B91" s="155" t="s">
        <v>764</v>
      </c>
      <c r="C91" s="458">
        <f>SUM(C92:C94)</f>
        <v>8310</v>
      </c>
      <c r="D91" s="458">
        <f>SUM(D92:D94)</f>
        <v>8310</v>
      </c>
      <c r="E91" s="458">
        <f>SUM(E92:E94)</f>
        <v>0</v>
      </c>
      <c r="F91" s="458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351</v>
      </c>
      <c r="B92" s="155" t="s">
        <v>765</v>
      </c>
      <c r="C92" s="456">
        <v>2045</v>
      </c>
      <c r="D92" s="456">
        <f>+C92</f>
        <v>2045</v>
      </c>
      <c r="E92" s="556">
        <f>C92-D92</f>
        <v>0</v>
      </c>
      <c r="F92" s="456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352</v>
      </c>
      <c r="B93" s="155" t="s">
        <v>766</v>
      </c>
      <c r="C93" s="456">
        <v>5288</v>
      </c>
      <c r="D93" s="456">
        <f>+C93</f>
        <v>5288</v>
      </c>
      <c r="E93" s="556">
        <f>C93-D93</f>
        <v>0</v>
      </c>
      <c r="F93" s="456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354</v>
      </c>
      <c r="B94" s="155" t="s">
        <v>767</v>
      </c>
      <c r="C94" s="456">
        <v>977</v>
      </c>
      <c r="D94" s="456">
        <f>+C94</f>
        <v>977</v>
      </c>
      <c r="E94" s="556">
        <f>C94-D94</f>
        <v>0</v>
      </c>
      <c r="F94" s="456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396</v>
      </c>
      <c r="B95" s="155" t="s">
        <v>768</v>
      </c>
      <c r="C95" s="456">
        <f>'Balance Sheet'!G67</f>
        <v>1589</v>
      </c>
      <c r="D95" s="456">
        <f>+C95</f>
        <v>1589</v>
      </c>
      <c r="E95" s="556">
        <f>C95-D95</f>
        <v>0</v>
      </c>
      <c r="F95" s="456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397</v>
      </c>
      <c r="B96" s="155" t="s">
        <v>769</v>
      </c>
      <c r="C96" s="456">
        <f>'Balance Sheet'!G69</f>
        <v>6566</v>
      </c>
      <c r="D96" s="456">
        <f>+C96</f>
        <v>6566</v>
      </c>
      <c r="E96" s="556">
        <f>C96-D96</f>
        <v>0</v>
      </c>
      <c r="F96" s="561"/>
      <c r="G96" s="9"/>
      <c r="H96" s="9"/>
      <c r="I96" s="9"/>
      <c r="J96" s="9"/>
      <c r="K96" s="9"/>
      <c r="L96" s="9"/>
      <c r="M96" s="9"/>
      <c r="N96" s="9"/>
      <c r="O96" s="9"/>
    </row>
    <row r="97" spans="1:16" ht="15.75">
      <c r="A97" s="30" t="s">
        <v>143</v>
      </c>
      <c r="B97" s="173" t="s">
        <v>770</v>
      </c>
      <c r="C97" s="555">
        <f>C86+C81+C76+C72+C96</f>
        <v>336894</v>
      </c>
      <c r="D97" s="555">
        <f>D86+D81+D76+D72+D96</f>
        <v>336894</v>
      </c>
      <c r="E97" s="555">
        <f>E86+E81+E76+E72+E96</f>
        <v>0</v>
      </c>
      <c r="F97" s="555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5.75">
      <c r="A98" s="24" t="s">
        <v>398</v>
      </c>
      <c r="B98" s="153" t="s">
        <v>771</v>
      </c>
      <c r="C98" s="555">
        <f>C97+C69+C67</f>
        <v>401187</v>
      </c>
      <c r="D98" s="555">
        <f>D97+D69+D67</f>
        <v>336894</v>
      </c>
      <c r="E98" s="555">
        <f>E97+E69+E67</f>
        <v>64293</v>
      </c>
      <c r="F98" s="555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53"/>
      <c r="C99" s="154"/>
      <c r="D99" s="154"/>
      <c r="E99" s="154"/>
      <c r="F99" s="154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399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242</v>
      </c>
      <c r="B101" s="27" t="s">
        <v>241</v>
      </c>
      <c r="C101" s="26" t="s">
        <v>454</v>
      </c>
      <c r="D101" s="26" t="s">
        <v>400</v>
      </c>
      <c r="E101" s="26" t="s">
        <v>456</v>
      </c>
      <c r="F101" s="26" t="s">
        <v>455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292</v>
      </c>
      <c r="C102" s="26">
        <v>1</v>
      </c>
      <c r="D102" s="26">
        <v>2</v>
      </c>
      <c r="E102" s="26">
        <v>3</v>
      </c>
      <c r="F102" s="459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401</v>
      </c>
      <c r="B103" s="457" t="s">
        <v>772</v>
      </c>
      <c r="C103" s="456"/>
      <c r="D103" s="456"/>
      <c r="E103" s="456"/>
      <c r="F103" s="460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402</v>
      </c>
      <c r="B104" s="457" t="s">
        <v>773</v>
      </c>
      <c r="C104" s="456"/>
      <c r="D104" s="456"/>
      <c r="E104" s="456"/>
      <c r="F104" s="460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403</v>
      </c>
      <c r="B105" s="457" t="s">
        <v>774</v>
      </c>
      <c r="C105" s="456"/>
      <c r="D105" s="456"/>
      <c r="E105" s="456"/>
      <c r="F105" s="460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404</v>
      </c>
      <c r="B106" s="27" t="s">
        <v>775</v>
      </c>
      <c r="C106" s="458">
        <f>SUM(C103:C105)</f>
        <v>0</v>
      </c>
      <c r="D106" s="458">
        <f>SUM(D103:D105)</f>
        <v>0</v>
      </c>
      <c r="E106" s="458">
        <f>SUM(E103:E105)</f>
        <v>0</v>
      </c>
      <c r="F106" s="458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571"/>
      <c r="B108" s="571"/>
      <c r="C108" s="571"/>
      <c r="D108" s="571"/>
      <c r="E108" s="571"/>
      <c r="F108" s="571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534" t="s">
        <v>865</v>
      </c>
      <c r="B109" s="534"/>
      <c r="C109" s="612" t="s">
        <v>841</v>
      </c>
      <c r="D109" s="612"/>
      <c r="E109" s="612"/>
      <c r="F109" s="609" t="s">
        <v>840</v>
      </c>
      <c r="G109" s="609"/>
      <c r="H109" s="609"/>
      <c r="I109" s="9"/>
      <c r="J109" s="9"/>
      <c r="K109" s="9"/>
      <c r="L109" s="9"/>
      <c r="M109" s="9"/>
      <c r="N109" s="9"/>
      <c r="O109" s="9"/>
    </row>
    <row r="110" spans="1:15" ht="15">
      <c r="A110" s="534"/>
      <c r="B110" s="534"/>
      <c r="C110" s="534"/>
      <c r="D110" s="535"/>
      <c r="E110" s="572"/>
      <c r="F110" s="96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534"/>
      <c r="B111" s="534"/>
      <c r="C111" s="534"/>
      <c r="D111" s="534"/>
      <c r="E111" s="93"/>
      <c r="F111" s="7"/>
    </row>
    <row r="112" spans="1:6" ht="15">
      <c r="A112" s="534"/>
      <c r="B112" s="534"/>
      <c r="C112" s="534"/>
      <c r="D112" s="535"/>
      <c r="E112" s="96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8 C40:D43 C13:D16 C18:D19 C22:D22 C10:D10 C103:E105 C26:D33 C54:D56 F54:F56 C58:D66 F58:F66 C69:D69 F69 C73:D75 F73:F75 C77:D80 F77:F80 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C11" sqref="C11:I25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405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98" customFormat="1" ht="15" customHeight="1">
      <c r="A3" s="639" t="s">
        <v>1</v>
      </c>
      <c r="B3" s="640"/>
      <c r="C3" s="620" t="str">
        <f>'Balance Sheet'!$E$3</f>
        <v>SOPHARMA AD</v>
      </c>
      <c r="D3" s="621"/>
      <c r="E3" s="621"/>
      <c r="F3" s="397"/>
      <c r="G3" s="348" t="s">
        <v>458</v>
      </c>
      <c r="H3" s="348"/>
      <c r="I3" s="183">
        <f>'Balance Sheet'!$H$3</f>
        <v>831902088</v>
      </c>
    </row>
    <row r="4" spans="1:9" s="398" customFormat="1" ht="15.75">
      <c r="A4" s="639" t="s">
        <v>513</v>
      </c>
      <c r="B4" s="640"/>
      <c r="C4" s="622" t="str">
        <f>'Balance Sheet'!$E$4</f>
        <v>CONSOLIDATED</v>
      </c>
      <c r="D4" s="623"/>
      <c r="E4" s="623"/>
      <c r="F4" s="399"/>
      <c r="G4" s="220"/>
      <c r="H4" s="400"/>
      <c r="I4" s="183">
        <f>'Balance Sheet'!$H$4</f>
        <v>684</v>
      </c>
    </row>
    <row r="5" spans="1:9" ht="31.5" customHeight="1">
      <c r="A5" s="4"/>
      <c r="B5" s="55"/>
      <c r="C5" s="615" t="str">
        <f>'Balance Sheet'!$E$5</f>
        <v>01.01.-30.09.2015</v>
      </c>
      <c r="D5" s="616"/>
      <c r="E5" s="616"/>
      <c r="F5" s="3"/>
      <c r="G5" s="3"/>
      <c r="H5" s="624" t="str">
        <f>'Balance Sheet'!$H$5</f>
        <v>( thousand BGN)</v>
      </c>
      <c r="I5" s="624"/>
    </row>
    <row r="6" spans="1:9" s="61" customFormat="1" ht="12">
      <c r="A6" s="56" t="s">
        <v>239</v>
      </c>
      <c r="B6" s="57"/>
      <c r="C6" s="56" t="s">
        <v>406</v>
      </c>
      <c r="D6" s="58"/>
      <c r="E6" s="59"/>
      <c r="F6" s="60" t="s">
        <v>407</v>
      </c>
      <c r="G6" s="60"/>
      <c r="H6" s="60"/>
      <c r="I6" s="60"/>
    </row>
    <row r="7" spans="1:9" s="61" customFormat="1" ht="21.75" customHeight="1">
      <c r="A7" s="56"/>
      <c r="B7" s="62" t="s">
        <v>241</v>
      </c>
      <c r="C7" s="63" t="s">
        <v>408</v>
      </c>
      <c r="D7" s="63" t="s">
        <v>409</v>
      </c>
      <c r="E7" s="63" t="s">
        <v>410</v>
      </c>
      <c r="F7" s="59" t="s">
        <v>411</v>
      </c>
      <c r="G7" s="64" t="s">
        <v>412</v>
      </c>
      <c r="H7" s="64"/>
      <c r="I7" s="64" t="s">
        <v>413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267</v>
      </c>
      <c r="H8" s="67" t="s">
        <v>268</v>
      </c>
      <c r="I8" s="64"/>
    </row>
    <row r="9" spans="1:9" s="69" customFormat="1" ht="12">
      <c r="A9" s="68" t="s">
        <v>5</v>
      </c>
      <c r="B9" s="461" t="s">
        <v>292</v>
      </c>
      <c r="C9" s="462">
        <v>1</v>
      </c>
      <c r="D9" s="462">
        <v>2</v>
      </c>
      <c r="E9" s="462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414</v>
      </c>
      <c r="B10" s="463"/>
      <c r="C10" s="68"/>
      <c r="D10" s="68"/>
      <c r="E10" s="68"/>
      <c r="F10" s="68"/>
      <c r="G10" s="68"/>
      <c r="H10" s="68"/>
      <c r="I10" s="68"/>
    </row>
    <row r="11" spans="1:9" s="69" customFormat="1" ht="12">
      <c r="A11" s="71" t="s">
        <v>415</v>
      </c>
      <c r="B11" s="464" t="s">
        <v>776</v>
      </c>
      <c r="C11" s="465">
        <v>8120358</v>
      </c>
      <c r="D11" s="465"/>
      <c r="E11" s="465"/>
      <c r="F11" s="465">
        <v>25413</v>
      </c>
      <c r="G11" s="465"/>
      <c r="H11" s="465"/>
      <c r="I11" s="466">
        <f>F11+G11-H11</f>
        <v>25413</v>
      </c>
    </row>
    <row r="12" spans="1:9" s="69" customFormat="1" ht="12">
      <c r="A12" s="71" t="s">
        <v>416</v>
      </c>
      <c r="B12" s="464" t="s">
        <v>777</v>
      </c>
      <c r="C12" s="465"/>
      <c r="D12" s="465"/>
      <c r="E12" s="465"/>
      <c r="F12" s="465"/>
      <c r="G12" s="465"/>
      <c r="H12" s="465"/>
      <c r="I12" s="466">
        <f aca="true" t="shared" si="0" ref="I12:I25">F12+G12-H12</f>
        <v>0</v>
      </c>
    </row>
    <row r="13" spans="1:9" s="69" customFormat="1" ht="12">
      <c r="A13" s="71" t="s">
        <v>326</v>
      </c>
      <c r="B13" s="464" t="s">
        <v>778</v>
      </c>
      <c r="C13" s="467"/>
      <c r="D13" s="467"/>
      <c r="E13" s="467"/>
      <c r="F13" s="467"/>
      <c r="G13" s="467"/>
      <c r="H13" s="467"/>
      <c r="I13" s="466">
        <f t="shared" si="0"/>
        <v>0</v>
      </c>
    </row>
    <row r="14" spans="1:9" s="69" customFormat="1" ht="12">
      <c r="A14" s="71" t="s">
        <v>417</v>
      </c>
      <c r="B14" s="464" t="s">
        <v>779</v>
      </c>
      <c r="C14" s="465"/>
      <c r="D14" s="465"/>
      <c r="E14" s="465"/>
      <c r="F14" s="465"/>
      <c r="G14" s="465"/>
      <c r="H14" s="465"/>
      <c r="I14" s="466">
        <f t="shared" si="0"/>
        <v>0</v>
      </c>
    </row>
    <row r="15" spans="1:9" s="69" customFormat="1" ht="12">
      <c r="A15" s="71" t="s">
        <v>141</v>
      </c>
      <c r="B15" s="464" t="s">
        <v>780</v>
      </c>
      <c r="C15" s="465"/>
      <c r="D15" s="465"/>
      <c r="E15" s="465"/>
      <c r="F15" s="465"/>
      <c r="G15" s="465"/>
      <c r="H15" s="465"/>
      <c r="I15" s="466">
        <f t="shared" si="0"/>
        <v>0</v>
      </c>
    </row>
    <row r="16" spans="1:9" s="69" customFormat="1" ht="12">
      <c r="A16" s="72" t="s">
        <v>418</v>
      </c>
      <c r="B16" s="468" t="s">
        <v>781</v>
      </c>
      <c r="C16" s="68">
        <f aca="true" t="shared" si="1" ref="C16:H16">C11+C12+C14+C15</f>
        <v>8120358</v>
      </c>
      <c r="D16" s="68">
        <f t="shared" si="1"/>
        <v>0</v>
      </c>
      <c r="E16" s="68">
        <f t="shared" si="1"/>
        <v>0</v>
      </c>
      <c r="F16" s="68">
        <f t="shared" si="1"/>
        <v>25413</v>
      </c>
      <c r="G16" s="68">
        <f t="shared" si="1"/>
        <v>0</v>
      </c>
      <c r="H16" s="68">
        <f t="shared" si="1"/>
        <v>0</v>
      </c>
      <c r="I16" s="466">
        <f t="shared" si="0"/>
        <v>25413</v>
      </c>
    </row>
    <row r="17" spans="1:9" s="69" customFormat="1" ht="12">
      <c r="A17" s="70" t="s">
        <v>419</v>
      </c>
      <c r="B17" s="469"/>
      <c r="C17" s="466"/>
      <c r="D17" s="466"/>
      <c r="E17" s="466"/>
      <c r="F17" s="466"/>
      <c r="G17" s="466"/>
      <c r="H17" s="466"/>
      <c r="I17" s="466"/>
    </row>
    <row r="18" spans="1:16" s="69" customFormat="1" ht="12">
      <c r="A18" s="71" t="s">
        <v>415</v>
      </c>
      <c r="B18" s="464" t="s">
        <v>782</v>
      </c>
      <c r="C18" s="465"/>
      <c r="D18" s="465"/>
      <c r="E18" s="465"/>
      <c r="F18" s="465"/>
      <c r="G18" s="465"/>
      <c r="H18" s="465"/>
      <c r="I18" s="466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2">
      <c r="A19" s="71" t="s">
        <v>420</v>
      </c>
      <c r="B19" s="464" t="s">
        <v>783</v>
      </c>
      <c r="C19" s="465">
        <v>5434319</v>
      </c>
      <c r="D19" s="465"/>
      <c r="E19" s="465"/>
      <c r="F19" s="465">
        <v>18489</v>
      </c>
      <c r="G19" s="465"/>
      <c r="H19" s="465"/>
      <c r="I19" s="466">
        <f t="shared" si="0"/>
        <v>18489</v>
      </c>
      <c r="J19" s="73"/>
      <c r="K19" s="73"/>
      <c r="L19" s="73"/>
      <c r="M19" s="73"/>
      <c r="N19" s="73"/>
      <c r="O19" s="73"/>
      <c r="P19" s="73"/>
    </row>
    <row r="20" spans="1:16" s="69" customFormat="1" ht="12">
      <c r="A20" s="71" t="s">
        <v>421</v>
      </c>
      <c r="B20" s="464" t="s">
        <v>784</v>
      </c>
      <c r="C20" s="465"/>
      <c r="D20" s="465"/>
      <c r="E20" s="465"/>
      <c r="F20" s="465"/>
      <c r="G20" s="465"/>
      <c r="H20" s="465"/>
      <c r="I20" s="466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2">
      <c r="A21" s="71" t="s">
        <v>422</v>
      </c>
      <c r="B21" s="464" t="s">
        <v>785</v>
      </c>
      <c r="C21" s="465"/>
      <c r="D21" s="465"/>
      <c r="E21" s="465"/>
      <c r="F21" s="470"/>
      <c r="G21" s="465"/>
      <c r="H21" s="465"/>
      <c r="I21" s="466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2">
      <c r="A22" s="71" t="s">
        <v>423</v>
      </c>
      <c r="B22" s="464" t="s">
        <v>786</v>
      </c>
      <c r="C22" s="465"/>
      <c r="D22" s="465"/>
      <c r="E22" s="465"/>
      <c r="F22" s="465"/>
      <c r="G22" s="465"/>
      <c r="H22" s="465"/>
      <c r="I22" s="466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2">
      <c r="A23" s="71" t="s">
        <v>424</v>
      </c>
      <c r="B23" s="464" t="s">
        <v>787</v>
      </c>
      <c r="C23" s="465"/>
      <c r="D23" s="465"/>
      <c r="E23" s="465"/>
      <c r="F23" s="465"/>
      <c r="G23" s="465"/>
      <c r="H23" s="465"/>
      <c r="I23" s="466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2">
      <c r="A24" s="74" t="s">
        <v>425</v>
      </c>
      <c r="B24" s="471" t="s">
        <v>788</v>
      </c>
      <c r="C24" s="465"/>
      <c r="D24" s="465"/>
      <c r="E24" s="465"/>
      <c r="F24" s="465"/>
      <c r="G24" s="465"/>
      <c r="H24" s="465"/>
      <c r="I24" s="466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2">
      <c r="A25" s="72" t="s">
        <v>426</v>
      </c>
      <c r="B25" s="468" t="s">
        <v>789</v>
      </c>
      <c r="C25" s="68">
        <f aca="true" t="shared" si="2" ref="C25:H25">SUM(C18:C24)</f>
        <v>5434319</v>
      </c>
      <c r="D25" s="68">
        <f t="shared" si="2"/>
        <v>0</v>
      </c>
      <c r="E25" s="68">
        <f t="shared" si="2"/>
        <v>0</v>
      </c>
      <c r="F25" s="68">
        <f t="shared" si="2"/>
        <v>18489</v>
      </c>
      <c r="G25" s="68">
        <f t="shared" si="2"/>
        <v>0</v>
      </c>
      <c r="H25" s="68">
        <f t="shared" si="2"/>
        <v>0</v>
      </c>
      <c r="I25" s="466">
        <f t="shared" si="0"/>
        <v>18489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534" t="s">
        <v>865</v>
      </c>
      <c r="B27" s="534"/>
      <c r="C27" s="612" t="s">
        <v>841</v>
      </c>
      <c r="D27" s="612"/>
      <c r="E27" s="612"/>
      <c r="F27" s="609" t="s">
        <v>840</v>
      </c>
      <c r="G27" s="609"/>
      <c r="H27" s="609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534"/>
      <c r="B28" s="534"/>
      <c r="C28" s="534"/>
      <c r="D28" s="535"/>
      <c r="E28" s="79"/>
      <c r="F28" s="79"/>
      <c r="G28" s="79"/>
      <c r="H28" s="79"/>
      <c r="I28" s="79"/>
    </row>
    <row r="29" spans="1:9" s="69" customFormat="1" ht="14.25">
      <c r="A29" s="534"/>
      <c r="B29" s="534"/>
      <c r="C29" s="534"/>
      <c r="D29" s="534"/>
      <c r="E29" s="572"/>
      <c r="F29" s="13"/>
      <c r="G29" s="13"/>
      <c r="H29" s="13"/>
      <c r="I29" s="13"/>
    </row>
    <row r="30" spans="1:9" s="69" customFormat="1" ht="14.25">
      <c r="A30" s="534"/>
      <c r="B30" s="534"/>
      <c r="C30" s="534"/>
      <c r="D30" s="535"/>
      <c r="E30" s="93"/>
      <c r="F30" s="13"/>
      <c r="G30" s="13"/>
      <c r="H30" s="13"/>
      <c r="I30" s="13"/>
    </row>
    <row r="31" spans="1:9" s="69" customFormat="1" ht="15">
      <c r="A31" s="95"/>
      <c r="B31" s="95"/>
      <c r="C31" s="572"/>
      <c r="D31" s="96"/>
      <c r="E31" s="96"/>
      <c r="F31" s="81"/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="130" zoomScaleNormal="130" zoomScalePageLayoutView="0" workbookViewId="0" topLeftCell="A146">
      <selection activeCell="C134" sqref="C134:F139"/>
    </sheetView>
  </sheetViews>
  <sheetFormatPr defaultColWidth="10.7109375" defaultRowHeight="12.75"/>
  <cols>
    <col min="1" max="1" width="42.00390625" style="410" customWidth="1"/>
    <col min="2" max="2" width="10.28125" style="91" bestFit="1" customWidth="1"/>
    <col min="3" max="3" width="19.7109375" style="82" customWidth="1"/>
    <col min="4" max="4" width="20.140625" style="82" customWidth="1"/>
    <col min="5" max="5" width="23.7109375" style="82" customWidth="1"/>
    <col min="6" max="6" width="19.7109375" style="82" customWidth="1"/>
    <col min="7" max="16384" width="10.7109375" style="82" customWidth="1"/>
  </cols>
  <sheetData>
    <row r="1" spans="1:6" s="346" customFormat="1" ht="12.75" customHeight="1">
      <c r="A1" s="424" t="s">
        <v>427</v>
      </c>
      <c r="B1" s="401"/>
      <c r="C1" s="401"/>
      <c r="D1" s="401"/>
      <c r="E1" s="401"/>
      <c r="F1" s="401"/>
    </row>
    <row r="2" spans="1:6" s="346" customFormat="1" ht="12.75" customHeight="1">
      <c r="A2" s="424" t="s">
        <v>428</v>
      </c>
      <c r="B2" s="401"/>
      <c r="C2" s="401"/>
      <c r="D2" s="401"/>
      <c r="E2" s="401"/>
      <c r="F2" s="401"/>
    </row>
    <row r="3" spans="1:6" s="346" customFormat="1" ht="12.75" customHeight="1">
      <c r="A3" s="425"/>
      <c r="B3" s="403"/>
      <c r="C3" s="402"/>
      <c r="D3" s="402"/>
      <c r="E3" s="402"/>
      <c r="F3" s="402"/>
    </row>
    <row r="4" spans="1:6" s="346" customFormat="1" ht="24" customHeight="1">
      <c r="A4" s="426" t="s">
        <v>1</v>
      </c>
      <c r="B4" s="620" t="str">
        <f>'Balance Sheet'!$E$3</f>
        <v>SOPHARMA AD</v>
      </c>
      <c r="C4" s="621"/>
      <c r="D4" s="621"/>
      <c r="E4" s="221" t="s">
        <v>458</v>
      </c>
      <c r="F4" s="289">
        <v>111028849</v>
      </c>
    </row>
    <row r="5" spans="1:13" s="346" customFormat="1" ht="15" customHeight="1">
      <c r="A5" s="427" t="s">
        <v>3</v>
      </c>
      <c r="B5" s="615" t="str">
        <f>'Balance Sheet'!$E$5</f>
        <v>01.01.-30.09.2015</v>
      </c>
      <c r="C5" s="616"/>
      <c r="D5" s="616"/>
      <c r="E5" s="220"/>
      <c r="F5" s="405" t="s">
        <v>2</v>
      </c>
      <c r="G5" s="404"/>
      <c r="H5" s="404"/>
      <c r="I5" s="404"/>
      <c r="J5" s="404"/>
      <c r="K5" s="404"/>
      <c r="L5" s="404"/>
      <c r="M5" s="404"/>
    </row>
    <row r="6" spans="1:13" s="406" customFormat="1" ht="15" customHeight="1">
      <c r="A6" s="428"/>
      <c r="B6" s="641"/>
      <c r="C6" s="642"/>
      <c r="D6" s="407"/>
      <c r="E6" s="407"/>
      <c r="F6" s="408" t="s">
        <v>151</v>
      </c>
      <c r="G6" s="407"/>
      <c r="H6" s="407"/>
      <c r="I6" s="407"/>
      <c r="J6" s="407"/>
      <c r="K6" s="407"/>
      <c r="L6" s="407"/>
      <c r="M6" s="407"/>
    </row>
    <row r="7" spans="1:15" s="87" customFormat="1" ht="38.25">
      <c r="A7" s="429" t="s">
        <v>429</v>
      </c>
      <c r="B7" s="84" t="s">
        <v>241</v>
      </c>
      <c r="C7" s="85" t="s">
        <v>430</v>
      </c>
      <c r="D7" s="85" t="s">
        <v>431</v>
      </c>
      <c r="E7" s="85" t="s">
        <v>432</v>
      </c>
      <c r="F7" s="85" t="s">
        <v>433</v>
      </c>
      <c r="G7" s="86"/>
      <c r="H7" s="86"/>
      <c r="I7" s="86"/>
      <c r="J7" s="86"/>
      <c r="K7" s="86"/>
      <c r="L7" s="86"/>
      <c r="M7" s="86"/>
      <c r="N7" s="86"/>
      <c r="O7" s="86"/>
    </row>
    <row r="8" spans="1:6" s="87" customFormat="1" ht="12.75">
      <c r="A8" s="430" t="s">
        <v>5</v>
      </c>
      <c r="B8" s="84" t="s">
        <v>292</v>
      </c>
      <c r="C8" s="85">
        <v>1</v>
      </c>
      <c r="D8" s="85">
        <v>2</v>
      </c>
      <c r="E8" s="85">
        <v>3</v>
      </c>
      <c r="F8" s="85">
        <v>4</v>
      </c>
    </row>
    <row r="9" spans="1:6" ht="14.25" customHeight="1">
      <c r="A9" s="431" t="s">
        <v>434</v>
      </c>
      <c r="B9" s="88"/>
      <c r="C9" s="89"/>
      <c r="D9" s="89"/>
      <c r="E9" s="89"/>
      <c r="F9" s="89"/>
    </row>
    <row r="10" spans="1:6" ht="18" customHeight="1">
      <c r="A10" s="409" t="s">
        <v>435</v>
      </c>
      <c r="B10" s="451"/>
      <c r="C10" s="164"/>
      <c r="D10" s="164"/>
      <c r="E10" s="164"/>
      <c r="F10" s="164"/>
    </row>
    <row r="11" spans="1:6" ht="14.25" customHeight="1">
      <c r="A11" s="472" t="s">
        <v>278</v>
      </c>
      <c r="B11" s="473"/>
      <c r="C11" s="454"/>
      <c r="D11" s="564"/>
      <c r="E11" s="454"/>
      <c r="F11" s="455">
        <f aca="true" t="shared" si="0" ref="F11:F24">C11-E11</f>
        <v>0</v>
      </c>
    </row>
    <row r="12" spans="1:6" ht="12.75">
      <c r="A12" s="472" t="s">
        <v>279</v>
      </c>
      <c r="B12" s="473"/>
      <c r="C12" s="454"/>
      <c r="D12" s="564"/>
      <c r="E12" s="454"/>
      <c r="F12" s="455">
        <f t="shared" si="0"/>
        <v>0</v>
      </c>
    </row>
    <row r="13" spans="1:6" ht="12.75">
      <c r="A13" s="472" t="s">
        <v>280</v>
      </c>
      <c r="B13" s="473"/>
      <c r="C13" s="454"/>
      <c r="D13" s="564"/>
      <c r="E13" s="454"/>
      <c r="F13" s="455">
        <f t="shared" si="0"/>
        <v>0</v>
      </c>
    </row>
    <row r="14" spans="1:6" ht="12.75">
      <c r="A14" s="472" t="s">
        <v>281</v>
      </c>
      <c r="B14" s="473"/>
      <c r="C14" s="454"/>
      <c r="D14" s="564"/>
      <c r="E14" s="454"/>
      <c r="F14" s="455">
        <f t="shared" si="0"/>
        <v>0</v>
      </c>
    </row>
    <row r="15" spans="1:6" ht="12.75">
      <c r="A15" s="610" t="s">
        <v>282</v>
      </c>
      <c r="B15" s="473"/>
      <c r="C15" s="454"/>
      <c r="D15" s="564"/>
      <c r="E15" s="454"/>
      <c r="F15" s="455">
        <f t="shared" si="0"/>
        <v>0</v>
      </c>
    </row>
    <row r="16" spans="1:6" ht="12.75">
      <c r="A16" s="472" t="s">
        <v>842</v>
      </c>
      <c r="B16" s="473"/>
      <c r="C16" s="454"/>
      <c r="D16" s="564"/>
      <c r="E16" s="454"/>
      <c r="F16" s="455">
        <f t="shared" si="0"/>
        <v>0</v>
      </c>
    </row>
    <row r="17" spans="1:6" ht="12.75">
      <c r="A17" s="472" t="s">
        <v>284</v>
      </c>
      <c r="B17" s="473"/>
      <c r="C17" s="454"/>
      <c r="D17" s="564"/>
      <c r="E17" s="454"/>
      <c r="F17" s="455">
        <f t="shared" si="0"/>
        <v>0</v>
      </c>
    </row>
    <row r="18" spans="1:6" ht="12.75">
      <c r="A18" s="472" t="s">
        <v>285</v>
      </c>
      <c r="B18" s="473"/>
      <c r="C18" s="454"/>
      <c r="D18" s="564"/>
      <c r="E18" s="454"/>
      <c r="F18" s="455">
        <f t="shared" si="0"/>
        <v>0</v>
      </c>
    </row>
    <row r="19" spans="1:6" ht="12.75">
      <c r="A19" s="439">
        <v>9</v>
      </c>
      <c r="B19" s="473"/>
      <c r="C19" s="454"/>
      <c r="D19" s="564"/>
      <c r="E19" s="454"/>
      <c r="F19" s="455">
        <f t="shared" si="0"/>
        <v>0</v>
      </c>
    </row>
    <row r="20" spans="1:6" ht="12.75">
      <c r="A20" s="439">
        <v>10</v>
      </c>
      <c r="B20" s="473"/>
      <c r="C20" s="454"/>
      <c r="D20" s="564"/>
      <c r="E20" s="454"/>
      <c r="F20" s="455">
        <f t="shared" si="0"/>
        <v>0</v>
      </c>
    </row>
    <row r="21" spans="1:6" ht="12.75">
      <c r="A21" s="439">
        <v>11</v>
      </c>
      <c r="B21" s="473"/>
      <c r="C21" s="454"/>
      <c r="D21" s="564"/>
      <c r="E21" s="454"/>
      <c r="F21" s="455">
        <f t="shared" si="0"/>
        <v>0</v>
      </c>
    </row>
    <row r="22" spans="1:6" ht="12.75">
      <c r="A22" s="439">
        <v>12</v>
      </c>
      <c r="B22" s="473"/>
      <c r="C22" s="454"/>
      <c r="D22" s="564"/>
      <c r="E22" s="454"/>
      <c r="F22" s="455">
        <f t="shared" si="0"/>
        <v>0</v>
      </c>
    </row>
    <row r="23" spans="1:6" ht="12.75">
      <c r="A23" s="439">
        <v>13</v>
      </c>
      <c r="B23" s="473"/>
      <c r="C23" s="454"/>
      <c r="D23" s="564"/>
      <c r="E23" s="454"/>
      <c r="F23" s="455">
        <f t="shared" si="0"/>
        <v>0</v>
      </c>
    </row>
    <row r="24" spans="1:6" ht="12" customHeight="1">
      <c r="A24" s="439">
        <v>14</v>
      </c>
      <c r="B24" s="473"/>
      <c r="C24" s="454"/>
      <c r="D24" s="564"/>
      <c r="E24" s="454"/>
      <c r="F24" s="455">
        <f t="shared" si="0"/>
        <v>0</v>
      </c>
    </row>
    <row r="25" spans="1:16" ht="22.5" customHeight="1">
      <c r="A25" s="432" t="s">
        <v>457</v>
      </c>
      <c r="B25" s="575" t="s">
        <v>824</v>
      </c>
      <c r="C25" s="89">
        <f>SUM(C10:C24)</f>
        <v>0</v>
      </c>
      <c r="D25" s="574"/>
      <c r="E25" s="89">
        <f>SUM(E10:E24)</f>
        <v>0</v>
      </c>
      <c r="F25" s="566">
        <f>SUM(F10:F24)</f>
        <v>0</v>
      </c>
      <c r="G25" s="398"/>
      <c r="H25" s="90"/>
      <c r="I25" s="90"/>
      <c r="J25" s="90"/>
      <c r="K25" s="90"/>
      <c r="L25" s="90"/>
      <c r="M25" s="90"/>
      <c r="N25" s="90"/>
      <c r="O25" s="90"/>
      <c r="P25" s="90"/>
    </row>
    <row r="26" spans="1:7" ht="16.5" customHeight="1">
      <c r="A26" s="409" t="s">
        <v>436</v>
      </c>
      <c r="B26" s="453"/>
      <c r="C26" s="164"/>
      <c r="D26" s="164"/>
      <c r="E26" s="164"/>
      <c r="F26" s="165"/>
      <c r="G26" s="346"/>
    </row>
    <row r="27" spans="1:7" ht="15">
      <c r="A27" s="409">
        <v>1</v>
      </c>
      <c r="B27" s="565"/>
      <c r="C27" s="454"/>
      <c r="D27" s="564"/>
      <c r="E27" s="454"/>
      <c r="F27" s="455">
        <f aca="true" t="shared" si="1" ref="F27:F41">C27-E27</f>
        <v>0</v>
      </c>
      <c r="G27" s="346"/>
    </row>
    <row r="28" spans="1:7" ht="15">
      <c r="A28" s="439">
        <v>2</v>
      </c>
      <c r="B28" s="565"/>
      <c r="C28" s="454"/>
      <c r="D28" s="564"/>
      <c r="E28" s="454"/>
      <c r="F28" s="455">
        <f t="shared" si="1"/>
        <v>0</v>
      </c>
      <c r="G28" s="346"/>
    </row>
    <row r="29" spans="1:7" ht="15">
      <c r="A29" s="439">
        <v>3</v>
      </c>
      <c r="B29" s="565"/>
      <c r="C29" s="454"/>
      <c r="D29" s="564"/>
      <c r="E29" s="454"/>
      <c r="F29" s="455">
        <f t="shared" si="1"/>
        <v>0</v>
      </c>
      <c r="G29" s="346"/>
    </row>
    <row r="30" spans="1:7" ht="15">
      <c r="A30" s="439">
        <v>4</v>
      </c>
      <c r="B30" s="565"/>
      <c r="C30" s="454"/>
      <c r="D30" s="564"/>
      <c r="E30" s="454"/>
      <c r="F30" s="455">
        <f t="shared" si="1"/>
        <v>0</v>
      </c>
      <c r="G30" s="346"/>
    </row>
    <row r="31" spans="1:7" ht="15">
      <c r="A31" s="409">
        <v>5</v>
      </c>
      <c r="B31" s="473"/>
      <c r="C31" s="454"/>
      <c r="D31" s="564"/>
      <c r="E31" s="454"/>
      <c r="F31" s="455">
        <f t="shared" si="1"/>
        <v>0</v>
      </c>
      <c r="G31" s="346"/>
    </row>
    <row r="32" spans="1:7" ht="15">
      <c r="A32" s="409">
        <v>6</v>
      </c>
      <c r="B32" s="473"/>
      <c r="C32" s="454"/>
      <c r="D32" s="564"/>
      <c r="E32" s="454"/>
      <c r="F32" s="455">
        <f t="shared" si="1"/>
        <v>0</v>
      </c>
      <c r="G32" s="346"/>
    </row>
    <row r="33" spans="1:7" ht="15">
      <c r="A33" s="409">
        <v>7</v>
      </c>
      <c r="B33" s="473"/>
      <c r="C33" s="454"/>
      <c r="D33" s="564"/>
      <c r="E33" s="454"/>
      <c r="F33" s="455">
        <f t="shared" si="1"/>
        <v>0</v>
      </c>
      <c r="G33" s="346"/>
    </row>
    <row r="34" spans="1:7" ht="15">
      <c r="A34" s="409">
        <v>8</v>
      </c>
      <c r="B34" s="473"/>
      <c r="C34" s="454"/>
      <c r="D34" s="564"/>
      <c r="E34" s="454"/>
      <c r="F34" s="455">
        <f t="shared" si="1"/>
        <v>0</v>
      </c>
      <c r="G34" s="346"/>
    </row>
    <row r="35" spans="1:7" ht="15">
      <c r="A35" s="409">
        <v>9</v>
      </c>
      <c r="B35" s="473"/>
      <c r="C35" s="454"/>
      <c r="D35" s="564"/>
      <c r="E35" s="454"/>
      <c r="F35" s="455">
        <f t="shared" si="1"/>
        <v>0</v>
      </c>
      <c r="G35" s="346"/>
    </row>
    <row r="36" spans="1:7" ht="15">
      <c r="A36" s="409">
        <v>10</v>
      </c>
      <c r="B36" s="473"/>
      <c r="C36" s="454"/>
      <c r="D36" s="564"/>
      <c r="E36" s="454"/>
      <c r="F36" s="455">
        <f t="shared" si="1"/>
        <v>0</v>
      </c>
      <c r="G36" s="346"/>
    </row>
    <row r="37" spans="1:7" ht="15">
      <c r="A37" s="409">
        <v>11</v>
      </c>
      <c r="B37" s="473"/>
      <c r="C37" s="454"/>
      <c r="D37" s="564"/>
      <c r="E37" s="454"/>
      <c r="F37" s="455">
        <f t="shared" si="1"/>
        <v>0</v>
      </c>
      <c r="G37" s="346"/>
    </row>
    <row r="38" spans="1:7" ht="15">
      <c r="A38" s="409">
        <v>12</v>
      </c>
      <c r="B38" s="473"/>
      <c r="C38" s="454"/>
      <c r="D38" s="564"/>
      <c r="E38" s="454"/>
      <c r="F38" s="455">
        <f t="shared" si="1"/>
        <v>0</v>
      </c>
      <c r="G38" s="346"/>
    </row>
    <row r="39" spans="1:7" ht="15">
      <c r="A39" s="409">
        <v>13</v>
      </c>
      <c r="B39" s="473"/>
      <c r="C39" s="454"/>
      <c r="D39" s="564"/>
      <c r="E39" s="454"/>
      <c r="F39" s="455">
        <f t="shared" si="1"/>
        <v>0</v>
      </c>
      <c r="G39" s="346"/>
    </row>
    <row r="40" spans="1:7" ht="12" customHeight="1">
      <c r="A40" s="409">
        <v>14</v>
      </c>
      <c r="B40" s="473"/>
      <c r="C40" s="454"/>
      <c r="D40" s="564"/>
      <c r="E40" s="454"/>
      <c r="F40" s="455">
        <f t="shared" si="1"/>
        <v>0</v>
      </c>
      <c r="G40" s="346"/>
    </row>
    <row r="41" spans="1:7" ht="15">
      <c r="A41" s="409">
        <v>15</v>
      </c>
      <c r="B41" s="473"/>
      <c r="C41" s="454"/>
      <c r="D41" s="564"/>
      <c r="E41" s="454"/>
      <c r="F41" s="455">
        <f t="shared" si="1"/>
        <v>0</v>
      </c>
      <c r="G41" s="346"/>
    </row>
    <row r="42" spans="1:16" ht="15" customHeight="1">
      <c r="A42" s="432" t="s">
        <v>181</v>
      </c>
      <c r="B42" s="575" t="s">
        <v>825</v>
      </c>
      <c r="C42" s="89">
        <f>SUM(C27:C41)</f>
        <v>0</v>
      </c>
      <c r="D42" s="574"/>
      <c r="E42" s="89">
        <f>SUM(E27:E41)</f>
        <v>0</v>
      </c>
      <c r="F42" s="566">
        <f>SUM(F27:F41)</f>
        <v>0</v>
      </c>
      <c r="G42" s="398"/>
      <c r="H42" s="90"/>
      <c r="I42" s="90"/>
      <c r="J42" s="90"/>
      <c r="K42" s="90"/>
      <c r="L42" s="90"/>
      <c r="M42" s="90"/>
      <c r="N42" s="90"/>
      <c r="O42" s="90"/>
      <c r="P42" s="90"/>
    </row>
    <row r="43" spans="1:7" ht="12.75" customHeight="1">
      <c r="A43" s="409" t="s">
        <v>437</v>
      </c>
      <c r="B43" s="453"/>
      <c r="C43" s="164"/>
      <c r="D43" s="164"/>
      <c r="E43" s="164"/>
      <c r="F43" s="165"/>
      <c r="G43" s="346"/>
    </row>
    <row r="44" spans="1:7" ht="15">
      <c r="A44" s="472" t="s">
        <v>834</v>
      </c>
      <c r="B44" s="565"/>
      <c r="C44" s="454">
        <v>12253</v>
      </c>
      <c r="D44" s="564">
        <v>0.3613</v>
      </c>
      <c r="E44" s="454">
        <f>C44</f>
        <v>12253</v>
      </c>
      <c r="F44" s="455">
        <f>C44-E44</f>
        <v>0</v>
      </c>
      <c r="G44" s="346"/>
    </row>
    <row r="45" spans="1:7" ht="15">
      <c r="A45" s="439">
        <v>2</v>
      </c>
      <c r="B45" s="565"/>
      <c r="C45" s="454"/>
      <c r="D45" s="564"/>
      <c r="E45" s="454"/>
      <c r="F45" s="455">
        <f aca="true" t="shared" si="2" ref="F45:F58">C45-E45</f>
        <v>0</v>
      </c>
      <c r="G45" s="346"/>
    </row>
    <row r="46" spans="1:7" ht="15">
      <c r="A46" s="439">
        <v>3</v>
      </c>
      <c r="B46" s="565"/>
      <c r="C46" s="454"/>
      <c r="D46" s="564"/>
      <c r="E46" s="454"/>
      <c r="F46" s="455">
        <f t="shared" si="2"/>
        <v>0</v>
      </c>
      <c r="G46" s="346"/>
    </row>
    <row r="47" spans="1:7" ht="15">
      <c r="A47" s="439">
        <v>4</v>
      </c>
      <c r="B47" s="565"/>
      <c r="C47" s="454"/>
      <c r="D47" s="564"/>
      <c r="E47" s="454"/>
      <c r="F47" s="455">
        <f t="shared" si="2"/>
        <v>0</v>
      </c>
      <c r="G47" s="346"/>
    </row>
    <row r="48" spans="1:7" ht="15">
      <c r="A48" s="409">
        <v>5</v>
      </c>
      <c r="B48" s="473"/>
      <c r="C48" s="454"/>
      <c r="D48" s="564"/>
      <c r="E48" s="454"/>
      <c r="F48" s="455">
        <f t="shared" si="2"/>
        <v>0</v>
      </c>
      <c r="G48" s="346"/>
    </row>
    <row r="49" spans="1:7" ht="15">
      <c r="A49" s="409">
        <v>6</v>
      </c>
      <c r="B49" s="473"/>
      <c r="C49" s="454"/>
      <c r="D49" s="564"/>
      <c r="E49" s="454"/>
      <c r="F49" s="455">
        <f t="shared" si="2"/>
        <v>0</v>
      </c>
      <c r="G49" s="346"/>
    </row>
    <row r="50" spans="1:7" ht="15">
      <c r="A50" s="409">
        <v>7</v>
      </c>
      <c r="B50" s="473"/>
      <c r="C50" s="454"/>
      <c r="D50" s="564"/>
      <c r="E50" s="454"/>
      <c r="F50" s="455">
        <f t="shared" si="2"/>
        <v>0</v>
      </c>
      <c r="G50" s="346"/>
    </row>
    <row r="51" spans="1:7" ht="15">
      <c r="A51" s="409">
        <v>8</v>
      </c>
      <c r="B51" s="473"/>
      <c r="C51" s="454"/>
      <c r="D51" s="564"/>
      <c r="E51" s="454"/>
      <c r="F51" s="455">
        <f t="shared" si="2"/>
        <v>0</v>
      </c>
      <c r="G51" s="346"/>
    </row>
    <row r="52" spans="1:7" ht="15">
      <c r="A52" s="409">
        <v>9</v>
      </c>
      <c r="B52" s="473"/>
      <c r="C52" s="454"/>
      <c r="D52" s="564"/>
      <c r="E52" s="454"/>
      <c r="F52" s="455">
        <f t="shared" si="2"/>
        <v>0</v>
      </c>
      <c r="G52" s="346"/>
    </row>
    <row r="53" spans="1:7" ht="15">
      <c r="A53" s="409">
        <v>10</v>
      </c>
      <c r="B53" s="473"/>
      <c r="C53" s="454"/>
      <c r="D53" s="564"/>
      <c r="E53" s="454"/>
      <c r="F53" s="455">
        <f t="shared" si="2"/>
        <v>0</v>
      </c>
      <c r="G53" s="346"/>
    </row>
    <row r="54" spans="1:7" ht="15">
      <c r="A54" s="409">
        <v>11</v>
      </c>
      <c r="B54" s="473"/>
      <c r="C54" s="454"/>
      <c r="D54" s="564"/>
      <c r="E54" s="454"/>
      <c r="F54" s="455">
        <f t="shared" si="2"/>
        <v>0</v>
      </c>
      <c r="G54" s="346"/>
    </row>
    <row r="55" spans="1:7" ht="15">
      <c r="A55" s="409">
        <v>12</v>
      </c>
      <c r="B55" s="473"/>
      <c r="C55" s="454"/>
      <c r="D55" s="564"/>
      <c r="E55" s="454"/>
      <c r="F55" s="455">
        <f t="shared" si="2"/>
        <v>0</v>
      </c>
      <c r="G55" s="346"/>
    </row>
    <row r="56" spans="1:7" ht="15">
      <c r="A56" s="409">
        <v>13</v>
      </c>
      <c r="B56" s="473"/>
      <c r="C56" s="454"/>
      <c r="D56" s="564"/>
      <c r="E56" s="454"/>
      <c r="F56" s="455">
        <f t="shared" si="2"/>
        <v>0</v>
      </c>
      <c r="G56" s="346"/>
    </row>
    <row r="57" spans="1:7" ht="12" customHeight="1">
      <c r="A57" s="409">
        <v>14</v>
      </c>
      <c r="B57" s="473"/>
      <c r="C57" s="454"/>
      <c r="D57" s="564"/>
      <c r="E57" s="454"/>
      <c r="F57" s="455">
        <f t="shared" si="2"/>
        <v>0</v>
      </c>
      <c r="G57" s="346"/>
    </row>
    <row r="58" spans="1:7" ht="15">
      <c r="A58" s="409">
        <v>15</v>
      </c>
      <c r="B58" s="473"/>
      <c r="C58" s="454"/>
      <c r="D58" s="564"/>
      <c r="E58" s="454"/>
      <c r="F58" s="455">
        <f t="shared" si="2"/>
        <v>0</v>
      </c>
      <c r="G58" s="346"/>
    </row>
    <row r="59" spans="1:16" ht="12" customHeight="1">
      <c r="A59" s="432" t="s">
        <v>181</v>
      </c>
      <c r="B59" s="575" t="s">
        <v>826</v>
      </c>
      <c r="C59" s="89">
        <f>SUM(C44:C58)</f>
        <v>12253</v>
      </c>
      <c r="D59" s="574"/>
      <c r="E59" s="89">
        <f>SUM(E44:E58)</f>
        <v>12253</v>
      </c>
      <c r="F59" s="566">
        <f>SUM(F44:F58)</f>
        <v>0</v>
      </c>
      <c r="G59" s="398"/>
      <c r="H59" s="90"/>
      <c r="I59" s="90"/>
      <c r="J59" s="90"/>
      <c r="K59" s="90"/>
      <c r="L59" s="90"/>
      <c r="M59" s="90"/>
      <c r="N59" s="90"/>
      <c r="O59" s="90"/>
      <c r="P59" s="90"/>
    </row>
    <row r="60" spans="1:7" ht="18.75" customHeight="1">
      <c r="A60" s="409" t="s">
        <v>438</v>
      </c>
      <c r="B60" s="453"/>
      <c r="C60" s="164"/>
      <c r="D60" s="164"/>
      <c r="E60" s="164"/>
      <c r="F60" s="165"/>
      <c r="G60" s="346"/>
    </row>
    <row r="61" spans="1:7" ht="15">
      <c r="A61" s="472" t="s">
        <v>835</v>
      </c>
      <c r="B61" s="565"/>
      <c r="C61" s="454">
        <v>3654</v>
      </c>
      <c r="D61" s="611">
        <v>0.1988</v>
      </c>
      <c r="E61" s="454">
        <f aca="true" t="shared" si="3" ref="E61:E66">+C61</f>
        <v>3654</v>
      </c>
      <c r="F61" s="455">
        <f aca="true" t="shared" si="4" ref="F61:F76">C61-E61</f>
        <v>0</v>
      </c>
      <c r="G61" s="346"/>
    </row>
    <row r="62" spans="1:7" ht="15">
      <c r="A62" s="472" t="s">
        <v>836</v>
      </c>
      <c r="B62" s="473"/>
      <c r="C62" s="454">
        <v>1308</v>
      </c>
      <c r="D62" s="611">
        <v>0.1105</v>
      </c>
      <c r="E62" s="454">
        <f t="shared" si="3"/>
        <v>1308</v>
      </c>
      <c r="F62" s="455">
        <f t="shared" si="4"/>
        <v>0</v>
      </c>
      <c r="G62" s="346"/>
    </row>
    <row r="63" spans="1:7" ht="15">
      <c r="A63" s="472" t="s">
        <v>837</v>
      </c>
      <c r="B63" s="473"/>
      <c r="C63" s="454">
        <v>202</v>
      </c>
      <c r="D63" s="611">
        <v>0.1065</v>
      </c>
      <c r="E63" s="454">
        <f t="shared" si="3"/>
        <v>202</v>
      </c>
      <c r="F63" s="455">
        <f t="shared" si="4"/>
        <v>0</v>
      </c>
      <c r="G63" s="346"/>
    </row>
    <row r="64" spans="1:7" ht="15">
      <c r="A64" s="472" t="s">
        <v>843</v>
      </c>
      <c r="B64" s="473"/>
      <c r="C64" s="454">
        <v>0</v>
      </c>
      <c r="D64" s="611">
        <v>0.005</v>
      </c>
      <c r="E64" s="454">
        <f t="shared" si="3"/>
        <v>0</v>
      </c>
      <c r="F64" s="455">
        <f t="shared" si="4"/>
        <v>0</v>
      </c>
      <c r="G64" s="346"/>
    </row>
    <row r="65" spans="1:7" ht="15">
      <c r="A65" s="472" t="s">
        <v>844</v>
      </c>
      <c r="B65" s="565"/>
      <c r="C65" s="454">
        <v>26</v>
      </c>
      <c r="D65" s="611">
        <v>0.0474</v>
      </c>
      <c r="E65" s="454">
        <f t="shared" si="3"/>
        <v>26</v>
      </c>
      <c r="F65" s="455">
        <f t="shared" si="4"/>
        <v>0</v>
      </c>
      <c r="G65" s="346"/>
    </row>
    <row r="66" spans="1:7" ht="15">
      <c r="A66" s="472" t="s">
        <v>845</v>
      </c>
      <c r="B66" s="473"/>
      <c r="C66" s="454">
        <v>7</v>
      </c>
      <c r="D66" s="611">
        <v>0.0148</v>
      </c>
      <c r="E66" s="454">
        <f t="shared" si="3"/>
        <v>7</v>
      </c>
      <c r="F66" s="455">
        <f t="shared" si="4"/>
        <v>0</v>
      </c>
      <c r="G66" s="346"/>
    </row>
    <row r="67" spans="1:7" ht="15">
      <c r="A67" s="472" t="s">
        <v>846</v>
      </c>
      <c r="B67" s="473"/>
      <c r="C67" s="454">
        <v>3</v>
      </c>
      <c r="D67" s="611">
        <v>0</v>
      </c>
      <c r="E67" s="454">
        <v>0</v>
      </c>
      <c r="F67" s="455">
        <f t="shared" si="4"/>
        <v>3</v>
      </c>
      <c r="G67" s="346"/>
    </row>
    <row r="68" spans="1:7" ht="15">
      <c r="A68" s="472" t="s">
        <v>847</v>
      </c>
      <c r="B68" s="473"/>
      <c r="C68" s="454">
        <v>70</v>
      </c>
      <c r="D68" s="611">
        <v>0</v>
      </c>
      <c r="E68" s="454">
        <v>0</v>
      </c>
      <c r="F68" s="455">
        <f t="shared" si="4"/>
        <v>70</v>
      </c>
      <c r="G68" s="346"/>
    </row>
    <row r="69" spans="1:7" ht="15">
      <c r="A69" s="472" t="s">
        <v>848</v>
      </c>
      <c r="B69" s="473"/>
      <c r="C69" s="454">
        <v>2</v>
      </c>
      <c r="D69" s="611">
        <v>0</v>
      </c>
      <c r="E69" s="454">
        <v>0</v>
      </c>
      <c r="F69" s="455">
        <f t="shared" si="4"/>
        <v>2</v>
      </c>
      <c r="G69" s="346"/>
    </row>
    <row r="70" spans="1:7" ht="15">
      <c r="A70" s="409" t="s">
        <v>849</v>
      </c>
      <c r="B70" s="473"/>
      <c r="C70" s="454">
        <v>103</v>
      </c>
      <c r="D70" s="611">
        <v>0.0195</v>
      </c>
      <c r="E70" s="454">
        <v>0</v>
      </c>
      <c r="F70" s="455">
        <f t="shared" si="4"/>
        <v>103</v>
      </c>
      <c r="G70" s="346"/>
    </row>
    <row r="71" spans="1:7" ht="15">
      <c r="A71" s="409" t="s">
        <v>850</v>
      </c>
      <c r="B71" s="473"/>
      <c r="C71" s="454">
        <v>15</v>
      </c>
      <c r="D71" s="611">
        <v>0.0028</v>
      </c>
      <c r="E71" s="454">
        <f>+C71</f>
        <v>15</v>
      </c>
      <c r="F71" s="455">
        <f t="shared" si="4"/>
        <v>0</v>
      </c>
      <c r="G71" s="346"/>
    </row>
    <row r="72" spans="1:7" ht="15">
      <c r="A72" s="409" t="s">
        <v>851</v>
      </c>
      <c r="B72" s="473"/>
      <c r="C72" s="454">
        <v>0</v>
      </c>
      <c r="D72" s="611">
        <v>0.0027</v>
      </c>
      <c r="E72" s="454">
        <f>+C72</f>
        <v>0</v>
      </c>
      <c r="F72" s="455">
        <f t="shared" si="4"/>
        <v>0</v>
      </c>
      <c r="G72" s="346"/>
    </row>
    <row r="73" spans="1:7" ht="15">
      <c r="A73" s="409" t="s">
        <v>852</v>
      </c>
      <c r="B73" s="473"/>
      <c r="C73" s="454">
        <v>256</v>
      </c>
      <c r="D73" s="611">
        <v>0.0116</v>
      </c>
      <c r="E73" s="454">
        <f>C73</f>
        <v>256</v>
      </c>
      <c r="F73" s="455">
        <f t="shared" si="4"/>
        <v>0</v>
      </c>
      <c r="G73" s="346"/>
    </row>
    <row r="74" spans="1:7" ht="12" customHeight="1">
      <c r="A74" s="409" t="s">
        <v>853</v>
      </c>
      <c r="B74" s="473"/>
      <c r="C74" s="454">
        <v>248</v>
      </c>
      <c r="D74" s="611">
        <v>0.0792</v>
      </c>
      <c r="E74" s="454">
        <f>C74</f>
        <v>248</v>
      </c>
      <c r="F74" s="455">
        <f t="shared" si="4"/>
        <v>0</v>
      </c>
      <c r="G74" s="346"/>
    </row>
    <row r="75" spans="1:7" ht="12" customHeight="1">
      <c r="A75" s="409" t="s">
        <v>867</v>
      </c>
      <c r="B75" s="473"/>
      <c r="C75" s="454">
        <v>137</v>
      </c>
      <c r="D75" s="564">
        <v>0.0019</v>
      </c>
      <c r="E75" s="454">
        <f>C75</f>
        <v>137</v>
      </c>
      <c r="F75" s="455">
        <f t="shared" si="4"/>
        <v>0</v>
      </c>
      <c r="G75" s="346"/>
    </row>
    <row r="76" spans="1:7" ht="15">
      <c r="A76" s="409" t="s">
        <v>868</v>
      </c>
      <c r="B76" s="473"/>
      <c r="C76" s="454">
        <v>3</v>
      </c>
      <c r="D76" s="564">
        <v>0</v>
      </c>
      <c r="E76" s="454">
        <f>C76</f>
        <v>3</v>
      </c>
      <c r="F76" s="455">
        <f t="shared" si="4"/>
        <v>0</v>
      </c>
      <c r="G76" s="346"/>
    </row>
    <row r="77" spans="1:7" ht="15">
      <c r="A77" s="409"/>
      <c r="B77" s="473"/>
      <c r="C77" s="454"/>
      <c r="D77" s="564"/>
      <c r="E77" s="454"/>
      <c r="F77" s="455"/>
      <c r="G77" s="346"/>
    </row>
    <row r="78" spans="1:7" ht="15">
      <c r="A78" s="409"/>
      <c r="B78" s="473"/>
      <c r="C78" s="454"/>
      <c r="D78" s="564"/>
      <c r="E78" s="454"/>
      <c r="F78" s="455"/>
      <c r="G78" s="346"/>
    </row>
    <row r="79" spans="1:16" ht="14.25" customHeight="1">
      <c r="A79" s="432" t="s">
        <v>181</v>
      </c>
      <c r="B79" s="575" t="s">
        <v>827</v>
      </c>
      <c r="C79" s="89">
        <f>SUM(C61:C78)</f>
        <v>6034</v>
      </c>
      <c r="D79" s="574"/>
      <c r="E79" s="89">
        <f>SUM(E61:E78)</f>
        <v>5856</v>
      </c>
      <c r="F79" s="566">
        <f>SUM(F61:F78)</f>
        <v>178</v>
      </c>
      <c r="G79" s="398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20.25" customHeight="1">
      <c r="A80" s="433" t="s">
        <v>439</v>
      </c>
      <c r="B80" s="575" t="s">
        <v>828</v>
      </c>
      <c r="C80" s="89">
        <f>C79+C59+C42+C25</f>
        <v>18287</v>
      </c>
      <c r="D80" s="574"/>
      <c r="E80" s="89">
        <f>E79+E59+E42+E25</f>
        <v>18109</v>
      </c>
      <c r="F80" s="566">
        <f>F79+F59+F42+F25</f>
        <v>178</v>
      </c>
      <c r="G80" s="398"/>
      <c r="H80" s="90"/>
      <c r="I80" s="90"/>
      <c r="J80" s="90"/>
      <c r="K80" s="90"/>
      <c r="L80" s="90"/>
      <c r="M80" s="90"/>
      <c r="N80" s="90"/>
      <c r="O80" s="90"/>
      <c r="P80" s="90"/>
    </row>
    <row r="81" spans="1:7" ht="15" customHeight="1">
      <c r="A81" s="431" t="s">
        <v>440</v>
      </c>
      <c r="B81" s="452"/>
      <c r="C81" s="164"/>
      <c r="D81" s="164"/>
      <c r="E81" s="164"/>
      <c r="F81" s="165"/>
      <c r="G81" s="346"/>
    </row>
    <row r="82" spans="1:7" ht="14.25" customHeight="1">
      <c r="A82" s="409" t="s">
        <v>435</v>
      </c>
      <c r="B82" s="453"/>
      <c r="C82" s="164"/>
      <c r="D82" s="164"/>
      <c r="E82" s="164"/>
      <c r="F82" s="165"/>
      <c r="G82" s="346"/>
    </row>
    <row r="83" spans="1:7" s="410" customFormat="1" ht="15">
      <c r="A83" s="409">
        <v>1</v>
      </c>
      <c r="B83" s="473"/>
      <c r="C83" s="454"/>
      <c r="D83" s="564"/>
      <c r="E83" s="454"/>
      <c r="F83" s="455">
        <f aca="true" t="shared" si="5" ref="F83:F96">C83-E83</f>
        <v>0</v>
      </c>
      <c r="G83" s="436"/>
    </row>
    <row r="84" spans="1:7" ht="15">
      <c r="A84" s="439">
        <v>2</v>
      </c>
      <c r="B84" s="473"/>
      <c r="C84" s="454"/>
      <c r="D84" s="564"/>
      <c r="E84" s="454"/>
      <c r="F84" s="455">
        <f t="shared" si="5"/>
        <v>0</v>
      </c>
      <c r="G84" s="346"/>
    </row>
    <row r="85" spans="1:7" ht="15">
      <c r="A85" s="439">
        <v>3</v>
      </c>
      <c r="B85" s="473"/>
      <c r="C85" s="454"/>
      <c r="D85" s="564"/>
      <c r="E85" s="454"/>
      <c r="F85" s="455">
        <f t="shared" si="5"/>
        <v>0</v>
      </c>
      <c r="G85" s="346"/>
    </row>
    <row r="86" spans="1:7" ht="15">
      <c r="A86" s="439">
        <v>4</v>
      </c>
      <c r="B86" s="473"/>
      <c r="C86" s="454"/>
      <c r="D86" s="564"/>
      <c r="E86" s="454"/>
      <c r="F86" s="455">
        <f t="shared" si="5"/>
        <v>0</v>
      </c>
      <c r="G86" s="346"/>
    </row>
    <row r="87" spans="1:7" ht="15">
      <c r="A87" s="409">
        <v>5</v>
      </c>
      <c r="B87" s="473"/>
      <c r="C87" s="454"/>
      <c r="D87" s="564"/>
      <c r="E87" s="454"/>
      <c r="F87" s="455">
        <f t="shared" si="5"/>
        <v>0</v>
      </c>
      <c r="G87" s="346"/>
    </row>
    <row r="88" spans="1:7" ht="15">
      <c r="A88" s="409">
        <v>6</v>
      </c>
      <c r="B88" s="473"/>
      <c r="C88" s="454"/>
      <c r="D88" s="564"/>
      <c r="E88" s="454"/>
      <c r="F88" s="455">
        <f t="shared" si="5"/>
        <v>0</v>
      </c>
      <c r="G88" s="346"/>
    </row>
    <row r="89" spans="1:7" ht="15">
      <c r="A89" s="409">
        <v>7</v>
      </c>
      <c r="B89" s="473"/>
      <c r="C89" s="454"/>
      <c r="D89" s="564"/>
      <c r="E89" s="454"/>
      <c r="F89" s="455">
        <f t="shared" si="5"/>
        <v>0</v>
      </c>
      <c r="G89" s="346"/>
    </row>
    <row r="90" spans="1:7" ht="15">
      <c r="A90" s="409">
        <v>8</v>
      </c>
      <c r="B90" s="473"/>
      <c r="C90" s="454"/>
      <c r="D90" s="564"/>
      <c r="E90" s="454"/>
      <c r="F90" s="455">
        <f t="shared" si="5"/>
        <v>0</v>
      </c>
      <c r="G90" s="346"/>
    </row>
    <row r="91" spans="1:7" ht="12" customHeight="1">
      <c r="A91" s="409">
        <v>9</v>
      </c>
      <c r="B91" s="473"/>
      <c r="C91" s="454"/>
      <c r="D91" s="564"/>
      <c r="E91" s="454"/>
      <c r="F91" s="455">
        <f t="shared" si="5"/>
        <v>0</v>
      </c>
      <c r="G91" s="346"/>
    </row>
    <row r="92" spans="1:7" ht="15">
      <c r="A92" s="409">
        <v>10</v>
      </c>
      <c r="B92" s="473"/>
      <c r="C92" s="454"/>
      <c r="D92" s="564"/>
      <c r="E92" s="454"/>
      <c r="F92" s="455">
        <f t="shared" si="5"/>
        <v>0</v>
      </c>
      <c r="G92" s="346"/>
    </row>
    <row r="93" spans="1:7" ht="15">
      <c r="A93" s="409">
        <v>11</v>
      </c>
      <c r="B93" s="473"/>
      <c r="C93" s="454"/>
      <c r="D93" s="564"/>
      <c r="E93" s="454"/>
      <c r="F93" s="455">
        <f t="shared" si="5"/>
        <v>0</v>
      </c>
      <c r="G93" s="346"/>
    </row>
    <row r="94" spans="1:7" ht="15">
      <c r="A94" s="409">
        <v>12</v>
      </c>
      <c r="B94" s="473"/>
      <c r="C94" s="454"/>
      <c r="D94" s="564"/>
      <c r="E94" s="454"/>
      <c r="F94" s="455">
        <f t="shared" si="5"/>
        <v>0</v>
      </c>
      <c r="G94" s="346"/>
    </row>
    <row r="95" spans="1:7" ht="15">
      <c r="A95" s="409">
        <v>13</v>
      </c>
      <c r="B95" s="473"/>
      <c r="C95" s="454"/>
      <c r="D95" s="564"/>
      <c r="E95" s="454"/>
      <c r="F95" s="455">
        <f t="shared" si="5"/>
        <v>0</v>
      </c>
      <c r="G95" s="346"/>
    </row>
    <row r="96" spans="1:7" ht="15">
      <c r="A96" s="409">
        <v>14</v>
      </c>
      <c r="B96" s="473"/>
      <c r="C96" s="454"/>
      <c r="D96" s="564"/>
      <c r="E96" s="454"/>
      <c r="F96" s="455">
        <f t="shared" si="5"/>
        <v>0</v>
      </c>
      <c r="G96" s="346"/>
    </row>
    <row r="97" spans="1:7" ht="15">
      <c r="A97" s="409">
        <v>15</v>
      </c>
      <c r="B97" s="575" t="s">
        <v>829</v>
      </c>
      <c r="C97" s="89">
        <f>SUM(C83:C96)</f>
        <v>0</v>
      </c>
      <c r="D97" s="574"/>
      <c r="E97" s="89">
        <f>SUM(E83:E96)</f>
        <v>0</v>
      </c>
      <c r="F97" s="566">
        <f>SUM(F83:F96)</f>
        <v>0</v>
      </c>
      <c r="G97" s="346"/>
    </row>
    <row r="98" spans="1:7" ht="12" customHeight="1">
      <c r="A98" s="433" t="s">
        <v>181</v>
      </c>
      <c r="B98" s="452"/>
      <c r="C98" s="164"/>
      <c r="D98" s="164"/>
      <c r="E98" s="164"/>
      <c r="F98" s="165"/>
      <c r="G98" s="346"/>
    </row>
    <row r="99" spans="1:7" ht="15.75" customHeight="1">
      <c r="A99" s="409" t="s">
        <v>436</v>
      </c>
      <c r="B99" s="453"/>
      <c r="C99" s="164"/>
      <c r="D99" s="164"/>
      <c r="E99" s="164"/>
      <c r="F99" s="165"/>
      <c r="G99" s="346"/>
    </row>
    <row r="100" spans="1:7" ht="15">
      <c r="A100" s="439" t="s">
        <v>854</v>
      </c>
      <c r="B100" s="565"/>
      <c r="C100" s="454">
        <v>1473</v>
      </c>
      <c r="D100" s="564">
        <v>0.5</v>
      </c>
      <c r="E100" s="454"/>
      <c r="F100" s="455">
        <f>C100-E100</f>
        <v>1473</v>
      </c>
      <c r="G100" s="346"/>
    </row>
    <row r="101" spans="1:7" ht="15">
      <c r="A101" s="439" t="s">
        <v>855</v>
      </c>
      <c r="B101" s="565"/>
      <c r="C101" s="454">
        <v>368</v>
      </c>
      <c r="D101" s="564">
        <v>0.5</v>
      </c>
      <c r="E101" s="454"/>
      <c r="F101" s="455">
        <f>C101-E101</f>
        <v>368</v>
      </c>
      <c r="G101" s="346"/>
    </row>
    <row r="102" spans="1:7" ht="15">
      <c r="A102" s="439" t="s">
        <v>856</v>
      </c>
      <c r="B102" s="565"/>
      <c r="C102" s="454">
        <v>122</v>
      </c>
      <c r="D102" s="564">
        <v>0.5</v>
      </c>
      <c r="E102" s="454"/>
      <c r="F102" s="455">
        <f>C102-E102</f>
        <v>122</v>
      </c>
      <c r="G102" s="346"/>
    </row>
    <row r="103" spans="1:7" ht="15">
      <c r="A103" s="439" t="s">
        <v>857</v>
      </c>
      <c r="B103" s="565"/>
      <c r="C103" s="454">
        <v>274</v>
      </c>
      <c r="D103" s="564">
        <v>0.5</v>
      </c>
      <c r="E103" s="454"/>
      <c r="F103" s="455">
        <f>C103-E103</f>
        <v>274</v>
      </c>
      <c r="G103" s="346"/>
    </row>
    <row r="104" spans="1:7" ht="15">
      <c r="A104" s="409" t="s">
        <v>858</v>
      </c>
      <c r="B104" s="473"/>
      <c r="C104" s="454">
        <v>1199</v>
      </c>
      <c r="D104" s="564">
        <v>0.5</v>
      </c>
      <c r="E104" s="454"/>
      <c r="F104" s="455">
        <f>C104-E104</f>
        <v>1199</v>
      </c>
      <c r="G104" s="346"/>
    </row>
    <row r="105" spans="1:7" ht="15">
      <c r="A105" s="409">
        <v>6</v>
      </c>
      <c r="B105" s="473"/>
      <c r="C105" s="454"/>
      <c r="D105" s="564"/>
      <c r="E105" s="454"/>
      <c r="F105" s="455">
        <f aca="true" t="shared" si="6" ref="F100:F114">C105-E105</f>
        <v>0</v>
      </c>
      <c r="G105" s="346"/>
    </row>
    <row r="106" spans="1:7" ht="15">
      <c r="A106" s="409">
        <v>7</v>
      </c>
      <c r="B106" s="473"/>
      <c r="C106" s="454"/>
      <c r="D106" s="564"/>
      <c r="E106" s="454"/>
      <c r="F106" s="455">
        <f t="shared" si="6"/>
        <v>0</v>
      </c>
      <c r="G106" s="346"/>
    </row>
    <row r="107" spans="1:7" ht="15">
      <c r="A107" s="409">
        <v>8</v>
      </c>
      <c r="B107" s="473"/>
      <c r="C107" s="454"/>
      <c r="D107" s="564"/>
      <c r="E107" s="454"/>
      <c r="F107" s="455">
        <f t="shared" si="6"/>
        <v>0</v>
      </c>
      <c r="G107" s="346"/>
    </row>
    <row r="108" spans="1:7" ht="12" customHeight="1">
      <c r="A108" s="409">
        <v>9</v>
      </c>
      <c r="B108" s="473"/>
      <c r="C108" s="454"/>
      <c r="D108" s="564"/>
      <c r="E108" s="454"/>
      <c r="F108" s="455">
        <f t="shared" si="6"/>
        <v>0</v>
      </c>
      <c r="G108" s="346"/>
    </row>
    <row r="109" spans="1:7" ht="15">
      <c r="A109" s="409">
        <v>10</v>
      </c>
      <c r="B109" s="473"/>
      <c r="C109" s="454"/>
      <c r="D109" s="564"/>
      <c r="E109" s="454"/>
      <c r="F109" s="455">
        <f t="shared" si="6"/>
        <v>0</v>
      </c>
      <c r="G109" s="346"/>
    </row>
    <row r="110" spans="1:7" ht="15">
      <c r="A110" s="409">
        <v>11</v>
      </c>
      <c r="B110" s="473"/>
      <c r="C110" s="454"/>
      <c r="D110" s="564"/>
      <c r="E110" s="454"/>
      <c r="F110" s="455">
        <f t="shared" si="6"/>
        <v>0</v>
      </c>
      <c r="G110" s="346"/>
    </row>
    <row r="111" spans="1:7" ht="15">
      <c r="A111" s="409">
        <v>12</v>
      </c>
      <c r="B111" s="473"/>
      <c r="C111" s="454"/>
      <c r="D111" s="564"/>
      <c r="E111" s="454"/>
      <c r="F111" s="455">
        <f t="shared" si="6"/>
        <v>0</v>
      </c>
      <c r="G111" s="346"/>
    </row>
    <row r="112" spans="1:7" ht="15">
      <c r="A112" s="409">
        <v>13</v>
      </c>
      <c r="B112" s="473"/>
      <c r="C112" s="454"/>
      <c r="D112" s="564"/>
      <c r="E112" s="454"/>
      <c r="F112" s="455">
        <f t="shared" si="6"/>
        <v>0</v>
      </c>
      <c r="G112" s="346"/>
    </row>
    <row r="113" spans="1:7" ht="12" customHeight="1">
      <c r="A113" s="409">
        <v>14</v>
      </c>
      <c r="B113" s="473"/>
      <c r="C113" s="454"/>
      <c r="D113" s="564"/>
      <c r="E113" s="454"/>
      <c r="F113" s="455">
        <f t="shared" si="6"/>
        <v>0</v>
      </c>
      <c r="G113" s="346"/>
    </row>
    <row r="114" spans="1:7" ht="15">
      <c r="A114" s="409">
        <v>15</v>
      </c>
      <c r="B114" s="473"/>
      <c r="C114" s="454"/>
      <c r="D114" s="564"/>
      <c r="E114" s="454"/>
      <c r="F114" s="455">
        <f t="shared" si="6"/>
        <v>0</v>
      </c>
      <c r="G114" s="346"/>
    </row>
    <row r="115" spans="1:16" ht="11.25" customHeight="1">
      <c r="A115" s="434" t="s">
        <v>181</v>
      </c>
      <c r="B115" s="575" t="s">
        <v>830</v>
      </c>
      <c r="C115" s="89">
        <f>SUM(C100:C114)</f>
        <v>3436</v>
      </c>
      <c r="D115" s="574"/>
      <c r="E115" s="89">
        <f>SUM(E100:E114)</f>
        <v>0</v>
      </c>
      <c r="F115" s="566">
        <f>SUM(F100:F114)</f>
        <v>3436</v>
      </c>
      <c r="G115" s="398"/>
      <c r="H115" s="90"/>
      <c r="I115" s="90"/>
      <c r="J115" s="90"/>
      <c r="K115" s="90"/>
      <c r="L115" s="90"/>
      <c r="M115" s="90"/>
      <c r="N115" s="90"/>
      <c r="O115" s="90"/>
      <c r="P115" s="90"/>
    </row>
    <row r="116" spans="1:7" ht="15" customHeight="1">
      <c r="A116" s="409" t="s">
        <v>437</v>
      </c>
      <c r="B116" s="453"/>
      <c r="C116" s="164"/>
      <c r="D116" s="164"/>
      <c r="E116" s="164"/>
      <c r="F116" s="165"/>
      <c r="G116" s="346"/>
    </row>
    <row r="117" spans="1:7" ht="15">
      <c r="A117" s="439" t="s">
        <v>869</v>
      </c>
      <c r="B117" s="565"/>
      <c r="C117" s="454">
        <v>1095</v>
      </c>
      <c r="D117" s="564">
        <v>0.1959</v>
      </c>
      <c r="E117" s="454"/>
      <c r="F117" s="455">
        <f>C117-E117</f>
        <v>1095</v>
      </c>
      <c r="G117" s="346"/>
    </row>
    <row r="118" spans="1:7" ht="15">
      <c r="A118" s="439" t="s">
        <v>870</v>
      </c>
      <c r="B118" s="565"/>
      <c r="C118" s="454">
        <v>546</v>
      </c>
      <c r="D118" s="564">
        <v>0.2219</v>
      </c>
      <c r="E118" s="454"/>
      <c r="F118" s="455">
        <f>C118-E118</f>
        <v>546</v>
      </c>
      <c r="G118" s="346"/>
    </row>
    <row r="119" spans="1:7" ht="15">
      <c r="A119" s="439">
        <v>3</v>
      </c>
      <c r="B119" s="565"/>
      <c r="C119" s="454"/>
      <c r="D119" s="564"/>
      <c r="E119" s="454"/>
      <c r="F119" s="455">
        <f>C119-E119</f>
        <v>0</v>
      </c>
      <c r="G119" s="346"/>
    </row>
    <row r="120" spans="1:7" ht="15">
      <c r="A120" s="439">
        <v>4</v>
      </c>
      <c r="B120" s="565"/>
      <c r="C120" s="454"/>
      <c r="D120" s="564"/>
      <c r="E120" s="454"/>
      <c r="F120" s="455">
        <f aca="true" t="shared" si="7" ref="F117:F131">C120-E120</f>
        <v>0</v>
      </c>
      <c r="G120" s="346"/>
    </row>
    <row r="121" spans="1:7" ht="15">
      <c r="A121" s="409">
        <v>5</v>
      </c>
      <c r="B121" s="473"/>
      <c r="C121" s="454"/>
      <c r="D121" s="564"/>
      <c r="E121" s="454"/>
      <c r="F121" s="455">
        <f t="shared" si="7"/>
        <v>0</v>
      </c>
      <c r="G121" s="346"/>
    </row>
    <row r="122" spans="1:7" ht="15">
      <c r="A122" s="409">
        <v>6</v>
      </c>
      <c r="B122" s="473"/>
      <c r="C122" s="454"/>
      <c r="D122" s="564"/>
      <c r="E122" s="454"/>
      <c r="F122" s="455">
        <f t="shared" si="7"/>
        <v>0</v>
      </c>
      <c r="G122" s="346"/>
    </row>
    <row r="123" spans="1:7" ht="15">
      <c r="A123" s="409">
        <v>7</v>
      </c>
      <c r="B123" s="473"/>
      <c r="C123" s="454"/>
      <c r="D123" s="564"/>
      <c r="E123" s="454"/>
      <c r="F123" s="455">
        <f t="shared" si="7"/>
        <v>0</v>
      </c>
      <c r="G123" s="346"/>
    </row>
    <row r="124" spans="1:7" ht="15">
      <c r="A124" s="409">
        <v>8</v>
      </c>
      <c r="B124" s="473"/>
      <c r="C124" s="454"/>
      <c r="D124" s="564"/>
      <c r="E124" s="454"/>
      <c r="F124" s="455">
        <f t="shared" si="7"/>
        <v>0</v>
      </c>
      <c r="G124" s="346"/>
    </row>
    <row r="125" spans="1:7" ht="12" customHeight="1">
      <c r="A125" s="409">
        <v>9</v>
      </c>
      <c r="B125" s="473"/>
      <c r="C125" s="454"/>
      <c r="D125" s="564"/>
      <c r="E125" s="454"/>
      <c r="F125" s="455">
        <f t="shared" si="7"/>
        <v>0</v>
      </c>
      <c r="G125" s="346"/>
    </row>
    <row r="126" spans="1:7" ht="15">
      <c r="A126" s="409">
        <v>10</v>
      </c>
      <c r="B126" s="473"/>
      <c r="C126" s="454"/>
      <c r="D126" s="564"/>
      <c r="E126" s="454"/>
      <c r="F126" s="455">
        <f t="shared" si="7"/>
        <v>0</v>
      </c>
      <c r="G126" s="346"/>
    </row>
    <row r="127" spans="1:7" ht="15">
      <c r="A127" s="409">
        <v>11</v>
      </c>
      <c r="B127" s="473"/>
      <c r="C127" s="454"/>
      <c r="D127" s="564"/>
      <c r="E127" s="454"/>
      <c r="F127" s="455">
        <f t="shared" si="7"/>
        <v>0</v>
      </c>
      <c r="G127" s="346"/>
    </row>
    <row r="128" spans="1:7" ht="15">
      <c r="A128" s="409">
        <v>12</v>
      </c>
      <c r="B128" s="473"/>
      <c r="C128" s="454"/>
      <c r="D128" s="564"/>
      <c r="E128" s="454"/>
      <c r="F128" s="455">
        <f t="shared" si="7"/>
        <v>0</v>
      </c>
      <c r="G128" s="346"/>
    </row>
    <row r="129" spans="1:7" ht="15">
      <c r="A129" s="409">
        <v>13</v>
      </c>
      <c r="B129" s="473"/>
      <c r="C129" s="454"/>
      <c r="D129" s="564"/>
      <c r="E129" s="454"/>
      <c r="F129" s="455">
        <f t="shared" si="7"/>
        <v>0</v>
      </c>
      <c r="G129" s="346"/>
    </row>
    <row r="130" spans="1:7" ht="12" customHeight="1">
      <c r="A130" s="409">
        <v>14</v>
      </c>
      <c r="B130" s="473"/>
      <c r="C130" s="454"/>
      <c r="D130" s="564"/>
      <c r="E130" s="454"/>
      <c r="F130" s="455">
        <f t="shared" si="7"/>
        <v>0</v>
      </c>
      <c r="G130" s="346"/>
    </row>
    <row r="131" spans="1:7" ht="15">
      <c r="A131" s="409">
        <v>15</v>
      </c>
      <c r="B131" s="473"/>
      <c r="C131" s="454"/>
      <c r="D131" s="564"/>
      <c r="E131" s="454"/>
      <c r="F131" s="455">
        <f t="shared" si="7"/>
        <v>0</v>
      </c>
      <c r="G131" s="346"/>
    </row>
    <row r="132" spans="1:16" ht="15.75" customHeight="1">
      <c r="A132" s="432" t="s">
        <v>181</v>
      </c>
      <c r="B132" s="575" t="s">
        <v>831</v>
      </c>
      <c r="C132" s="89">
        <f>SUM(C117:C131)</f>
        <v>1641</v>
      </c>
      <c r="D132" s="574"/>
      <c r="E132" s="89">
        <f>SUM(E117:E131)</f>
        <v>0</v>
      </c>
      <c r="F132" s="566">
        <f>SUM(F117:F131)</f>
        <v>1641</v>
      </c>
      <c r="G132" s="398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7" ht="12.75" customHeight="1">
      <c r="A133" s="409" t="s">
        <v>438</v>
      </c>
      <c r="B133" s="453"/>
      <c r="C133" s="164"/>
      <c r="D133" s="164"/>
      <c r="E133" s="164"/>
      <c r="F133" s="165"/>
      <c r="G133" s="346"/>
    </row>
    <row r="134" spans="1:7" ht="15">
      <c r="A134" s="472" t="s">
        <v>838</v>
      </c>
      <c r="B134" s="565"/>
      <c r="C134" s="454">
        <v>1415</v>
      </c>
      <c r="D134" s="611">
        <v>0.0077</v>
      </c>
      <c r="E134" s="454">
        <f>+C134</f>
        <v>1415</v>
      </c>
      <c r="F134" s="455">
        <f aca="true" t="shared" si="8" ref="F134:F139">C134-E134</f>
        <v>0</v>
      </c>
      <c r="G134" s="346"/>
    </row>
    <row r="135" spans="1:7" ht="15">
      <c r="A135" s="472" t="s">
        <v>859</v>
      </c>
      <c r="B135" s="565"/>
      <c r="C135" s="454">
        <v>290</v>
      </c>
      <c r="D135" s="611">
        <v>0.05</v>
      </c>
      <c r="E135" s="454"/>
      <c r="F135" s="455">
        <f t="shared" si="8"/>
        <v>290</v>
      </c>
      <c r="G135" s="346"/>
    </row>
    <row r="136" spans="1:7" ht="15">
      <c r="A136" s="439" t="s">
        <v>860</v>
      </c>
      <c r="B136" s="565"/>
      <c r="C136" s="454">
        <v>2</v>
      </c>
      <c r="D136" s="611">
        <v>0.0001158</v>
      </c>
      <c r="E136" s="454"/>
      <c r="F136" s="455">
        <f t="shared" si="8"/>
        <v>2</v>
      </c>
      <c r="G136" s="346"/>
    </row>
    <row r="137" spans="1:7" ht="15">
      <c r="A137" s="439" t="s">
        <v>861</v>
      </c>
      <c r="B137" s="565"/>
      <c r="C137" s="454">
        <v>172</v>
      </c>
      <c r="D137" s="611">
        <v>0.02</v>
      </c>
      <c r="E137" s="454"/>
      <c r="F137" s="455">
        <f t="shared" si="8"/>
        <v>172</v>
      </c>
      <c r="G137" s="346"/>
    </row>
    <row r="138" spans="1:7" ht="15">
      <c r="A138" s="409" t="s">
        <v>862</v>
      </c>
      <c r="B138" s="473"/>
      <c r="C138" s="454">
        <v>100</v>
      </c>
      <c r="D138" s="611">
        <v>0.02</v>
      </c>
      <c r="E138" s="454"/>
      <c r="F138" s="455">
        <f t="shared" si="8"/>
        <v>100</v>
      </c>
      <c r="G138" s="346"/>
    </row>
    <row r="139" spans="1:7" ht="15">
      <c r="A139" s="409" t="s">
        <v>863</v>
      </c>
      <c r="B139" s="473"/>
      <c r="C139" s="454">
        <v>70</v>
      </c>
      <c r="D139" s="564">
        <v>0.02</v>
      </c>
      <c r="E139" s="454"/>
      <c r="F139" s="455">
        <f t="shared" si="8"/>
        <v>70</v>
      </c>
      <c r="G139" s="346"/>
    </row>
    <row r="140" spans="1:7" ht="15">
      <c r="A140" s="409">
        <v>7</v>
      </c>
      <c r="B140" s="473"/>
      <c r="C140" s="454"/>
      <c r="D140" s="564"/>
      <c r="E140" s="454"/>
      <c r="F140" s="455">
        <f aca="true" t="shared" si="9" ref="F134:F148">C140-E140</f>
        <v>0</v>
      </c>
      <c r="G140" s="346"/>
    </row>
    <row r="141" spans="1:7" ht="15">
      <c r="A141" s="409">
        <v>8</v>
      </c>
      <c r="B141" s="473"/>
      <c r="C141" s="454"/>
      <c r="D141" s="564"/>
      <c r="E141" s="454"/>
      <c r="F141" s="455">
        <f t="shared" si="9"/>
        <v>0</v>
      </c>
      <c r="G141" s="346"/>
    </row>
    <row r="142" spans="1:7" ht="12" customHeight="1">
      <c r="A142" s="409">
        <v>9</v>
      </c>
      <c r="B142" s="473"/>
      <c r="C142" s="454"/>
      <c r="D142" s="564"/>
      <c r="E142" s="454"/>
      <c r="F142" s="455">
        <f t="shared" si="9"/>
        <v>0</v>
      </c>
      <c r="G142" s="346"/>
    </row>
    <row r="143" spans="1:7" ht="15">
      <c r="A143" s="409">
        <v>10</v>
      </c>
      <c r="B143" s="473"/>
      <c r="C143" s="454"/>
      <c r="D143" s="564"/>
      <c r="E143" s="454"/>
      <c r="F143" s="455">
        <f t="shared" si="9"/>
        <v>0</v>
      </c>
      <c r="G143" s="346"/>
    </row>
    <row r="144" spans="1:7" ht="15">
      <c r="A144" s="409">
        <v>11</v>
      </c>
      <c r="B144" s="473"/>
      <c r="C144" s="454"/>
      <c r="D144" s="564"/>
      <c r="E144" s="454"/>
      <c r="F144" s="455">
        <f t="shared" si="9"/>
        <v>0</v>
      </c>
      <c r="G144" s="346"/>
    </row>
    <row r="145" spans="1:7" ht="15">
      <c r="A145" s="409">
        <v>12</v>
      </c>
      <c r="B145" s="473"/>
      <c r="C145" s="454"/>
      <c r="D145" s="564"/>
      <c r="E145" s="454"/>
      <c r="F145" s="455">
        <f t="shared" si="9"/>
        <v>0</v>
      </c>
      <c r="G145" s="346"/>
    </row>
    <row r="146" spans="1:7" ht="15">
      <c r="A146" s="409">
        <v>13</v>
      </c>
      <c r="B146" s="473"/>
      <c r="C146" s="454"/>
      <c r="D146" s="564"/>
      <c r="E146" s="454"/>
      <c r="F146" s="455">
        <f t="shared" si="9"/>
        <v>0</v>
      </c>
      <c r="G146" s="346"/>
    </row>
    <row r="147" spans="1:7" ht="12" customHeight="1">
      <c r="A147" s="409">
        <v>14</v>
      </c>
      <c r="B147" s="473"/>
      <c r="C147" s="454"/>
      <c r="D147" s="564"/>
      <c r="E147" s="454"/>
      <c r="F147" s="455">
        <f t="shared" si="9"/>
        <v>0</v>
      </c>
      <c r="G147" s="346"/>
    </row>
    <row r="148" spans="1:7" ht="15">
      <c r="A148" s="409">
        <v>15</v>
      </c>
      <c r="B148" s="473"/>
      <c r="C148" s="454"/>
      <c r="D148" s="564"/>
      <c r="E148" s="454"/>
      <c r="F148" s="455">
        <f t="shared" si="9"/>
        <v>0</v>
      </c>
      <c r="G148" s="346"/>
    </row>
    <row r="149" spans="1:16" s="346" customFormat="1" ht="17.25" customHeight="1">
      <c r="A149" s="435" t="s">
        <v>181</v>
      </c>
      <c r="B149" s="575" t="s">
        <v>832</v>
      </c>
      <c r="C149" s="89">
        <f>SUM(C134:C148)</f>
        <v>2049</v>
      </c>
      <c r="D149" s="89"/>
      <c r="E149" s="89">
        <f>SUM(E134:E148)</f>
        <v>1415</v>
      </c>
      <c r="F149" s="566">
        <f>SUM(F134:F148)</f>
        <v>634</v>
      </c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</row>
    <row r="150" spans="1:16" s="346" customFormat="1" ht="19.5" customHeight="1">
      <c r="A150" s="433" t="s">
        <v>441</v>
      </c>
      <c r="B150" s="575" t="s">
        <v>833</v>
      </c>
      <c r="C150" s="89">
        <f>C149+C132+C115+C98</f>
        <v>7126</v>
      </c>
      <c r="D150" s="89"/>
      <c r="E150" s="89">
        <f>E149+E132+E115+E98</f>
        <v>1415</v>
      </c>
      <c r="F150" s="566">
        <f>F149+F132+F115+F98</f>
        <v>5711</v>
      </c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</row>
    <row r="151" spans="1:7" ht="15.75">
      <c r="A151" s="93"/>
      <c r="B151" s="174"/>
      <c r="C151" s="129"/>
      <c r="D151" s="129"/>
      <c r="E151" s="619"/>
      <c r="F151" s="619"/>
      <c r="G151" s="619"/>
    </row>
    <row r="152" spans="1:7" ht="15.75">
      <c r="A152" s="534" t="str">
        <f>'Balance Sheet'!$A$98:$B$98</f>
        <v>Date of preparation: 27 November 2015</v>
      </c>
      <c r="B152" s="534"/>
      <c r="C152" s="534"/>
      <c r="D152" s="534"/>
      <c r="E152" s="282"/>
      <c r="F152" s="130"/>
      <c r="G152" s="129"/>
    </row>
    <row r="153" spans="1:7" ht="15.75">
      <c r="A153" s="534"/>
      <c r="B153" s="534"/>
      <c r="C153" s="534"/>
      <c r="D153" s="535"/>
      <c r="E153" s="265"/>
      <c r="F153" s="131"/>
      <c r="G153" s="131"/>
    </row>
    <row r="154" spans="1:7" ht="15.75">
      <c r="A154" s="534"/>
      <c r="B154" s="534"/>
      <c r="C154" s="534"/>
      <c r="D154" s="534"/>
      <c r="E154" s="129"/>
      <c r="F154" s="346"/>
      <c r="G154" s="346"/>
    </row>
    <row r="155" spans="1:7" ht="15.75">
      <c r="A155" s="534"/>
      <c r="B155" s="534"/>
      <c r="C155" s="534"/>
      <c r="D155" s="535"/>
      <c r="E155" s="131"/>
      <c r="F155" s="346"/>
      <c r="G155" s="346"/>
    </row>
    <row r="156" spans="1:7" ht="15.75">
      <c r="A156" s="281"/>
      <c r="B156" s="281"/>
      <c r="C156" s="281"/>
      <c r="D156" s="281"/>
      <c r="E156" s="258"/>
      <c r="F156" s="346"/>
      <c r="G156" s="346"/>
    </row>
    <row r="157" spans="1:7" ht="15.75">
      <c r="A157" s="258"/>
      <c r="B157" s="258"/>
      <c r="C157" s="283"/>
      <c r="D157" s="283"/>
      <c r="E157" s="258"/>
      <c r="F157" s="346"/>
      <c r="G157" s="346"/>
    </row>
    <row r="158" spans="1:7" ht="15">
      <c r="A158" s="609" t="s">
        <v>841</v>
      </c>
      <c r="B158" s="609"/>
      <c r="C158" s="612" t="s">
        <v>840</v>
      </c>
      <c r="D158" s="612"/>
      <c r="E158" s="612"/>
      <c r="F158" s="346"/>
      <c r="G158" s="346"/>
    </row>
    <row r="159" spans="2:7" ht="15">
      <c r="B159" s="175"/>
      <c r="C159" s="346"/>
      <c r="D159" s="346"/>
      <c r="E159" s="346"/>
      <c r="F159" s="346"/>
      <c r="G159" s="346"/>
    </row>
    <row r="160" spans="2:7" ht="15">
      <c r="B160" s="175"/>
      <c r="C160" s="346"/>
      <c r="D160" s="346"/>
      <c r="E160" s="346"/>
      <c r="F160" s="346"/>
      <c r="G160" s="346"/>
    </row>
    <row r="161" spans="2:7" ht="15">
      <c r="B161" s="175"/>
      <c r="C161" s="346"/>
      <c r="D161" s="346"/>
      <c r="E161" s="346"/>
      <c r="F161" s="346"/>
      <c r="G161" s="346"/>
    </row>
    <row r="162" spans="2:7" ht="15">
      <c r="B162" s="175"/>
      <c r="C162" s="346"/>
      <c r="D162" s="346"/>
      <c r="E162" s="346"/>
      <c r="F162" s="346"/>
      <c r="G162" s="346"/>
    </row>
    <row r="163" spans="2:7" ht="15">
      <c r="B163" s="175"/>
      <c r="C163" s="346"/>
      <c r="D163" s="346"/>
      <c r="E163" s="346"/>
      <c r="F163" s="346"/>
      <c r="G163" s="346"/>
    </row>
    <row r="164" spans="2:7" ht="15">
      <c r="B164" s="175"/>
      <c r="C164" s="346"/>
      <c r="D164" s="346"/>
      <c r="E164" s="346"/>
      <c r="F164" s="346"/>
      <c r="G164" s="346"/>
    </row>
    <row r="165" spans="2:7" ht="15">
      <c r="B165" s="175"/>
      <c r="C165" s="346"/>
      <c r="D165" s="346"/>
      <c r="E165" s="346"/>
      <c r="F165" s="346"/>
      <c r="G165" s="346"/>
    </row>
    <row r="166" spans="2:7" ht="15">
      <c r="B166" s="175"/>
      <c r="C166" s="346"/>
      <c r="D166" s="346"/>
      <c r="E166" s="346"/>
      <c r="F166" s="346"/>
      <c r="G166" s="346"/>
    </row>
    <row r="167" spans="2:7" ht="15">
      <c r="B167" s="175"/>
      <c r="C167" s="346"/>
      <c r="D167" s="346"/>
      <c r="E167" s="346"/>
      <c r="F167" s="346"/>
      <c r="G167" s="346"/>
    </row>
    <row r="168" spans="2:7" ht="15">
      <c r="B168" s="175"/>
      <c r="C168" s="346"/>
      <c r="D168" s="346"/>
      <c r="E168" s="346"/>
      <c r="F168" s="346"/>
      <c r="G168" s="346"/>
    </row>
    <row r="169" spans="2:7" ht="15">
      <c r="B169" s="175"/>
      <c r="C169" s="346"/>
      <c r="D169" s="346"/>
      <c r="E169" s="346"/>
      <c r="F169" s="346"/>
      <c r="G169" s="346"/>
    </row>
    <row r="170" spans="2:7" ht="15">
      <c r="B170" s="175"/>
      <c r="C170" s="346"/>
      <c r="D170" s="346"/>
      <c r="E170" s="346"/>
      <c r="F170" s="346"/>
      <c r="G170" s="346"/>
    </row>
    <row r="171" spans="2:7" ht="15">
      <c r="B171" s="175"/>
      <c r="C171" s="346"/>
      <c r="D171" s="346"/>
      <c r="E171" s="346"/>
      <c r="F171" s="346"/>
      <c r="G171" s="346"/>
    </row>
    <row r="172" spans="2:7" ht="15">
      <c r="B172" s="175"/>
      <c r="C172" s="346"/>
      <c r="D172" s="346"/>
      <c r="E172" s="346"/>
      <c r="F172" s="346"/>
      <c r="G172" s="346"/>
    </row>
    <row r="173" spans="2:7" ht="15">
      <c r="B173" s="175"/>
      <c r="C173" s="346"/>
      <c r="D173" s="346"/>
      <c r="E173" s="346"/>
      <c r="F173" s="346"/>
      <c r="G173" s="346"/>
    </row>
    <row r="174" ht="12.75">
      <c r="B174" s="175"/>
    </row>
    <row r="175" ht="12.75">
      <c r="B175" s="175"/>
    </row>
    <row r="176" ht="12.75">
      <c r="B176" s="175"/>
    </row>
    <row r="177" ht="12.75">
      <c r="B177" s="175"/>
    </row>
    <row r="178" ht="12.75">
      <c r="B178" s="175"/>
    </row>
    <row r="179" ht="12.75">
      <c r="B179" s="175"/>
    </row>
    <row r="180" ht="12.75">
      <c r="B180" s="175"/>
    </row>
    <row r="181" ht="12.75">
      <c r="B181" s="175"/>
    </row>
    <row r="182" ht="12.75">
      <c r="B182" s="175"/>
    </row>
    <row r="183" ht="12.75">
      <c r="B183" s="175"/>
    </row>
    <row r="184" ht="12.75">
      <c r="B184" s="175"/>
    </row>
    <row r="185" ht="12.75">
      <c r="B185" s="175"/>
    </row>
    <row r="186" ht="12.75">
      <c r="B186" s="175"/>
    </row>
    <row r="187" ht="12.75">
      <c r="B187" s="175"/>
    </row>
    <row r="188" ht="12.75">
      <c r="B188" s="175"/>
    </row>
    <row r="189" ht="12.75">
      <c r="B189" s="175"/>
    </row>
    <row r="190" ht="12.75">
      <c r="B190" s="175"/>
    </row>
    <row r="191" ht="12.75">
      <c r="B191" s="175"/>
    </row>
    <row r="192" ht="12.75">
      <c r="B192" s="175"/>
    </row>
    <row r="193" ht="12.75">
      <c r="B193" s="175"/>
    </row>
    <row r="194" ht="12.75">
      <c r="B194" s="175"/>
    </row>
    <row r="195" ht="12.75">
      <c r="B195" s="175"/>
    </row>
    <row r="196" ht="12.75">
      <c r="B196" s="175"/>
    </row>
    <row r="197" ht="12.75">
      <c r="B197" s="175"/>
    </row>
    <row r="198" ht="12.75">
      <c r="B198" s="175"/>
    </row>
    <row r="199" ht="12.75">
      <c r="B199" s="175"/>
    </row>
    <row r="200" ht="12.75">
      <c r="B200" s="175"/>
    </row>
    <row r="201" ht="12.75">
      <c r="B201" s="175"/>
    </row>
    <row r="202" ht="12.75">
      <c r="B202" s="175"/>
    </row>
    <row r="203" ht="12.75">
      <c r="B203" s="175"/>
    </row>
    <row r="204" ht="12.75">
      <c r="B204" s="175"/>
    </row>
    <row r="205" ht="12.75">
      <c r="B205" s="175"/>
    </row>
    <row r="206" ht="12.75">
      <c r="B206" s="175"/>
    </row>
    <row r="207" ht="12.75">
      <c r="B207" s="175"/>
    </row>
    <row r="208" ht="12.75">
      <c r="B208" s="175"/>
    </row>
    <row r="209" ht="12.75">
      <c r="B209" s="175"/>
    </row>
    <row r="210" ht="12.75">
      <c r="B210" s="175"/>
    </row>
    <row r="211" ht="12.75">
      <c r="B211" s="175"/>
    </row>
    <row r="212" ht="12.75">
      <c r="B212" s="175"/>
    </row>
    <row r="213" ht="12.75">
      <c r="B213" s="175"/>
    </row>
    <row r="214" ht="12.75">
      <c r="B214" s="175"/>
    </row>
    <row r="215" ht="12.75">
      <c r="B215" s="175"/>
    </row>
  </sheetData>
  <sheetProtection/>
  <mergeCells count="5">
    <mergeCell ref="B6:C6"/>
    <mergeCell ref="E151:G151"/>
    <mergeCell ref="B5:D5"/>
    <mergeCell ref="B4:D4"/>
    <mergeCell ref="C158:E1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4 C100:F114 C61:F78 C27:F41 C83:F96 C44:F58 C117:F131 C134:F148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Alex</cp:lastModifiedBy>
  <cp:lastPrinted>2007-10-12T11:53:06Z</cp:lastPrinted>
  <dcterms:created xsi:type="dcterms:W3CDTF">2006-10-19T06:45:18Z</dcterms:created>
  <dcterms:modified xsi:type="dcterms:W3CDTF">2015-11-26T12:29:24Z</dcterms:modified>
  <cp:category/>
  <cp:version/>
  <cp:contentType/>
  <cp:contentStatus/>
</cp:coreProperties>
</file>