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2760" windowWidth="11400" windowHeight="14265" tabRatio="579" firstSheet="15" activeTab="15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6 Moldova" sheetId="16" r:id="rId16"/>
  </sheets>
  <externalReferences>
    <externalReference r:id="rId19"/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<sst xmlns="http://schemas.openxmlformats.org/spreadsheetml/2006/main" count="1465" uniqueCount="921">
  <si>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</si>
  <si>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</si>
  <si>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</si>
  <si>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</si>
  <si>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</si>
  <si>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</si>
  <si>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</si>
  <si>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</si>
  <si>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</si>
  <si>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</si>
  <si>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</si>
  <si>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</si>
  <si>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</si>
  <si>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</si>
  <si>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</si>
  <si>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</si>
  <si>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</si>
  <si>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</si>
  <si>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</si>
  <si>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</si>
  <si>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</si>
  <si>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</si>
  <si>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</si>
  <si>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</si>
  <si>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</si>
  <si>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</si>
  <si>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</si>
  <si>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</si>
  <si>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</si>
  <si>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</si>
  <si>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</si>
  <si>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</si>
  <si>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</si>
  <si>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</si>
  <si>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</si>
  <si>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</si>
  <si>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</si>
  <si>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</si>
  <si>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</si>
  <si>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</si>
  <si>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</si>
  <si>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</si>
  <si>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</si>
  <si>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</si>
  <si>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</si>
  <si>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</si>
  <si>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</si>
  <si>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</si>
  <si>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</si>
  <si>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</si>
  <si>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</si>
  <si>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</si>
  <si>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</si>
  <si>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</si>
  <si>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</si>
  <si>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</si>
  <si>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</si>
  <si>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</si>
  <si>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</si>
  <si>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</si>
  <si>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</si>
  <si>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</si>
  <si>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</si>
  <si>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</si>
  <si>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</si>
  <si>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</si>
  <si>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</si>
  <si>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</si>
  <si>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</si>
  <si>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</si>
  <si>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</si>
  <si>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</si>
  <si>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</si>
  <si>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</si>
  <si>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</si>
  <si>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</si>
  <si>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</si>
  <si>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</si>
  <si>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</si>
  <si>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</si>
  <si>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</si>
  <si>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</si>
  <si>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</si>
  <si>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</si>
  <si>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</si>
  <si>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</si>
  <si>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</si>
  <si>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</si>
  <si>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</si>
  <si>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</si>
  <si>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</si>
  <si>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</si>
  <si>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</si>
  <si>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</si>
  <si>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</si>
  <si>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</si>
  <si>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</si>
  <si>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</si>
  <si>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</si>
  <si>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</si>
  <si>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</si>
  <si>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</si>
  <si>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</si>
  <si>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</si>
  <si>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</si>
  <si>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</si>
  <si>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</si>
  <si>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</si>
  <si>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</si>
  <si>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</si>
  <si>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</si>
  <si>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</si>
  <si>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</si>
  <si>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</si>
  <si>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</si>
  <si>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</si>
  <si>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</si>
  <si>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</si>
  <si>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</si>
  <si>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</si>
  <si>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</si>
  <si>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</si>
  <si>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</si>
  <si>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</si>
  <si>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</si>
  <si>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</si>
  <si>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</si>
  <si>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</si>
  <si>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</si>
  <si>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</si>
  <si>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</si>
  <si>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</si>
  <si>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</si>
  <si>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</si>
  <si>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</si>
  <si>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</si>
  <si>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</si>
  <si>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</si>
  <si>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</si>
  <si>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</si>
  <si>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</si>
  <si>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</si>
  <si>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</si>
  <si>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</si>
  <si>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</si>
  <si>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</si>
  <si>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</si>
  <si>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</si>
  <si>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</si>
  <si>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</si>
  <si>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</si>
  <si>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</si>
  <si>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</si>
  <si>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</si>
  <si>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</si>
  <si>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</si>
  <si>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</si>
  <si>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</si>
  <si>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</si>
  <si>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</si>
  <si>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</si>
  <si>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</si>
  <si>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</si>
  <si>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</si>
  <si>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</si>
  <si>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</si>
  <si>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</si>
  <si>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</si>
  <si>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</si>
  <si>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</si>
  <si>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</si>
  <si>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</si>
  <si>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</si>
  <si>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</si>
  <si>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</si>
  <si>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</si>
  <si>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</si>
  <si>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</si>
  <si>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</si>
  <si>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</si>
  <si>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</si>
  <si>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</si>
  <si>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</si>
  <si>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</si>
  <si>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</si>
  <si>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</si>
  <si>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</si>
  <si>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</si>
  <si>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</si>
  <si>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</si>
  <si>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</si>
  <si>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</si>
  <si>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</si>
  <si>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</si>
  <si>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</si>
  <si>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</si>
  <si>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</si>
  <si>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</si>
  <si>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</si>
  <si>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</si>
  <si>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</si>
  <si>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</si>
  <si>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</si>
  <si>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</si>
  <si>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</si>
  <si>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</si>
  <si>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</si>
  <si>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</si>
  <si>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</si>
  <si>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</si>
  <si>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</si>
  <si>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</si>
  <si>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</si>
  <si>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</si>
  <si>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</si>
  <si>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</si>
  <si>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</si>
  <si>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</si>
  <si>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</si>
  <si>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</si>
  <si>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</si>
  <si>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</si>
  <si>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</si>
  <si>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</si>
  <si>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</si>
  <si>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</si>
  <si>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</si>
  <si>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</si>
  <si>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</si>
  <si>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</si>
  <si>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</si>
  <si>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</si>
  <si>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</si>
  <si>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</si>
  <si>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</si>
  <si>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</si>
  <si>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</si>
  <si>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</si>
  <si>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</si>
  <si>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</si>
  <si>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</si>
  <si>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</si>
  <si>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</si>
  <si>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</si>
  <si>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</si>
  <si>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</si>
  <si>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</si>
  <si>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</si>
  <si>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</si>
  <si>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</si>
  <si>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</si>
  <si>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</si>
  <si>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</si>
  <si>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</si>
  <si>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</si>
  <si>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</si>
  <si>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</si>
  <si>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</si>
  <si>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</si>
  <si>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</si>
  <si>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</si>
  <si>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</si>
  <si>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</si>
  <si>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</si>
  <si>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</si>
  <si>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</si>
  <si>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</si>
  <si>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</si>
  <si>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</si>
  <si>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</si>
  <si>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</si>
  <si>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</si>
  <si>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</si>
  <si>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</si>
  <si>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</si>
  <si>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</si>
  <si>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</si>
  <si>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</si>
  <si>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</si>
  <si>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</si>
  <si>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</si>
  <si>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</si>
  <si>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</si>
  <si>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</si>
  <si>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</si>
  <si>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</si>
  <si>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</si>
  <si>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</si>
  <si>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</si>
  <si>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</si>
  <si>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</si>
  <si>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</si>
  <si>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</si>
  <si>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</si>
  <si>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</si>
  <si>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</si>
  <si>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</si>
  <si>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</si>
  <si>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</si>
  <si>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</si>
  <si>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</si>
  <si>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</si>
  <si>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</si>
  <si>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</si>
  <si>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</si>
  <si>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</si>
  <si>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</si>
  <si>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</si>
  <si>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</si>
  <si>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</si>
  <si>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</si>
  <si>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</si>
  <si>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</si>
  <si>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</si>
  <si>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</si>
  <si>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</si>
  <si>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</si>
  <si>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</si>
  <si>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</si>
  <si>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</si>
  <si>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</si>
  <si>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</si>
  <si>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</si>
  <si>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</si>
  <si>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</si>
  <si>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</si>
  <si>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</si>
  <si>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</si>
  <si>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</si>
  <si>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</si>
  <si>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</si>
  <si>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</si>
  <si>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</si>
  <si>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</si>
  <si>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</si>
  <si>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</si>
  <si>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</si>
  <si>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</si>
  <si>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</si>
  <si>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</si>
  <si>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</si>
  <si>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</si>
  <si>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</si>
  <si>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</si>
  <si>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</si>
  <si>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</si>
  <si>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</si>
  <si>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</si>
  <si>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</si>
  <si>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</si>
  <si>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</si>
  <si>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</si>
  <si>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</si>
  <si>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</si>
  <si>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</si>
  <si>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</si>
  <si>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</si>
  <si>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</si>
  <si>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</si>
  <si>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</si>
  <si>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</si>
  <si>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</si>
  <si>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</si>
  <si>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</si>
  <si>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</si>
  <si>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</si>
  <si>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</si>
  <si>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</si>
  <si>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</si>
  <si>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</si>
  <si>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</si>
  <si>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</si>
  <si>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</si>
  <si>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</si>
  <si>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</si>
  <si>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</si>
  <si>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</si>
  <si>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</si>
  <si>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</si>
  <si>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</si>
  <si>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</si>
  <si>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</si>
  <si>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</si>
  <si>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</si>
  <si>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</si>
  <si>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</si>
  <si>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</si>
  <si>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</si>
  <si>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</si>
  <si>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</si>
  <si>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</si>
  <si>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</si>
  <si>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</si>
  <si>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</si>
  <si>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</si>
  <si>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</si>
  <si>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</si>
  <si>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</si>
  <si>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</si>
  <si>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</si>
  <si>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</si>
  <si>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</si>
  <si>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</si>
  <si>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</si>
  <si>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</si>
  <si>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</si>
  <si>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</si>
  <si>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</si>
  <si>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</si>
  <si>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</si>
  <si>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</si>
  <si>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</si>
  <si>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</si>
  <si>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</si>
  <si>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</si>
  <si>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</si>
  <si>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</si>
  <si>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</si>
  <si>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</si>
  <si>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JORDANKA PETKOVA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</si>
  <si>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</si>
  <si>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</si>
  <si>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</si>
  <si>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</si>
  <si>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</si>
  <si>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</si>
  <si>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</si>
  <si>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</si>
  <si>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</si>
  <si>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</si>
  <si>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</si>
  <si>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</si>
  <si>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</si>
  <si>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</si>
  <si>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</si>
  <si>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</si>
  <si>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</si>
  <si>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</si>
  <si>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</si>
  <si>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</si>
  <si>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</si>
  <si>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</si>
  <si>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</si>
  <si>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</si>
  <si>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</si>
  <si>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</si>
  <si>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</si>
  <si>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</si>
  <si>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</si>
  <si>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</si>
  <si>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</si>
  <si>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</si>
  <si>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</si>
  <si>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</si>
  <si>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</si>
  <si>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</si>
  <si>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</si>
  <si>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</si>
  <si>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</si>
  <si>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</si>
  <si>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</si>
  <si>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</si>
  <si>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</si>
  <si>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</si>
  <si>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</si>
  <si>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</si>
  <si>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</si>
  <si>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</si>
  <si>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</si>
  <si>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</si>
  <si>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</si>
  <si>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</si>
  <si>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</si>
  <si>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</si>
  <si>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</si>
  <si>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</si>
  <si>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</si>
  <si>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</si>
  <si>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</si>
  <si>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</si>
  <si>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</si>
  <si>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</si>
  <si>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</si>
  <si>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</si>
  <si>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</si>
  <si>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</si>
  <si>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</si>
  <si>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</si>
  <si>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</si>
  <si>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</si>
  <si>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</si>
  <si>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</si>
  <si>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</si>
  <si>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</si>
  <si>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</si>
  <si>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</si>
  <si>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</si>
  <si>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</si>
  <si>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</si>
  <si>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</si>
  <si>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</si>
  <si>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</si>
  <si>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</si>
  <si>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</si>
  <si>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</si>
  <si>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</si>
  <si>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</si>
  <si>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</si>
  <si>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</si>
  <si>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</si>
  <si>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</si>
  <si>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</si>
  <si>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</si>
  <si>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</si>
  <si>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</si>
  <si>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</si>
  <si>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</si>
  <si>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</si>
  <si>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</si>
  <si>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</si>
  <si>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</si>
  <si>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</si>
  <si>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</si>
  <si>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</si>
  <si>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</si>
  <si>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</si>
  <si>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</si>
  <si>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</si>
  <si>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</si>
  <si>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</si>
  <si>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</si>
  <si>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</si>
  <si>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</si>
  <si>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</si>
  <si>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</si>
  <si>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</si>
  <si>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</si>
  <si>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</si>
  <si>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</si>
  <si>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</si>
  <si>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</si>
  <si>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</si>
  <si>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</si>
  <si>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</si>
  <si>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</si>
  <si>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</si>
  <si>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</si>
  <si>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</si>
  <si>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</si>
  <si>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</si>
  <si>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</si>
  <si>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</si>
  <si>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</si>
  <si>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</si>
  <si>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</si>
  <si>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</si>
  <si>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</si>
  <si>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</si>
  <si>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</si>
  <si>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</si>
  <si>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</si>
  <si>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</si>
  <si>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</si>
  <si>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</si>
  <si>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</si>
  <si>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</si>
  <si>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</si>
  <si>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</si>
  <si>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</si>
  <si>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</si>
  <si>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</si>
  <si>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</si>
  <si>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</si>
  <si>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</si>
  <si>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</si>
  <si>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</si>
  <si>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</si>
  <si>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</si>
  <si>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</si>
  <si>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</si>
  <si>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</si>
  <si>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</si>
  <si>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</si>
  <si>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</si>
  <si>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</si>
  <si>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</si>
  <si>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</si>
  <si>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</si>
  <si>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</si>
  <si>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</si>
  <si>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</si>
  <si>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</si>
  <si>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</si>
  <si>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</si>
  <si>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</si>
  <si>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</si>
  <si>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</si>
  <si>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</si>
  <si>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</si>
  <si>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</si>
  <si>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</si>
  <si>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</si>
  <si>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</si>
  <si>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</si>
  <si>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</si>
  <si>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</si>
  <si>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</si>
  <si>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</si>
  <si>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</si>
  <si>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</si>
  <si>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</si>
  <si>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</si>
  <si>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</si>
  <si>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</si>
  <si>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</si>
  <si>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</si>
  <si>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</si>
  <si>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</si>
  <si>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</si>
  <si>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</si>
  <si>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</si>
  <si>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</si>
  <si>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</si>
  <si>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</si>
  <si>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</si>
  <si>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</si>
  <si>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</si>
  <si>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</si>
  <si>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</si>
  <si>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</si>
  <si>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</si>
  <si>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</si>
  <si>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</si>
  <si>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</si>
  <si>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</si>
  <si>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</si>
  <si>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</si>
  <si>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</si>
  <si>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</si>
  <si>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</si>
  <si>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</si>
  <si>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</si>
  <si>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</si>
  <si>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</si>
  <si>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</si>
  <si>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</si>
  <si>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</si>
  <si>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</si>
  <si>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</si>
  <si>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</si>
  <si>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</si>
  <si>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</si>
  <si>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</si>
  <si>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</si>
  <si>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</si>
  <si>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</si>
  <si>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</si>
  <si>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</si>
  <si>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</si>
  <si>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</si>
  <si>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</si>
  <si>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</si>
  <si>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</si>
  <si>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</si>
  <si>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</si>
  <si>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</si>
  <si>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</si>
  <si>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</si>
  <si>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</si>
  <si>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</si>
  <si>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</si>
  <si>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</si>
  <si>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</si>
  <si>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</si>
  <si>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</si>
  <si>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</si>
  <si>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</si>
  <si>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</si>
  <si>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</si>
  <si>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</si>
  <si>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</si>
  <si>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</si>
  <si>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</si>
  <si>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</si>
  <si>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</si>
  <si>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</si>
  <si>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</si>
  <si>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</si>
  <si>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</si>
  <si>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</si>
  <si>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</si>
  <si>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</si>
  <si>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</si>
  <si>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</si>
  <si>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</si>
  <si>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</si>
  <si>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</si>
  <si>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</si>
  <si>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</si>
  <si>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</si>
  <si>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</si>
  <si>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</si>
  <si>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</si>
  <si>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</si>
  <si>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</si>
  <si>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</si>
  <si>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</si>
  <si>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</si>
  <si>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</si>
  <si>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</si>
  <si>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</si>
  <si>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</si>
  <si>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</si>
  <si>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</si>
  <si>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</si>
  <si>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</si>
  <si>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</si>
  <si>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</si>
  <si>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</si>
  <si>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</si>
  <si>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</si>
  <si>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</si>
  <si>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</si>
  <si>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</si>
  <si>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</si>
  <si>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</si>
  <si>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</si>
  <si>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</si>
  <si>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</si>
  <si>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</si>
  <si>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</si>
  <si>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</si>
  <si>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</si>
  <si>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</si>
  <si>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</si>
  <si>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</si>
  <si>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</si>
  <si>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</si>
  <si>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</si>
  <si>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</si>
  <si>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</si>
  <si>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</si>
  <si>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</si>
  <si>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</si>
  <si>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</si>
  <si>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</si>
  <si>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</si>
  <si>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</si>
  <si>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</si>
  <si>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</si>
  <si>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</si>
  <si>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</si>
  <si>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</si>
  <si>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</si>
  <si>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</si>
  <si>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</si>
  <si>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</si>
  <si>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</si>
  <si>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</si>
  <si>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</si>
  <si>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</si>
  <si>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</si>
  <si>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</si>
  <si>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</si>
  <si>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</si>
  <si>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</si>
  <si>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</si>
  <si>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</si>
  <si>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</si>
  <si>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</si>
  <si>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</si>
  <si>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</si>
  <si>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</si>
  <si>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</si>
  <si>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</si>
  <si>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</si>
  <si>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</si>
  <si>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</si>
  <si>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</si>
  <si>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</si>
  <si>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</si>
  <si>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</si>
  <si>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</si>
  <si>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</si>
  <si>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</si>
  <si>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</si>
  <si>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</si>
  <si>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</si>
  <si>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</si>
  <si>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</si>
  <si>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</si>
  <si>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</si>
  <si>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</si>
  <si>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</si>
  <si>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</si>
  <si>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</si>
  <si>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</si>
  <si>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</si>
  <si>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</si>
  <si>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</si>
  <si>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</si>
  <si>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</si>
  <si>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</si>
  <si>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</si>
  <si>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</si>
  <si>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</si>
  <si>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</si>
  <si>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</si>
  <si>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</si>
  <si>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</si>
  <si>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</si>
  <si>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</si>
  <si>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</si>
  <si>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</si>
  <si>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</si>
  <si>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</si>
  <si>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</si>
  <si>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</si>
  <si>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</si>
  <si>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</si>
  <si>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</si>
  <si>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</si>
  <si>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</si>
  <si>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</si>
  <si>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</si>
  <si>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</si>
  <si>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</si>
  <si>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</si>
  <si>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</si>
  <si>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</si>
  <si>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</si>
  <si>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</si>
  <si>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</si>
  <si>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</si>
  <si>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</si>
  <si>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</si>
  <si>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</si>
  <si>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</si>
  <si>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</si>
  <si>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</si>
  <si>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</si>
  <si>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</si>
  <si>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</si>
  <si>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</si>
  <si>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</si>
  <si>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</si>
  <si>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</si>
  <si>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</si>
  <si>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</si>
  <si>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</si>
  <si>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</si>
  <si>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</si>
  <si>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</si>
  <si>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</si>
  <si>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</si>
  <si>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</si>
  <si>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</si>
  <si>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</si>
  <si>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</si>
  <si>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</si>
  <si>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</si>
  <si>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</si>
  <si>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</si>
  <si>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</si>
  <si>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</si>
  <si>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</si>
  <si>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</si>
  <si>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</si>
  <si>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</si>
  <si>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</si>
  <si>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</si>
  <si>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</si>
  <si>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</si>
  <si>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</si>
  <si>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</si>
  <si>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</si>
  <si>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</si>
  <si>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</si>
  <si>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</si>
  <si>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</si>
  <si>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</si>
  <si>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</si>
  <si>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</si>
  <si>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</si>
  <si>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</si>
  <si>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</si>
  <si>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</si>
  <si>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</si>
  <si>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</si>
  <si>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</si>
  <si>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</si>
  <si>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</si>
  <si>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</si>
  <si>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</si>
  <si>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</si>
  <si>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(BGN thousand)</t>
  </si>
  <si>
    <t>1/ Sopharma Trading AD</t>
  </si>
  <si>
    <t>2/ Achieve Life Sciences Inc., USA</t>
  </si>
  <si>
    <t xml:space="preserve">www.sopharma.bg, </t>
  </si>
  <si>
    <t>EQUITY, MINORITY PARTICIPATION AND LIABILITIES</t>
  </si>
  <si>
    <t>5. Biological assets</t>
  </si>
  <si>
    <t>3. Advanced payments</t>
  </si>
  <si>
    <t>2/ Biopharm engineering AD</t>
  </si>
  <si>
    <t>3/  Veta Pharma AD</t>
  </si>
  <si>
    <t>4/ Momina krepost AD</t>
  </si>
  <si>
    <t xml:space="preserve">5/ Pharmalogistics AD </t>
  </si>
  <si>
    <t>6/ Aromania OOD</t>
  </si>
  <si>
    <t>7/ Sopharma buildings AD</t>
  </si>
  <si>
    <t xml:space="preserve">8/ Electroncommerce AD </t>
  </si>
  <si>
    <t>9/ Phyto Palauzovo AD</t>
  </si>
  <si>
    <t>6/ Aroma AD</t>
  </si>
  <si>
    <t>7/ Gradus AD</t>
  </si>
  <si>
    <t>2/ Expat Bulgaria BTF</t>
  </si>
  <si>
    <t>3/ Todorov AD</t>
  </si>
  <si>
    <t>4/ Sopharma properties REIT</t>
  </si>
  <si>
    <t>5/ Elana Agrocredit AD</t>
  </si>
  <si>
    <t>8/ Ecobulpack AD</t>
  </si>
  <si>
    <t>9/ Unicredit Bulbank AD</t>
  </si>
  <si>
    <t>10/ Expo Group AD</t>
  </si>
  <si>
    <t>11/ImVenchar I KDA</t>
  </si>
  <si>
    <t>end of period (8+9-10)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</si>
</sst>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/yyyy\ &quot;г.&quot;;@"/>
    <numFmt numFmtId="173" formatCode="_-* #,##0.00\ &quot;лв&quot;_-;\-* #,##0.00\ &quot;лв&quot;_-;_-* &quot;-&quot;??\ &quot;лв&quot;_-;_-@_-"/>
    <numFmt numFmtId="174" formatCode="[$-402]dd\ mmmm\ yyyy\ &quot;г.&quot;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Font="1" applyAlignment="1">
      <alignment/>
    </xf>
    <xf numFmtId="0" fontId="3" fillId="0" borderId="10" xfId="68" applyFont="1" applyBorder="1" applyAlignment="1">
      <alignment horizontal="centerContinuous" vertical="center" wrapText="1"/>
      <protection/>
    </xf>
    <xf numFmtId="0" fontId="4" fillId="0" borderId="11" xfId="68" applyFont="1" applyBorder="1" applyAlignment="1">
      <alignment horizontal="centerContinuous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7" fillId="0" borderId="12" xfId="68" applyFont="1" applyBorder="1" applyAlignment="1">
      <alignment horizontal="centerContinuous" vertical="center" wrapText="1"/>
      <protection/>
    </xf>
    <xf numFmtId="0" fontId="4" fillId="0" borderId="13" xfId="68" applyFont="1" applyBorder="1" applyAlignment="1">
      <alignment horizontal="centerContinuous" vertical="center" wrapText="1"/>
      <protection/>
    </xf>
    <xf numFmtId="49" fontId="67" fillId="0" borderId="12" xfId="68" applyNumberFormat="1" applyFont="1" applyBorder="1" applyAlignment="1">
      <alignment horizontal="centerContinuous"/>
      <protection/>
    </xf>
    <xf numFmtId="0" fontId="68" fillId="0" borderId="13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4" fillId="0" borderId="15" xfId="68" applyFont="1" applyBorder="1" applyAlignment="1">
      <alignment horizontal="centerContinuous" vertical="center" wrapText="1"/>
      <protection/>
    </xf>
    <xf numFmtId="0" fontId="3" fillId="0" borderId="14" xfId="68" applyFont="1" applyBorder="1" applyAlignment="1">
      <alignment horizontal="centerContinuous" vertical="center"/>
      <protection/>
    </xf>
    <xf numFmtId="0" fontId="3" fillId="0" borderId="15" xfId="68" applyFont="1" applyBorder="1" applyAlignment="1">
      <alignment horizontal="centerContinuous" vertical="center"/>
      <protection/>
    </xf>
    <xf numFmtId="0" fontId="4" fillId="0" borderId="16" xfId="68" applyFont="1" applyBorder="1" applyAlignment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9" fillId="33" borderId="17" xfId="53" applyNumberFormat="1" applyFont="1" applyFill="1" applyBorder="1" applyAlignment="1">
      <alignment/>
    </xf>
    <xf numFmtId="49" fontId="69" fillId="33" borderId="16" xfId="53" applyNumberFormat="1" applyFont="1" applyFill="1" applyBorder="1" applyAlignment="1">
      <alignment/>
    </xf>
    <xf numFmtId="0" fontId="4" fillId="0" borderId="0" xfId="57" applyFont="1">
      <alignment/>
      <protection/>
    </xf>
    <xf numFmtId="0" fontId="7" fillId="0" borderId="0" xfId="57" applyFont="1">
      <alignment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 applyProtection="1">
      <alignment horizontal="centerContinuous" vertical="center"/>
      <protection hidden="1"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5" applyFont="1" applyAlignment="1">
      <alignment horizontal="center" vertical="center" wrapText="1"/>
      <protection/>
    </xf>
    <xf numFmtId="0" fontId="7" fillId="0" borderId="0" xfId="66" applyFont="1" applyAlignment="1">
      <alignment horizont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top" wrapText="1"/>
      <protection/>
    </xf>
    <xf numFmtId="0" fontId="4" fillId="0" borderId="0" xfId="64" applyFont="1" applyAlignment="1">
      <alignment vertical="top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top" wrapText="1"/>
      <protection/>
    </xf>
    <xf numFmtId="0" fontId="3" fillId="0" borderId="22" xfId="64" applyFont="1" applyBorder="1" applyAlignment="1">
      <alignment horizontal="center" vertical="top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3" fillId="0" borderId="19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49" fontId="3" fillId="34" borderId="19" xfId="64" applyNumberFormat="1" applyFont="1" applyFill="1" applyBorder="1" applyAlignment="1">
      <alignment horizontal="right" vertical="top" wrapText="1"/>
      <protection/>
    </xf>
    <xf numFmtId="3" fontId="4" fillId="34" borderId="19" xfId="58" applyNumberFormat="1" applyFont="1" applyFill="1" applyBorder="1" applyAlignment="1">
      <alignment vertical="top" wrapText="1"/>
      <protection/>
    </xf>
    <xf numFmtId="3" fontId="4" fillId="34" borderId="23" xfId="58" applyNumberFormat="1" applyFont="1" applyFill="1" applyBorder="1" applyAlignment="1">
      <alignment vertical="top" wrapText="1"/>
      <protection/>
    </xf>
    <xf numFmtId="0" fontId="9" fillId="35" borderId="24" xfId="64" applyFont="1" applyFill="1" applyBorder="1" applyAlignment="1">
      <alignment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5" xfId="64" applyNumberFormat="1" applyFont="1" applyBorder="1" applyAlignment="1">
      <alignment vertical="top" wrapText="1"/>
      <protection/>
    </xf>
    <xf numFmtId="0" fontId="4" fillId="34" borderId="16" xfId="58" applyFont="1" applyFill="1" applyBorder="1" applyAlignment="1">
      <alignment vertical="top" wrapText="1"/>
      <protection/>
    </xf>
    <xf numFmtId="3" fontId="4" fillId="34" borderId="16" xfId="58" applyNumberFormat="1" applyFont="1" applyFill="1" applyBorder="1" applyAlignment="1">
      <alignment vertical="top" wrapText="1"/>
      <protection/>
    </xf>
    <xf numFmtId="3" fontId="4" fillId="34" borderId="25" xfId="58" applyNumberFormat="1" applyFont="1" applyFill="1" applyBorder="1" applyAlignment="1">
      <alignment vertical="top" wrapText="1"/>
      <protection/>
    </xf>
    <xf numFmtId="0" fontId="5" fillId="35" borderId="24" xfId="64" applyFont="1" applyFill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5" xfId="64" applyNumberFormat="1" applyFont="1" applyFill="1" applyBorder="1" applyAlignment="1" applyProtection="1">
      <alignment vertical="top"/>
      <protection locked="0"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5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5" xfId="58" applyNumberFormat="1" applyFont="1" applyBorder="1" applyAlignment="1">
      <alignment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5" xfId="64" applyNumberFormat="1" applyFont="1" applyBorder="1" applyAlignment="1">
      <alignment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>
      <alignment vertical="top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5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5" xfId="64" applyNumberFormat="1" applyFont="1" applyBorder="1" applyAlignment="1">
      <alignment vertical="top" wrapText="1"/>
      <protection/>
    </xf>
    <xf numFmtId="1" fontId="4" fillId="0" borderId="21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3" fontId="4" fillId="0" borderId="22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21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49" fontId="3" fillId="0" borderId="21" xfId="64" applyNumberFormat="1" applyFont="1" applyBorder="1" applyAlignment="1">
      <alignment horizontal="right"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5" xfId="64" applyNumberFormat="1" applyFont="1" applyBorder="1" applyAlignment="1">
      <alignment vertical="top"/>
      <protection/>
    </xf>
    <xf numFmtId="1" fontId="4" fillId="34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5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1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4" fillId="0" borderId="22" xfId="58" applyNumberFormat="1" applyFont="1" applyBorder="1" applyAlignment="1">
      <alignment vertical="top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27" xfId="64" applyNumberFormat="1" applyFont="1" applyBorder="1" applyAlignment="1">
      <alignment vertical="center" wrapText="1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0" fontId="3" fillId="0" borderId="0" xfId="64" applyFont="1" applyAlignment="1">
      <alignment vertical="top" wrapText="1"/>
      <protection/>
    </xf>
    <xf numFmtId="49" fontId="3" fillId="0" borderId="0" xfId="64" applyNumberFormat="1" applyFont="1" applyAlignment="1">
      <alignment vertical="top" wrapText="1"/>
      <protection/>
    </xf>
    <xf numFmtId="1" fontId="4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horizontal="left" vertical="top" wrapText="1"/>
      <protection/>
    </xf>
    <xf numFmtId="0" fontId="4" fillId="0" borderId="0" xfId="64" applyFont="1" applyAlignment="1">
      <alignment vertical="top" wrapText="1"/>
      <protection/>
    </xf>
    <xf numFmtId="0" fontId="11" fillId="0" borderId="0" xfId="64" applyFont="1" applyAlignment="1">
      <alignment vertical="top"/>
      <protection/>
    </xf>
    <xf numFmtId="0" fontId="4" fillId="0" borderId="0" xfId="64" applyFont="1" applyAlignment="1" applyProtection="1">
      <alignment horizontal="right" vertical="center" indent="2"/>
      <protection hidden="1"/>
    </xf>
    <xf numFmtId="172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0" xfId="66" applyFont="1">
      <alignment/>
      <protection/>
    </xf>
    <xf numFmtId="0" fontId="4" fillId="0" borderId="0" xfId="64" applyFont="1" applyAlignment="1" applyProtection="1">
      <alignment horizontal="right" vertical="center"/>
      <protection hidden="1"/>
    </xf>
    <xf numFmtId="172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>
      <alignment horizontal="centerContinuous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left"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5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0" fontId="4" fillId="0" borderId="24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5" xfId="64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5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3" fontId="10" fillId="33" borderId="25" xfId="64" applyNumberFormat="1" applyFont="1" applyFill="1" applyBorder="1" applyAlignment="1" applyProtection="1">
      <alignment vertical="center"/>
      <protection locked="0"/>
    </xf>
    <xf numFmtId="3" fontId="10" fillId="0" borderId="16" xfId="66" applyNumberFormat="1" applyFont="1" applyBorder="1" applyAlignment="1">
      <alignment horizontal="center" vertical="center"/>
      <protection/>
    </xf>
    <xf numFmtId="0" fontId="10" fillId="0" borderId="21" xfId="66" applyFont="1" applyBorder="1" applyAlignment="1">
      <alignment horizontal="center" vertical="center" wrapText="1"/>
      <protection/>
    </xf>
    <xf numFmtId="3" fontId="3" fillId="0" borderId="21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4" fillId="0" borderId="21" xfId="66" applyFont="1" applyBorder="1" applyAlignment="1">
      <alignment vertical="center" wrapText="1"/>
      <protection/>
    </xf>
    <xf numFmtId="3" fontId="4" fillId="0" borderId="21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5" xfId="64" applyNumberFormat="1" applyFont="1" applyFill="1" applyBorder="1" applyAlignment="1" applyProtection="1">
      <alignment vertical="center"/>
      <protection locked="0"/>
    </xf>
    <xf numFmtId="49" fontId="3" fillId="0" borderId="21" xfId="66" applyNumberFormat="1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27" xfId="66" applyNumberFormat="1" applyFont="1" applyBorder="1" applyAlignment="1">
      <alignment vertical="center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wrapText="1"/>
      <protection/>
    </xf>
    <xf numFmtId="1" fontId="4" fillId="0" borderId="0" xfId="66" applyNumberFormat="1" applyFont="1">
      <alignment/>
      <protection/>
    </xf>
    <xf numFmtId="0" fontId="3" fillId="0" borderId="0" xfId="66" applyFont="1" applyAlignment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49" fontId="3" fillId="0" borderId="21" xfId="65" applyNumberFormat="1" applyFont="1" applyBorder="1" applyAlignment="1">
      <alignment horizontal="center" vertical="center" wrapText="1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1" fontId="4" fillId="0" borderId="0" xfId="65" applyNumberFormat="1" applyFont="1" applyAlignment="1">
      <alignment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0" xfId="65" applyNumberFormat="1" applyFont="1" applyBorder="1" applyAlignment="1">
      <alignment horizontal="center" wrapText="1"/>
      <protection/>
    </xf>
    <xf numFmtId="3" fontId="4" fillId="0" borderId="30" xfId="65" applyNumberFormat="1" applyFont="1" applyBorder="1" applyAlignment="1">
      <alignment wrapText="1"/>
      <protection/>
    </xf>
    <xf numFmtId="3" fontId="4" fillId="0" borderId="31" xfId="65" applyNumberFormat="1" applyFont="1" applyBorder="1" applyAlignment="1">
      <alignment wrapText="1"/>
      <protection/>
    </xf>
    <xf numFmtId="49" fontId="3" fillId="0" borderId="21" xfId="65" applyNumberFormat="1" applyFont="1" applyBorder="1" applyAlignment="1">
      <alignment horizontal="center"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22" xfId="65" applyNumberFormat="1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27" xfId="65" applyNumberFormat="1" applyFont="1" applyBorder="1" applyAlignment="1">
      <alignment wrapText="1"/>
      <protection/>
    </xf>
    <xf numFmtId="49" fontId="10" fillId="0" borderId="32" xfId="65" applyNumberFormat="1" applyFont="1" applyBorder="1" applyAlignment="1">
      <alignment horizontal="center" wrapText="1"/>
      <protection/>
    </xf>
    <xf numFmtId="3" fontId="10" fillId="33" borderId="32" xfId="64" applyNumberFormat="1" applyFont="1" applyFill="1" applyBorder="1" applyAlignment="1" applyProtection="1">
      <alignment vertical="top"/>
      <protection locked="0"/>
    </xf>
    <xf numFmtId="3" fontId="10" fillId="33" borderId="33" xfId="64" applyNumberFormat="1" applyFont="1" applyFill="1" applyBorder="1" applyAlignment="1" applyProtection="1">
      <alignment vertical="top"/>
      <protection locked="0"/>
    </xf>
    <xf numFmtId="49" fontId="10" fillId="0" borderId="26" xfId="65" applyNumberFormat="1" applyFont="1" applyBorder="1" applyAlignment="1">
      <alignment horizontal="center" wrapText="1"/>
      <protection/>
    </xf>
    <xf numFmtId="3" fontId="10" fillId="0" borderId="26" xfId="65" applyNumberFormat="1" applyFont="1" applyBorder="1" applyAlignment="1">
      <alignment wrapText="1"/>
      <protection/>
    </xf>
    <xf numFmtId="3" fontId="10" fillId="0" borderId="27" xfId="65" applyNumberFormat="1" applyFont="1" applyBorder="1" applyAlignment="1">
      <alignment wrapText="1"/>
      <protection/>
    </xf>
    <xf numFmtId="49" fontId="7" fillId="0" borderId="30" xfId="65" applyNumberFormat="1" applyFont="1" applyBorder="1" applyAlignment="1">
      <alignment horizontal="center" wrapText="1"/>
      <protection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49" fontId="7" fillId="0" borderId="28" xfId="65" applyNumberFormat="1" applyFont="1" applyBorder="1" applyAlignment="1">
      <alignment horizontal="center" wrapText="1"/>
      <protection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Alignment="1">
      <alignment wrapText="1"/>
      <protection/>
    </xf>
    <xf numFmtId="0" fontId="13" fillId="0" borderId="0" xfId="65" applyFont="1" applyAlignment="1">
      <alignment wrapText="1"/>
      <protection/>
    </xf>
    <xf numFmtId="0" fontId="14" fillId="0" borderId="0" xfId="65" applyFont="1" applyAlignment="1">
      <alignment horizontal="left" wrapText="1"/>
      <protection/>
    </xf>
    <xf numFmtId="0" fontId="4" fillId="0" borderId="0" xfId="67" applyFont="1">
      <alignment/>
      <protection/>
    </xf>
    <xf numFmtId="0" fontId="3" fillId="0" borderId="0" xfId="67" applyFont="1" applyAlignment="1">
      <alignment horizontal="centerContinuous" vertical="center"/>
      <protection/>
    </xf>
    <xf numFmtId="0" fontId="3" fillId="0" borderId="0" xfId="67" applyFont="1" applyAlignment="1">
      <alignment vertical="justify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7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horizontal="left" vertical="justify"/>
      <protection/>
    </xf>
    <xf numFmtId="0" fontId="3" fillId="0" borderId="0" xfId="64" applyFont="1" applyAlignment="1">
      <alignment horizontal="left" vertical="justify" wrapText="1"/>
      <protection/>
    </xf>
    <xf numFmtId="0" fontId="3" fillId="0" borderId="0" xfId="67" applyFont="1" applyAlignment="1">
      <alignment horizontal="left" vertical="justify" wrapText="1"/>
      <protection/>
    </xf>
    <xf numFmtId="0" fontId="3" fillId="0" borderId="0" xfId="67" applyFont="1" applyAlignment="1">
      <alignment horizontal="centerContinuous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34" xfId="67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4" fillId="34" borderId="19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25" xfId="67" applyNumberFormat="1" applyFont="1" applyBorder="1" applyAlignment="1">
      <alignment vertical="center"/>
      <protection/>
    </xf>
    <xf numFmtId="3" fontId="4" fillId="0" borderId="0" xfId="67" applyNumberFormat="1" applyFont="1">
      <alignment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25" xfId="67" applyNumberFormat="1" applyFont="1" applyBorder="1" applyAlignment="1">
      <alignment vertical="center"/>
      <protection/>
    </xf>
    <xf numFmtId="3" fontId="3" fillId="34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1" xfId="67" applyNumberFormat="1" applyFont="1" applyBorder="1" applyAlignment="1">
      <alignment horizontal="center" vertical="center" wrapText="1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3" fontId="3" fillId="0" borderId="21" xfId="67" applyNumberFormat="1" applyFont="1" applyBorder="1" applyAlignment="1">
      <alignment vertical="center"/>
      <protection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49" fontId="3" fillId="0" borderId="26" xfId="67" applyNumberFormat="1" applyFont="1" applyBorder="1" applyAlignment="1">
      <alignment horizontal="center" vertical="center" wrapText="1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27" xfId="67" applyNumberFormat="1" applyFont="1" applyBorder="1" applyAlignment="1">
      <alignment vertical="center"/>
      <protection/>
    </xf>
    <xf numFmtId="0" fontId="3" fillId="0" borderId="0" xfId="67" applyFont="1" applyAlignment="1">
      <alignment vertical="center" wrapText="1"/>
      <protection/>
    </xf>
    <xf numFmtId="49" fontId="3" fillId="0" borderId="0" xfId="67" applyNumberFormat="1" applyFont="1" applyAlignment="1">
      <alignment horizontal="center" vertical="center" wrapText="1"/>
      <protection/>
    </xf>
    <xf numFmtId="3" fontId="4" fillId="0" borderId="0" xfId="67" applyNumberFormat="1" applyFont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wrapText="1"/>
      <protection/>
    </xf>
    <xf numFmtId="49" fontId="4" fillId="0" borderId="0" xfId="67" applyNumberFormat="1" applyFont="1" applyAlignment="1">
      <alignment horizontal="center" wrapText="1"/>
      <protection/>
    </xf>
    <xf numFmtId="0" fontId="15" fillId="0" borderId="0" xfId="64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Continuous"/>
      <protection/>
    </xf>
    <xf numFmtId="0" fontId="4" fillId="0" borderId="0" xfId="63" applyFont="1">
      <alignment/>
      <protection/>
    </xf>
    <xf numFmtId="0" fontId="15" fillId="0" borderId="0" xfId="64" applyFont="1" applyAlignment="1" applyProtection="1">
      <alignment vertical="center"/>
      <protection hidden="1"/>
    </xf>
    <xf numFmtId="0" fontId="3" fillId="0" borderId="0" xfId="64" applyFont="1" applyAlignment="1">
      <alignment horizontal="centerContinuous" vertical="center" wrapText="1"/>
      <protection/>
    </xf>
    <xf numFmtId="0" fontId="15" fillId="0" borderId="0" xfId="64" applyFont="1" applyAlignment="1">
      <alignment horizontal="centerContinuous" vertical="center" wrapText="1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right" vertical="top"/>
      <protection/>
    </xf>
    <xf numFmtId="0" fontId="4" fillId="0" borderId="0" xfId="64" applyFont="1" applyAlignment="1">
      <alignment horizontal="left" vertical="top"/>
      <protection/>
    </xf>
    <xf numFmtId="0" fontId="4" fillId="0" borderId="0" xfId="0" applyFont="1" applyAlignment="1">
      <alignment horizontal="left"/>
    </xf>
    <xf numFmtId="0" fontId="3" fillId="0" borderId="16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4" fillId="0" borderId="16" xfId="61" applyFont="1" applyBorder="1" applyAlignment="1">
      <alignment horizontal="center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0" fontId="3" fillId="0" borderId="16" xfId="61" applyFont="1" applyBorder="1" applyAlignment="1">
      <alignment horizontal="left" vertical="center"/>
      <protection/>
    </xf>
    <xf numFmtId="0" fontId="4" fillId="36" borderId="16" xfId="61" applyFont="1" applyFill="1" applyBorder="1" applyAlignment="1" applyProtection="1">
      <alignment horizontal="left" vertical="center" wrapText="1"/>
      <protection locked="0"/>
    </xf>
    <xf numFmtId="49" fontId="4" fillId="36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0" fillId="0" borderId="16" xfId="6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10" fillId="0" borderId="16" xfId="61" applyFont="1" applyBorder="1" applyAlignment="1">
      <alignment horizontal="lef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7" fillId="0" borderId="16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3" applyNumberFormat="1" applyFont="1">
      <alignment/>
      <protection/>
    </xf>
    <xf numFmtId="0" fontId="15" fillId="0" borderId="0" xfId="64" applyFont="1" applyAlignment="1">
      <alignment horizontal="centerContinuous" vertical="center"/>
      <protection/>
    </xf>
    <xf numFmtId="0" fontId="17" fillId="0" borderId="0" xfId="64" applyFont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justify" wrapText="1"/>
      <protection/>
    </xf>
    <xf numFmtId="0" fontId="3" fillId="0" borderId="0" xfId="62" applyFont="1" applyAlignment="1">
      <alignment vertical="justify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20" xfId="62" applyFont="1" applyBorder="1" applyAlignment="1">
      <alignment horizontal="centerContinuous"/>
      <protection/>
    </xf>
    <xf numFmtId="0" fontId="3" fillId="0" borderId="21" xfId="62" applyFont="1" applyBorder="1" applyAlignment="1">
      <alignment horizontal="centerContinuous"/>
      <protection/>
    </xf>
    <xf numFmtId="0" fontId="3" fillId="0" borderId="21" xfId="62" applyFont="1" applyBorder="1" applyAlignment="1">
      <alignment horizontal="center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right" vertical="center" wrapText="1"/>
      <protection/>
    </xf>
    <xf numFmtId="49" fontId="3" fillId="34" borderId="19" xfId="62" applyNumberFormat="1" applyFont="1" applyFill="1" applyBorder="1" applyAlignment="1">
      <alignment vertical="center" wrapText="1"/>
      <protection/>
    </xf>
    <xf numFmtId="0" fontId="4" fillId="34" borderId="19" xfId="62" applyFont="1" applyFill="1" applyBorder="1" applyAlignment="1">
      <alignment horizontal="right" vertical="center" wrapText="1"/>
      <protection/>
    </xf>
    <xf numFmtId="0" fontId="4" fillId="34" borderId="23" xfId="62" applyFont="1" applyFill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3" fontId="4" fillId="33" borderId="35" xfId="64" applyNumberFormat="1" applyFont="1" applyFill="1" applyBorder="1" applyAlignment="1" applyProtection="1">
      <alignment horizontal="right" vertical="center"/>
      <protection locked="0"/>
    </xf>
    <xf numFmtId="0" fontId="4" fillId="0" borderId="16" xfId="62" applyFont="1" applyBorder="1" applyAlignment="1">
      <alignment horizontal="right" vertical="center" wrapText="1"/>
      <protection/>
    </xf>
    <xf numFmtId="0" fontId="4" fillId="0" borderId="25" xfId="62" applyFont="1" applyBorder="1" applyAlignment="1">
      <alignment horizontal="right" vertical="center" wrapText="1"/>
      <protection/>
    </xf>
    <xf numFmtId="0" fontId="4" fillId="0" borderId="24" xfId="62" applyFont="1" applyBorder="1" applyAlignment="1" quotePrefix="1">
      <alignment horizontal="right" vertical="center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0" fontId="3" fillId="0" borderId="24" xfId="62" applyFont="1" applyBorder="1" applyAlignment="1">
      <alignment horizontal="right" vertical="center"/>
      <protection/>
    </xf>
    <xf numFmtId="0" fontId="3" fillId="0" borderId="24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34" borderId="35" xfId="62" applyNumberFormat="1" applyFont="1" applyFill="1" applyBorder="1" applyAlignment="1">
      <alignment horizontal="center" vertical="center" wrapText="1"/>
      <protection/>
    </xf>
    <xf numFmtId="1" fontId="4" fillId="34" borderId="36" xfId="62" applyNumberFormat="1" applyFont="1" applyFill="1" applyBorder="1" applyAlignment="1">
      <alignment horizontal="right" vertical="center" wrapText="1"/>
      <protection/>
    </xf>
    <xf numFmtId="1" fontId="4" fillId="34" borderId="37" xfId="62" applyNumberFormat="1" applyFont="1" applyFill="1" applyBorder="1" applyAlignment="1">
      <alignment horizontal="right" vertical="center" wrapText="1"/>
      <protection/>
    </xf>
    <xf numFmtId="49" fontId="4" fillId="0" borderId="30" xfId="62" applyNumberFormat="1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right" vertical="center" wrapText="1"/>
      <protection/>
    </xf>
    <xf numFmtId="0" fontId="4" fillId="0" borderId="31" xfId="62" applyFont="1" applyBorder="1" applyAlignment="1">
      <alignment horizontal="right" vertical="center" wrapText="1"/>
      <protection/>
    </xf>
    <xf numFmtId="0" fontId="4" fillId="0" borderId="34" xfId="62" applyFont="1" applyBorder="1" applyAlignment="1">
      <alignment horizontal="right" vertical="center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3" fillId="0" borderId="0" xfId="0" applyFont="1" applyAlignment="1">
      <alignment horizontal="centerContinuous"/>
    </xf>
    <xf numFmtId="0" fontId="3" fillId="0" borderId="19" xfId="59" applyFont="1" applyBorder="1" applyAlignment="1">
      <alignment horizontal="centerContinuous" vertical="center" wrapText="1"/>
      <protection/>
    </xf>
    <xf numFmtId="0" fontId="3" fillId="0" borderId="0" xfId="59" applyFont="1">
      <alignment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5" xfId="59" applyFont="1" applyBorder="1" applyAlignment="1">
      <alignment horizontal="center"/>
      <protection/>
    </xf>
    <xf numFmtId="0" fontId="4" fillId="0" borderId="20" xfId="59" applyFont="1" applyBorder="1" applyAlignment="1">
      <alignment horizontal="center" vertical="center" wrapText="1"/>
      <protection/>
    </xf>
    <xf numFmtId="49" fontId="4" fillId="0" borderId="21" xfId="59" applyNumberFormat="1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 wrapText="1"/>
      <protection/>
    </xf>
    <xf numFmtId="49" fontId="10" fillId="0" borderId="38" xfId="59" applyNumberFormat="1" applyFont="1" applyBorder="1" applyAlignment="1">
      <alignment horizontal="center" vertical="center" wrapText="1"/>
      <protection/>
    </xf>
    <xf numFmtId="3" fontId="4" fillId="33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59" applyNumberFormat="1" applyFont="1" applyBorder="1" applyAlignment="1">
      <alignment horizontal="right" vertical="center" wrapText="1"/>
      <protection/>
    </xf>
    <xf numFmtId="0" fontId="4" fillId="0" borderId="0" xfId="59" applyFont="1">
      <alignment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5" xfId="59" applyNumberFormat="1" applyFont="1" applyBorder="1" applyAlignment="1">
      <alignment horizontal="right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49" fontId="10" fillId="0" borderId="28" xfId="59" applyNumberFormat="1" applyFont="1" applyBorder="1" applyAlignment="1">
      <alignment horizontal="center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9" xfId="59" applyNumberFormat="1" applyFont="1" applyBorder="1" applyAlignment="1">
      <alignment horizontal="right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3" fontId="7" fillId="33" borderId="16" xfId="64" applyNumberFormat="1" applyFont="1" applyFill="1" applyBorder="1" applyAlignment="1" applyProtection="1">
      <alignment horizontal="right" vertical="top"/>
      <protection locked="0"/>
    </xf>
    <xf numFmtId="3" fontId="10" fillId="0" borderId="25" xfId="59" applyNumberFormat="1" applyFont="1" applyBorder="1" applyAlignment="1">
      <alignment horizontal="right" vertical="center" wrapText="1"/>
      <protection/>
    </xf>
    <xf numFmtId="49" fontId="3" fillId="0" borderId="28" xfId="59" applyNumberFormat="1" applyFont="1" applyBorder="1" applyAlignment="1">
      <alignment horizontal="center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49" fontId="3" fillId="0" borderId="30" xfId="59" applyNumberFormat="1" applyFont="1" applyBorder="1" applyAlignment="1">
      <alignment horizontal="left" vertical="center" wrapText="1"/>
      <protection/>
    </xf>
    <xf numFmtId="3" fontId="4" fillId="0" borderId="30" xfId="59" applyNumberFormat="1" applyFont="1" applyBorder="1" applyAlignment="1">
      <alignment horizontal="right" vertical="center" wrapText="1"/>
      <protection/>
    </xf>
    <xf numFmtId="3" fontId="4" fillId="0" borderId="31" xfId="59" applyNumberFormat="1" applyFont="1" applyBorder="1" applyAlignment="1">
      <alignment horizontal="right" vertical="center" wrapText="1"/>
      <protection/>
    </xf>
    <xf numFmtId="49" fontId="10" fillId="0" borderId="21" xfId="59" applyNumberFormat="1" applyFont="1" applyBorder="1" applyAlignment="1">
      <alignment horizontal="center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10" fillId="0" borderId="22" xfId="59" applyNumberFormat="1" applyFont="1" applyBorder="1" applyAlignment="1">
      <alignment horizontal="right" vertical="center" wrapText="1"/>
      <protection/>
    </xf>
    <xf numFmtId="49" fontId="3" fillId="0" borderId="26" xfId="59" applyNumberFormat="1" applyFont="1" applyBorder="1" applyAlignment="1">
      <alignment horizontal="center" vertical="center" wrapText="1"/>
      <protection/>
    </xf>
    <xf numFmtId="3" fontId="3" fillId="0" borderId="26" xfId="59" applyNumberFormat="1" applyFont="1" applyBorder="1" applyAlignment="1">
      <alignment horizontal="right" vertical="center" wrapText="1"/>
      <protection/>
    </xf>
    <xf numFmtId="3" fontId="3" fillId="0" borderId="27" xfId="59" applyNumberFormat="1" applyFont="1" applyBorder="1" applyAlignment="1">
      <alignment horizontal="right" vertical="center" wrapText="1"/>
      <protection/>
    </xf>
    <xf numFmtId="0" fontId="3" fillId="0" borderId="0" xfId="59" applyFont="1" applyAlignment="1">
      <alignment horizontal="left" vertical="center" wrapText="1"/>
      <protection/>
    </xf>
    <xf numFmtId="49" fontId="3" fillId="0" borderId="0" xfId="59" applyNumberFormat="1" applyFont="1" applyAlignment="1">
      <alignment horizontal="left" vertical="center" wrapText="1"/>
      <protection/>
    </xf>
    <xf numFmtId="0" fontId="4" fillId="0" borderId="0" xfId="59" applyFont="1" applyAlignment="1">
      <alignment horizontal="right" vertical="center" wrapText="1"/>
      <protection/>
    </xf>
    <xf numFmtId="0" fontId="4" fillId="0" borderId="0" xfId="59" applyFont="1" applyAlignment="1">
      <alignment horizontal="left" vertical="center" wrapText="1"/>
      <protection/>
    </xf>
    <xf numFmtId="0" fontId="3" fillId="0" borderId="16" xfId="59" applyFont="1" applyBorder="1" applyAlignment="1">
      <alignment horizontal="left" vertical="center" wrapText="1"/>
      <protection/>
    </xf>
    <xf numFmtId="0" fontId="4" fillId="0" borderId="21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5" xfId="59" applyNumberFormat="1" applyFont="1" applyBorder="1" applyAlignment="1">
      <alignment horizontal="right" vertical="center" wrapText="1"/>
      <protection/>
    </xf>
    <xf numFmtId="0" fontId="4" fillId="0" borderId="25" xfId="59" applyFont="1" applyBorder="1" applyAlignment="1">
      <alignment horizontal="right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0" fontId="10" fillId="0" borderId="29" xfId="59" applyFont="1" applyBorder="1" applyAlignment="1">
      <alignment horizontal="right" vertical="center" wrapText="1"/>
      <protection/>
    </xf>
    <xf numFmtId="49" fontId="3" fillId="0" borderId="30" xfId="59" applyNumberFormat="1" applyFont="1" applyBorder="1" applyAlignment="1">
      <alignment horizontal="center" vertical="center" wrapText="1"/>
      <protection/>
    </xf>
    <xf numFmtId="1" fontId="4" fillId="0" borderId="30" xfId="59" applyNumberFormat="1" applyFont="1" applyBorder="1" applyAlignment="1">
      <alignment horizontal="right" vertical="center" wrapText="1"/>
      <protection/>
    </xf>
    <xf numFmtId="1" fontId="4" fillId="0" borderId="31" xfId="59" applyNumberFormat="1" applyFont="1" applyBorder="1" applyAlignment="1">
      <alignment horizontal="right"/>
      <protection/>
    </xf>
    <xf numFmtId="49" fontId="7" fillId="0" borderId="16" xfId="59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horizontal="center" vertical="center" wrapText="1"/>
      <protection/>
    </xf>
    <xf numFmtId="1" fontId="4" fillId="0" borderId="21" xfId="59" applyNumberFormat="1" applyFont="1" applyBorder="1" applyAlignment="1">
      <alignment horizontal="right" vertical="center" wrapText="1"/>
      <protection/>
    </xf>
    <xf numFmtId="1" fontId="4" fillId="0" borderId="22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1" fontId="10" fillId="0" borderId="29" xfId="59" applyNumberFormat="1" applyFont="1" applyBorder="1" applyAlignment="1">
      <alignment horizontal="right" vertical="center" wrapText="1"/>
      <protection/>
    </xf>
    <xf numFmtId="49" fontId="3" fillId="0" borderId="40" xfId="59" applyNumberFormat="1" applyFont="1" applyBorder="1" applyAlignment="1">
      <alignment horizontal="center" vertical="center" wrapText="1"/>
      <protection/>
    </xf>
    <xf numFmtId="1" fontId="3" fillId="0" borderId="40" xfId="59" applyNumberFormat="1" applyFont="1" applyBorder="1" applyAlignment="1">
      <alignment horizontal="right" vertical="center" wrapText="1"/>
      <protection/>
    </xf>
    <xf numFmtId="1" fontId="3" fillId="0" borderId="41" xfId="59" applyNumberFormat="1" applyFont="1" applyBorder="1" applyAlignment="1">
      <alignment horizontal="right" vertical="center" wrapText="1"/>
      <protection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1" fontId="4" fillId="0" borderId="25" xfId="59" applyNumberFormat="1" applyFont="1" applyBorder="1" applyAlignment="1">
      <alignment horizontal="right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/>
      <protection/>
    </xf>
    <xf numFmtId="49" fontId="10" fillId="0" borderId="40" xfId="59" applyNumberFormat="1" applyFont="1" applyBorder="1" applyAlignment="1">
      <alignment horizontal="center" vertical="center" wrapText="1"/>
      <protection/>
    </xf>
    <xf numFmtId="0" fontId="10" fillId="0" borderId="40" xfId="59" applyFont="1" applyBorder="1" applyAlignment="1">
      <alignment horizontal="right" vertical="center" wrapText="1"/>
      <protection/>
    </xf>
    <xf numFmtId="0" fontId="10" fillId="0" borderId="41" xfId="59" applyFont="1" applyBorder="1" applyAlignment="1">
      <alignment horizontal="right" vertical="center" wrapText="1"/>
      <protection/>
    </xf>
    <xf numFmtId="0" fontId="10" fillId="0" borderId="0" xfId="59" applyFont="1" applyAlignment="1">
      <alignment horizontal="left" vertical="center" wrapText="1"/>
      <protection/>
    </xf>
    <xf numFmtId="49" fontId="10" fillId="0" borderId="0" xfId="59" applyNumberFormat="1" applyFont="1" applyAlignment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>
      <alignment horizontal="centerContinuous" vertical="center"/>
      <protection/>
    </xf>
    <xf numFmtId="0" fontId="3" fillId="0" borderId="0" xfId="64" applyFont="1" applyAlignment="1" applyProtection="1">
      <alignment horizontal="left" vertical="center"/>
      <protection hidden="1"/>
    </xf>
    <xf numFmtId="0" fontId="4" fillId="0" borderId="0" xfId="64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19" xfId="60" applyFont="1" applyBorder="1" applyAlignment="1">
      <alignment horizontal="centerContinuous" vertical="center" wrapText="1"/>
      <protection/>
    </xf>
    <xf numFmtId="0" fontId="3" fillId="0" borderId="23" xfId="60" applyFont="1" applyBorder="1" applyAlignment="1">
      <alignment horizontal="centerContinuous" vertical="center" wrapText="1"/>
      <protection/>
    </xf>
    <xf numFmtId="173" fontId="3" fillId="0" borderId="16" xfId="46" applyNumberFormat="1" applyFont="1" applyBorder="1" applyAlignment="1">
      <alignment horizontal="centerContinuous" vertical="center" wrapText="1"/>
    </xf>
    <xf numFmtId="0" fontId="3" fillId="0" borderId="16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3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3" fontId="3" fillId="0" borderId="25" xfId="60" applyNumberFormat="1" applyFont="1" applyBorder="1" applyAlignment="1">
      <alignment horizontal="right" vertical="center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3" fontId="10" fillId="0" borderId="28" xfId="60" applyNumberFormat="1" applyFont="1" applyBorder="1" applyAlignment="1">
      <alignment horizontal="right" vertical="center"/>
      <protection/>
    </xf>
    <xf numFmtId="3" fontId="10" fillId="0" borderId="29" xfId="60" applyNumberFormat="1" applyFont="1" applyBorder="1" applyAlignment="1">
      <alignment horizontal="right" vertical="center"/>
      <protection/>
    </xf>
    <xf numFmtId="49" fontId="3" fillId="0" borderId="30" xfId="60" applyNumberFormat="1" applyFont="1" applyBorder="1" applyAlignment="1">
      <alignment horizontal="center" vertical="center" wrapText="1"/>
      <protection/>
    </xf>
    <xf numFmtId="3" fontId="4" fillId="0" borderId="30" xfId="60" applyNumberFormat="1" applyFont="1" applyBorder="1" applyAlignment="1">
      <alignment horizontal="right" vertical="center"/>
      <protection/>
    </xf>
    <xf numFmtId="3" fontId="3" fillId="0" borderId="31" xfId="60" applyNumberFormat="1" applyFont="1" applyBorder="1" applyAlignment="1">
      <alignment horizontal="right" vertical="center"/>
      <protection/>
    </xf>
    <xf numFmtId="1" fontId="4" fillId="0" borderId="0" xfId="63" applyNumberFormat="1" applyFont="1">
      <alignment/>
      <protection/>
    </xf>
    <xf numFmtId="0" fontId="3" fillId="0" borderId="0" xfId="60" applyFont="1" applyAlignment="1">
      <alignment horizontal="right" vertical="center" wrapText="1"/>
      <protection/>
    </xf>
    <xf numFmtId="49" fontId="3" fillId="0" borderId="0" xfId="60" applyNumberFormat="1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vertical="center" wrapText="1"/>
      <protection/>
    </xf>
    <xf numFmtId="49" fontId="4" fillId="0" borderId="0" xfId="60" applyNumberFormat="1" applyFont="1" applyAlignment="1">
      <alignment vertical="center" wrapText="1"/>
      <protection/>
    </xf>
    <xf numFmtId="1" fontId="4" fillId="0" borderId="0" xfId="60" applyNumberFormat="1" applyFont="1" applyAlignment="1">
      <alignment vertical="center" wrapText="1"/>
      <protection/>
    </xf>
    <xf numFmtId="0" fontId="3" fillId="0" borderId="11" xfId="68" applyFont="1" applyBorder="1" applyAlignment="1">
      <alignment horizontal="centerContinuous" vertical="center" wrapText="1"/>
      <protection/>
    </xf>
    <xf numFmtId="0" fontId="3" fillId="0" borderId="15" xfId="68" applyFont="1" applyBorder="1" applyAlignment="1">
      <alignment horizontal="centerContinuous" vertical="center" wrapText="1"/>
      <protection/>
    </xf>
    <xf numFmtId="0" fontId="3" fillId="0" borderId="0" xfId="64" applyFont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>
      <alignment horizontal="center" vertical="top" wrapText="1"/>
      <protection/>
    </xf>
    <xf numFmtId="49" fontId="3" fillId="0" borderId="19" xfId="64" applyNumberFormat="1" applyFont="1" applyBorder="1" applyAlignment="1">
      <alignment horizontal="center" vertical="center" wrapText="1"/>
      <protection/>
    </xf>
    <xf numFmtId="0" fontId="9" fillId="35" borderId="42" xfId="64" applyFont="1" applyFill="1" applyBorder="1" applyAlignment="1">
      <alignment horizontal="left" vertical="top" wrapText="1"/>
      <protection/>
    </xf>
    <xf numFmtId="0" fontId="9" fillId="35" borderId="34" xfId="64" applyFont="1" applyFill="1" applyBorder="1" applyAlignment="1">
      <alignment vertical="top" wrapText="1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9" fillId="35" borderId="16" xfId="64" applyFont="1" applyFill="1" applyBorder="1" applyAlignment="1">
      <alignment horizontal="left" vertical="top" wrapText="1"/>
      <protection/>
    </xf>
    <xf numFmtId="0" fontId="5" fillId="35" borderId="16" xfId="64" applyFont="1" applyFill="1" applyBorder="1" applyAlignment="1">
      <alignment vertical="top" wrapText="1"/>
      <protection/>
    </xf>
    <xf numFmtId="0" fontId="5" fillId="35" borderId="16" xfId="64" applyFont="1" applyFill="1" applyBorder="1" applyAlignment="1">
      <alignment vertical="top"/>
      <protection/>
    </xf>
    <xf numFmtId="1" fontId="5" fillId="35" borderId="16" xfId="64" applyNumberFormat="1" applyFont="1" applyFill="1" applyBorder="1" applyAlignment="1">
      <alignment vertical="top" wrapText="1"/>
      <protection/>
    </xf>
    <xf numFmtId="1" fontId="5" fillId="35" borderId="16" xfId="64" applyNumberFormat="1" applyFont="1" applyFill="1" applyBorder="1" applyAlignment="1">
      <alignment vertical="top"/>
      <protection/>
    </xf>
    <xf numFmtId="1" fontId="5" fillId="35" borderId="16" xfId="0" applyNumberFormat="1" applyFont="1" applyFill="1" applyBorder="1" applyAlignment="1">
      <alignment vertical="top" wrapText="1"/>
    </xf>
    <xf numFmtId="0" fontId="5" fillId="35" borderId="16" xfId="0" applyFont="1" applyFill="1" applyBorder="1" applyAlignment="1">
      <alignment vertical="top"/>
    </xf>
    <xf numFmtId="1" fontId="9" fillId="35" borderId="16" xfId="64" applyNumberFormat="1" applyFont="1" applyFill="1" applyBorder="1" applyAlignment="1">
      <alignment vertical="top" wrapText="1"/>
      <protection/>
    </xf>
    <xf numFmtId="49" fontId="5" fillId="35" borderId="16" xfId="64" applyNumberFormat="1" applyFont="1" applyFill="1" applyBorder="1" applyAlignment="1">
      <alignment vertical="top"/>
      <protection/>
    </xf>
    <xf numFmtId="0" fontId="9" fillId="35" borderId="16" xfId="64" applyFont="1" applyFill="1" applyBorder="1" applyAlignment="1">
      <alignment vertical="top" wrapText="1"/>
      <protection/>
    </xf>
    <xf numFmtId="1" fontId="5" fillId="35" borderId="16" xfId="0" applyNumberFormat="1" applyFont="1" applyFill="1" applyBorder="1" applyAlignment="1">
      <alignment vertical="top"/>
    </xf>
    <xf numFmtId="49" fontId="9" fillId="35" borderId="16" xfId="64" applyNumberFormat="1" applyFont="1" applyFill="1" applyBorder="1" applyAlignment="1">
      <alignment vertical="center" wrapText="1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>
      <alignment vertical="center" wrapText="1"/>
      <protection/>
    </xf>
    <xf numFmtId="0" fontId="4" fillId="0" borderId="16" xfId="66" applyFont="1" applyBorder="1" applyAlignment="1">
      <alignment horizontal="left" vertical="center" wrapText="1"/>
      <protection/>
    </xf>
    <xf numFmtId="0" fontId="4" fillId="0" borderId="16" xfId="66" applyFont="1" applyBorder="1" applyAlignment="1">
      <alignment horizontal="right" vertical="center" wrapText="1"/>
      <protection/>
    </xf>
    <xf numFmtId="0" fontId="20" fillId="0" borderId="16" xfId="66" applyFont="1" applyBorder="1" applyAlignment="1">
      <alignment wrapText="1"/>
      <protection/>
    </xf>
    <xf numFmtId="0" fontId="10" fillId="0" borderId="16" xfId="66" applyFont="1" applyBorder="1" applyAlignment="1">
      <alignment horizontal="right" vertical="center" wrapText="1"/>
      <protection/>
    </xf>
    <xf numFmtId="0" fontId="20" fillId="0" borderId="16" xfId="66" applyFont="1" applyBorder="1" applyAlignment="1">
      <alignment horizontal="left" vertical="center" wrapText="1"/>
      <protection/>
    </xf>
    <xf numFmtId="0" fontId="21" fillId="0" borderId="16" xfId="66" applyFont="1" applyBorder="1" applyAlignment="1">
      <alignment horizontal="left" vertical="center" wrapText="1"/>
      <protection/>
    </xf>
    <xf numFmtId="0" fontId="4" fillId="0" borderId="36" xfId="66" applyFont="1" applyBorder="1" applyAlignment="1">
      <alignment vertical="center" wrapText="1"/>
      <protection/>
    </xf>
    <xf numFmtId="0" fontId="3" fillId="0" borderId="35" xfId="66" applyFont="1" applyBorder="1" applyAlignment="1">
      <alignment vertical="center" wrapText="1"/>
      <protection/>
    </xf>
    <xf numFmtId="0" fontId="3" fillId="0" borderId="16" xfId="66" applyFont="1" applyBorder="1" applyAlignment="1">
      <alignment horizontal="left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wrapText="1"/>
      <protection/>
    </xf>
    <xf numFmtId="0" fontId="4" fillId="0" borderId="16" xfId="65" applyFont="1" applyBorder="1" applyAlignment="1">
      <alignment wrapText="1"/>
      <protection/>
    </xf>
    <xf numFmtId="0" fontId="20" fillId="0" borderId="16" xfId="65" applyFont="1" applyBorder="1" applyAlignment="1">
      <alignment wrapText="1"/>
      <protection/>
    </xf>
    <xf numFmtId="0" fontId="3" fillId="0" borderId="16" xfId="65" applyFont="1" applyBorder="1" applyAlignment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1" xfId="67" applyFont="1" applyBorder="1" applyAlignment="1">
      <alignment horizontal="left" vertical="center" wrapText="1"/>
      <protection/>
    </xf>
    <xf numFmtId="0" fontId="22" fillId="0" borderId="21" xfId="67" applyFont="1" applyBorder="1" applyAlignment="1">
      <alignment horizontal="centerContinuous" vertical="center" wrapText="1"/>
      <protection/>
    </xf>
    <xf numFmtId="0" fontId="22" fillId="34" borderId="21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32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30" xfId="67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left" vertical="center" wrapText="1"/>
      <protection/>
    </xf>
    <xf numFmtId="0" fontId="22" fillId="34" borderId="32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4" borderId="30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>
      <alignment horizontal="centerContinuous" vertical="center" wrapText="1"/>
      <protection/>
    </xf>
    <xf numFmtId="0" fontId="22" fillId="0" borderId="16" xfId="62" applyFont="1" applyBorder="1" applyAlignment="1">
      <alignment horizontal="center" vertical="center" wrapText="1"/>
      <protection/>
    </xf>
    <xf numFmtId="0" fontId="22" fillId="0" borderId="16" xfId="62" applyFont="1" applyBorder="1" applyAlignment="1">
      <alignment vertical="justify" wrapText="1"/>
      <protection/>
    </xf>
    <xf numFmtId="0" fontId="23" fillId="0" borderId="16" xfId="62" applyFont="1" applyBorder="1">
      <alignment/>
      <protection/>
    </xf>
    <xf numFmtId="0" fontId="23" fillId="0" borderId="16" xfId="62" applyFont="1" applyBorder="1" applyAlignment="1">
      <alignment wrapText="1"/>
      <protection/>
    </xf>
    <xf numFmtId="0" fontId="23" fillId="0" borderId="16" xfId="62" applyFont="1" applyBorder="1" applyAlignment="1">
      <alignment vertical="center" wrapText="1"/>
      <protection/>
    </xf>
    <xf numFmtId="0" fontId="24" fillId="0" borderId="16" xfId="62" applyFont="1" applyBorder="1" applyAlignment="1">
      <alignment horizontal="right"/>
      <protection/>
    </xf>
    <xf numFmtId="0" fontId="22" fillId="0" borderId="16" xfId="62" applyFont="1" applyBorder="1" applyAlignment="1">
      <alignment horizontal="left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2" fillId="0" borderId="35" xfId="62" applyFont="1" applyBorder="1" applyAlignment="1">
      <alignment vertical="justify" wrapText="1"/>
      <protection/>
    </xf>
    <xf numFmtId="0" fontId="14" fillId="0" borderId="16" xfId="62" applyFont="1" applyBorder="1" applyAlignment="1">
      <alignment vertical="justify"/>
      <protection/>
    </xf>
    <xf numFmtId="0" fontId="23" fillId="0" borderId="16" xfId="62" applyFont="1" applyBorder="1" applyAlignment="1">
      <alignment vertical="justify"/>
      <protection/>
    </xf>
    <xf numFmtId="0" fontId="22" fillId="0" borderId="16" xfId="62" applyFont="1" applyBorder="1">
      <alignment/>
      <protection/>
    </xf>
    <xf numFmtId="0" fontId="4" fillId="0" borderId="0" xfId="0" applyFont="1" applyAlignment="1">
      <alignment horizontal="right" vertical="center"/>
    </xf>
    <xf numFmtId="0" fontId="18" fillId="0" borderId="16" xfId="59" applyFont="1" applyBorder="1" applyAlignment="1">
      <alignment horizontal="left" vertical="center" wrapText="1"/>
      <protection/>
    </xf>
    <xf numFmtId="0" fontId="19" fillId="0" borderId="16" xfId="59" applyFont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right" vertical="center" wrapText="1"/>
      <protection/>
    </xf>
    <xf numFmtId="0" fontId="19" fillId="0" borderId="16" xfId="59" applyFont="1" applyBorder="1" applyAlignment="1">
      <alignment vertical="center" wrapText="1"/>
      <protection/>
    </xf>
    <xf numFmtId="0" fontId="22" fillId="0" borderId="16" xfId="59" applyFont="1" applyBorder="1" applyAlignment="1">
      <alignment horizontal="right" vertical="center" wrapText="1"/>
      <protection/>
    </xf>
    <xf numFmtId="0" fontId="19" fillId="0" borderId="16" xfId="59" applyFont="1" applyBorder="1" applyAlignment="1" quotePrefix="1">
      <alignment horizontal="left" vertical="center" wrapText="1"/>
      <protection/>
    </xf>
    <xf numFmtId="0" fontId="19" fillId="0" borderId="0" xfId="59" applyFont="1" applyAlignment="1">
      <alignment horizontal="left" vertical="center" wrapText="1"/>
      <protection/>
    </xf>
    <xf numFmtId="0" fontId="18" fillId="0" borderId="0" xfId="59" applyFont="1" applyAlignment="1">
      <alignment horizontal="left" vertical="center" wrapText="1"/>
      <protection/>
    </xf>
    <xf numFmtId="0" fontId="18" fillId="0" borderId="16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left" vertical="center" wrapText="1"/>
      <protection/>
    </xf>
    <xf numFmtId="0" fontId="18" fillId="0" borderId="35" xfId="60" applyFont="1" applyBorder="1" applyAlignment="1">
      <alignment horizontal="centerContinuous" vertical="center" wrapText="1"/>
      <protection/>
    </xf>
    <xf numFmtId="173" fontId="3" fillId="0" borderId="16" xfId="46" applyNumberFormat="1" applyFont="1" applyBorder="1" applyAlignment="1">
      <alignment horizontal="center" vertical="center" wrapText="1"/>
    </xf>
    <xf numFmtId="0" fontId="18" fillId="0" borderId="21" xfId="60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horizontal="centerContinuous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9" fillId="0" borderId="16" xfId="60" applyFont="1" applyBorder="1" applyAlignment="1">
      <alignment horizontal="left" vertical="center" wrapText="1"/>
      <protection/>
    </xf>
    <xf numFmtId="0" fontId="25" fillId="0" borderId="16" xfId="60" applyFont="1" applyBorder="1" applyAlignment="1">
      <alignment horizontal="right" vertical="center" wrapText="1"/>
      <protection/>
    </xf>
    <xf numFmtId="0" fontId="19" fillId="0" borderId="16" xfId="60" applyFont="1" applyBorder="1" applyAlignment="1">
      <alignment vertical="center" wrapText="1"/>
      <protection/>
    </xf>
    <xf numFmtId="14" fontId="4" fillId="0" borderId="0" xfId="64" applyNumberFormat="1" applyFont="1" applyAlignment="1" applyProtection="1">
      <alignment horizontal="right" vertical="center"/>
      <protection hidden="1"/>
    </xf>
    <xf numFmtId="0" fontId="68" fillId="0" borderId="13" xfId="68" applyFont="1" applyBorder="1" applyAlignment="1">
      <alignment horizontal="centerContinuous" vertical="center" wrapText="1"/>
      <protection/>
    </xf>
    <xf numFmtId="172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Alignment="1">
      <alignment horizontal="left" wrapText="1"/>
      <protection/>
    </xf>
    <xf numFmtId="0" fontId="14" fillId="0" borderId="0" xfId="65" applyFont="1" applyAlignment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Alignment="1" applyProtection="1">
      <alignment horizontal="right" vertical="top"/>
      <protection locked="0"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14" xfId="62" applyFont="1" applyBorder="1" applyAlignment="1">
      <alignment horizontal="center" vertical="center" wrapText="1"/>
      <protection/>
    </xf>
    <xf numFmtId="0" fontId="22" fillId="0" borderId="15" xfId="62" applyFont="1" applyBorder="1" applyAlignment="1">
      <alignment horizontal="center" vertical="center" wrapText="1"/>
      <protection/>
    </xf>
    <xf numFmtId="49" fontId="22" fillId="0" borderId="21" xfId="62" applyNumberFormat="1" applyFont="1" applyBorder="1" applyAlignment="1">
      <alignment horizontal="center" vertical="center" wrapText="1"/>
      <protection/>
    </xf>
    <xf numFmtId="49" fontId="22" fillId="0" borderId="30" xfId="62" applyNumberFormat="1" applyFont="1" applyBorder="1" applyAlignment="1">
      <alignment horizontal="center" vertical="center" wrapText="1"/>
      <protection/>
    </xf>
    <xf numFmtId="0" fontId="22" fillId="0" borderId="21" xfId="62" applyFont="1" applyBorder="1" applyAlignment="1">
      <alignment horizontal="center" vertical="center" wrapText="1"/>
      <protection/>
    </xf>
    <xf numFmtId="0" fontId="22" fillId="0" borderId="30" xfId="62" applyFont="1" applyBorder="1" applyAlignment="1">
      <alignment horizontal="center" vertical="center" wrapText="1"/>
      <protection/>
    </xf>
    <xf numFmtId="0" fontId="3" fillId="0" borderId="43" xfId="65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5" xfId="59" applyFont="1" applyBorder="1" applyAlignment="1">
      <alignment horizontal="center" vertical="center" wrapText="1"/>
      <protection/>
    </xf>
    <xf numFmtId="49" fontId="7" fillId="0" borderId="0" xfId="59" applyNumberFormat="1" applyFont="1" applyAlignment="1">
      <alignment horizontal="left" vertical="center" wrapText="1"/>
      <protection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45" xfId="59" applyFont="1" applyBorder="1" applyAlignment="1">
      <alignment horizontal="center" vertical="center" wrapText="1"/>
      <protection/>
    </xf>
    <xf numFmtId="49" fontId="3" fillId="0" borderId="38" xfId="59" applyNumberFormat="1" applyFont="1" applyBorder="1" applyAlignment="1">
      <alignment horizontal="center" vertical="center" wrapText="1"/>
      <protection/>
    </xf>
    <xf numFmtId="49" fontId="3" fillId="0" borderId="30" xfId="59" applyNumberFormat="1" applyFont="1" applyBorder="1" applyAlignment="1">
      <alignment horizontal="center" vertical="center" wrapText="1"/>
      <protection/>
    </xf>
    <xf numFmtId="1" fontId="3" fillId="0" borderId="38" xfId="59" applyNumberFormat="1" applyFont="1" applyBorder="1" applyAlignment="1">
      <alignment horizontal="center" vertical="center" wrapText="1"/>
      <protection/>
    </xf>
    <xf numFmtId="1" fontId="3" fillId="0" borderId="30" xfId="59" applyNumberFormat="1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3" fillId="0" borderId="16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vertical="center"/>
      <protection locked="0"/>
    </xf>
    <xf numFmtId="0" fontId="3" fillId="0" borderId="18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173" fontId="3" fillId="0" borderId="22" xfId="46" applyNumberFormat="1" applyFont="1" applyBorder="1" applyAlignment="1">
      <alignment horizontal="center" vertical="center" wrapText="1"/>
    </xf>
    <xf numFmtId="173" fontId="3" fillId="0" borderId="31" xfId="46" applyNumberFormat="1" applyFont="1" applyBorder="1" applyAlignment="1">
      <alignment horizontal="center" vertical="center" wrapText="1"/>
    </xf>
    <xf numFmtId="49" fontId="7" fillId="0" borderId="0" xfId="60" applyNumberFormat="1" applyFont="1" applyAlignment="1">
      <alignment horizontal="left" vertical="top" wrapText="1"/>
      <protection/>
    </xf>
    <xf numFmtId="0" fontId="4" fillId="0" borderId="0" xfId="64" applyFont="1" applyAlignment="1">
      <alignment vertical="center"/>
      <protection/>
    </xf>
    <xf numFmtId="49" fontId="57" fillId="33" borderId="11" xfId="53" applyNumberFormat="1" applyFill="1" applyBorder="1" applyAlignment="1">
      <alignment/>
    </xf>
    <xf numFmtId="0" fontId="46" fillId="35" borderId="24" xfId="64" applyFont="1" applyFill="1" applyBorder="1" applyAlignment="1">
      <alignment horizontal="center" vertical="top" wrapText="1"/>
      <protection/>
    </xf>
    <xf numFmtId="0" fontId="46" fillId="35" borderId="24" xfId="64" applyFont="1" applyFill="1" applyBorder="1" applyAlignment="1">
      <alignment horizontal="center" wrapText="1"/>
      <protection/>
    </xf>
    <xf numFmtId="0" fontId="5" fillId="35" borderId="24" xfId="64" applyFont="1" applyFill="1" applyBorder="1" applyAlignment="1">
      <alignment vertical="top" wrapText="1"/>
      <protection/>
    </xf>
    <xf numFmtId="0" fontId="46" fillId="35" borderId="16" xfId="64" applyFont="1" applyFill="1" applyBorder="1" applyAlignment="1">
      <alignment horizontal="center" vertical="top"/>
      <protection/>
    </xf>
    <xf numFmtId="1" fontId="46" fillId="35" borderId="16" xfId="64" applyNumberFormat="1" applyFont="1" applyFill="1" applyBorder="1" applyAlignment="1">
      <alignment horizontal="center" vertical="top"/>
      <protection/>
    </xf>
    <xf numFmtId="1" fontId="46" fillId="35" borderId="16" xfId="64" applyNumberFormat="1" applyFont="1" applyFill="1" applyBorder="1" applyAlignment="1">
      <alignment horizontal="center" vertical="top" wrapText="1"/>
      <protection/>
    </xf>
    <xf numFmtId="14" fontId="3" fillId="0" borderId="46" xfId="64" applyNumberFormat="1" applyFont="1" applyBorder="1" applyAlignment="1">
      <alignment horizontal="center" vertical="top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top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48" xfId="66" applyFont="1" applyBorder="1" applyAlignment="1">
      <alignment horizontal="center" vertical="center" wrapText="1"/>
      <protection/>
    </xf>
    <xf numFmtId="0" fontId="3" fillId="0" borderId="49" xfId="66" applyFont="1" applyBorder="1" applyAlignment="1">
      <alignment horizontal="center" vertical="center" wrapText="1"/>
      <protection/>
    </xf>
    <xf numFmtId="14" fontId="3" fillId="0" borderId="23" xfId="64" applyNumberFormat="1" applyFont="1" applyBorder="1" applyAlignment="1">
      <alignment horizontal="center" vertical="top" wrapText="1"/>
      <protection/>
    </xf>
    <xf numFmtId="0" fontId="3" fillId="0" borderId="45" xfId="66" applyFont="1" applyBorder="1" applyAlignment="1">
      <alignment vertical="center" wrapText="1"/>
      <protection/>
    </xf>
    <xf numFmtId="0" fontId="3" fillId="0" borderId="24" xfId="66" applyFont="1" applyBorder="1" applyAlignment="1">
      <alignment vertical="center" wrapText="1"/>
      <protection/>
    </xf>
    <xf numFmtId="0" fontId="3" fillId="0" borderId="24" xfId="66" applyFont="1" applyBorder="1" applyAlignment="1">
      <alignment horizontal="right" vertical="center" wrapText="1"/>
      <protection/>
    </xf>
    <xf numFmtId="0" fontId="10" fillId="0" borderId="24" xfId="66" applyFont="1" applyBorder="1" applyAlignment="1">
      <alignment vertical="center" wrapText="1"/>
      <protection/>
    </xf>
    <xf numFmtId="0" fontId="4" fillId="0" borderId="24" xfId="66" applyFont="1" applyBorder="1" applyAlignment="1">
      <alignment wrapText="1"/>
      <protection/>
    </xf>
    <xf numFmtId="0" fontId="20" fillId="0" borderId="24" xfId="66" applyFont="1" applyBorder="1" applyAlignment="1">
      <alignment horizontal="left" vertical="center" wrapText="1"/>
      <protection/>
    </xf>
    <xf numFmtId="0" fontId="21" fillId="0" borderId="24" xfId="66" applyFont="1" applyBorder="1" applyAlignment="1">
      <alignment horizontal="left" vertical="center" wrapText="1"/>
      <protection/>
    </xf>
    <xf numFmtId="0" fontId="12" fillId="0" borderId="24" xfId="66" applyFont="1" applyBorder="1" applyAlignment="1">
      <alignment vertical="center" wrapText="1"/>
      <protection/>
    </xf>
    <xf numFmtId="0" fontId="9" fillId="0" borderId="24" xfId="66" applyFont="1" applyBorder="1" applyAlignment="1">
      <alignment vertical="center" wrapText="1"/>
      <protection/>
    </xf>
    <xf numFmtId="0" fontId="3" fillId="0" borderId="34" xfId="66" applyFont="1" applyBorder="1" applyAlignment="1">
      <alignment horizontal="left" vertical="center" wrapText="1"/>
      <protection/>
    </xf>
    <xf numFmtId="0" fontId="3" fillId="0" borderId="16" xfId="65" applyFont="1" applyBorder="1" applyAlignment="1">
      <alignment horizontal="center" wrapText="1"/>
      <protection/>
    </xf>
    <xf numFmtId="0" fontId="4" fillId="36" borderId="0" xfId="63" applyFont="1" applyFill="1">
      <alignment/>
      <protection/>
    </xf>
    <xf numFmtId="0" fontId="4" fillId="36" borderId="17" xfId="63" applyFont="1" applyFill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JR_Annual_2018_ind_Financial_Report_according_to_BFCS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100964</v>
          </cell>
        </row>
        <row r="21">
          <cell r="H21">
            <v>27928</v>
          </cell>
        </row>
        <row r="23">
          <cell r="H23">
            <v>51666</v>
          </cell>
        </row>
        <row r="24">
          <cell r="H24">
            <v>0</v>
          </cell>
        </row>
        <row r="25">
          <cell r="H25">
            <v>251089</v>
          </cell>
        </row>
        <row r="29">
          <cell r="H29">
            <v>1603</v>
          </cell>
        </row>
        <row r="32">
          <cell r="G32">
            <v>33298</v>
          </cell>
          <cell r="H32">
            <v>44228</v>
          </cell>
        </row>
      </sheetData>
      <sheetData sheetId="4">
        <row r="34">
          <cell r="E34">
            <v>25366</v>
          </cell>
          <cell r="F34">
            <v>55967</v>
          </cell>
          <cell r="H34">
            <v>275977</v>
          </cell>
        </row>
      </sheetData>
      <sheetData sheetId="6">
        <row r="11">
          <cell r="D11">
            <v>45061</v>
          </cell>
          <cell r="K11">
            <v>0</v>
          </cell>
          <cell r="R11">
            <v>43627</v>
          </cell>
        </row>
        <row r="12">
          <cell r="D12">
            <v>127782</v>
          </cell>
          <cell r="K12">
            <v>30538</v>
          </cell>
          <cell r="R12">
            <v>89690</v>
          </cell>
        </row>
        <row r="13">
          <cell r="D13">
            <v>169726</v>
          </cell>
          <cell r="K13">
            <v>94098</v>
          </cell>
          <cell r="R13">
            <v>72725</v>
          </cell>
        </row>
        <row r="14">
          <cell r="D14">
            <v>16303</v>
          </cell>
          <cell r="K14">
            <v>4759</v>
          </cell>
          <cell r="R14">
            <v>10967</v>
          </cell>
        </row>
        <row r="15">
          <cell r="D15">
            <v>10982</v>
          </cell>
          <cell r="K15">
            <v>8239</v>
          </cell>
          <cell r="R15">
            <v>1713</v>
          </cell>
        </row>
        <row r="16">
          <cell r="D16">
            <v>13032</v>
          </cell>
          <cell r="K16">
            <v>10004</v>
          </cell>
          <cell r="R16">
            <v>2476</v>
          </cell>
        </row>
        <row r="17">
          <cell r="D17">
            <v>4282</v>
          </cell>
          <cell r="K17">
            <v>0</v>
          </cell>
          <cell r="R17">
            <v>4775</v>
          </cell>
        </row>
        <row r="18">
          <cell r="D18">
            <v>120</v>
          </cell>
          <cell r="K18">
            <v>68</v>
          </cell>
          <cell r="R18">
            <v>45</v>
          </cell>
        </row>
        <row r="20">
          <cell r="D20">
            <v>24799</v>
          </cell>
          <cell r="R20">
            <v>37451</v>
          </cell>
        </row>
        <row r="21">
          <cell r="D21">
            <v>139</v>
          </cell>
          <cell r="R21">
            <v>938</v>
          </cell>
        </row>
        <row r="23">
          <cell r="D23">
            <v>11145</v>
          </cell>
          <cell r="K23">
            <v>7123</v>
          </cell>
          <cell r="R23">
            <v>3729</v>
          </cell>
        </row>
        <row r="24">
          <cell r="D24">
            <v>4420</v>
          </cell>
          <cell r="K24">
            <v>2792</v>
          </cell>
          <cell r="R24">
            <v>1447</v>
          </cell>
        </row>
        <row r="25">
          <cell r="D25">
            <v>0</v>
          </cell>
          <cell r="R25">
            <v>0</v>
          </cell>
        </row>
        <row r="26">
          <cell r="D26">
            <v>109</v>
          </cell>
          <cell r="R26">
            <v>7</v>
          </cell>
        </row>
        <row r="30">
          <cell r="D30">
            <v>89729</v>
          </cell>
          <cell r="R30">
            <v>89945</v>
          </cell>
        </row>
        <row r="31">
          <cell r="D31">
            <v>0</v>
          </cell>
          <cell r="R31">
            <v>0</v>
          </cell>
        </row>
        <row r="32">
          <cell r="D32">
            <v>7740</v>
          </cell>
          <cell r="R32">
            <v>7962</v>
          </cell>
        </row>
        <row r="33">
          <cell r="D33">
            <v>7552</v>
          </cell>
          <cell r="R33">
            <v>7599</v>
          </cell>
        </row>
        <row r="41">
          <cell r="D41">
            <v>6698</v>
          </cell>
          <cell r="R41">
            <v>6698</v>
          </cell>
        </row>
      </sheetData>
      <sheetData sheetId="7">
        <row r="13">
          <cell r="C13">
            <v>23055</v>
          </cell>
        </row>
        <row r="17">
          <cell r="C17">
            <v>2341</v>
          </cell>
        </row>
        <row r="20">
          <cell r="C20">
            <v>3419</v>
          </cell>
        </row>
        <row r="26">
          <cell r="C26">
            <v>91509</v>
          </cell>
        </row>
        <row r="30">
          <cell r="C30">
            <v>18868</v>
          </cell>
        </row>
        <row r="31">
          <cell r="C31">
            <v>563</v>
          </cell>
        </row>
        <row r="32">
          <cell r="C32">
            <v>3270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4423</v>
          </cell>
        </row>
        <row r="40">
          <cell r="C40">
            <v>683</v>
          </cell>
        </row>
        <row r="58">
          <cell r="C58">
            <v>9556</v>
          </cell>
        </row>
        <row r="70">
          <cell r="C70">
            <v>6236</v>
          </cell>
        </row>
        <row r="73">
          <cell r="C73">
            <v>633</v>
          </cell>
        </row>
        <row r="77">
          <cell r="C77">
            <v>65652</v>
          </cell>
        </row>
        <row r="82">
          <cell r="C82">
            <v>7168</v>
          </cell>
        </row>
        <row r="88">
          <cell r="C88">
            <v>0</v>
          </cell>
        </row>
        <row r="89">
          <cell r="C89">
            <v>8775</v>
          </cell>
        </row>
        <row r="90">
          <cell r="C90">
            <v>147</v>
          </cell>
        </row>
        <row r="91">
          <cell r="C91">
            <v>5905</v>
          </cell>
        </row>
        <row r="92">
          <cell r="C92">
            <v>1883</v>
          </cell>
        </row>
        <row r="96">
          <cell r="C96">
            <v>1214</v>
          </cell>
        </row>
        <row r="97">
          <cell r="C97">
            <v>1483</v>
          </cell>
        </row>
      </sheetData>
      <sheetData sheetId="8">
        <row r="21">
          <cell r="C21">
            <v>8881336</v>
          </cell>
          <cell r="F21">
            <v>33337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0" zoomScaleNormal="70" zoomScalePageLayoutView="0" workbookViewId="0" topLeftCell="A1">
      <selection activeCell="B27" sqref="B27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473" t="s">
        <v>395</v>
      </c>
      <c r="Z1" s="4">
        <v>1</v>
      </c>
      <c r="AA1" s="5">
        <v>42643</v>
      </c>
    </row>
    <row r="2" spans="1:27" ht="15.75">
      <c r="A2" s="6"/>
      <c r="B2" s="567" t="s">
        <v>891</v>
      </c>
      <c r="Z2" s="4">
        <v>2</v>
      </c>
      <c r="AA2" s="5" t="s">
        <v>0</v>
      </c>
    </row>
    <row r="3" spans="1:27" ht="15.75">
      <c r="A3" s="8"/>
      <c r="B3" s="9" t="s">
        <v>396</v>
      </c>
      <c r="Z3" s="4">
        <v>3</v>
      </c>
      <c r="AA3" s="5" t="s">
        <v>1</v>
      </c>
    </row>
    <row r="4" spans="1:2" ht="15.75">
      <c r="A4" s="10" t="s">
        <v>397</v>
      </c>
      <c r="B4" s="7"/>
    </row>
    <row r="5" spans="1:2" ht="47.25">
      <c r="A5" s="11" t="s">
        <v>398</v>
      </c>
      <c r="B5" s="12"/>
    </row>
    <row r="7" spans="1:2" ht="15.75">
      <c r="A7" s="1"/>
      <c r="B7" s="2"/>
    </row>
    <row r="8" spans="1:2" ht="15.75">
      <c r="A8" s="13"/>
      <c r="B8" s="14" t="s">
        <v>399</v>
      </c>
    </row>
    <row r="9" spans="1:2" ht="15.75">
      <c r="A9" s="15" t="s">
        <v>400</v>
      </c>
      <c r="B9" s="16">
        <v>43101</v>
      </c>
    </row>
    <row r="10" spans="1:2" ht="15.75">
      <c r="A10" s="15" t="s">
        <v>401</v>
      </c>
      <c r="B10" s="16">
        <v>43465</v>
      </c>
    </row>
    <row r="11" spans="1:2" ht="15.75">
      <c r="A11" s="15" t="s">
        <v>402</v>
      </c>
      <c r="B11" s="16">
        <v>43551</v>
      </c>
    </row>
    <row r="12" spans="1:2" ht="15.75">
      <c r="A12" s="17"/>
      <c r="B12" s="18"/>
    </row>
    <row r="13" spans="1:2" ht="15.75">
      <c r="A13" s="11"/>
      <c r="B13" s="474" t="s">
        <v>890</v>
      </c>
    </row>
    <row r="14" spans="1:2" ht="15.75">
      <c r="A14" s="15" t="s">
        <v>403</v>
      </c>
      <c r="B14" s="19" t="s">
        <v>404</v>
      </c>
    </row>
    <row r="15" spans="1:2" ht="15.75">
      <c r="A15" s="20" t="s">
        <v>405</v>
      </c>
      <c r="B15" s="21" t="s">
        <v>406</v>
      </c>
    </row>
    <row r="16" spans="1:2" ht="15.75">
      <c r="A16" s="15" t="s">
        <v>425</v>
      </c>
      <c r="B16" s="19" t="s">
        <v>2</v>
      </c>
    </row>
    <row r="17" spans="1:2" ht="15.75">
      <c r="A17" s="15" t="s">
        <v>407</v>
      </c>
      <c r="B17" s="19" t="s">
        <v>408</v>
      </c>
    </row>
    <row r="18" spans="1:2" ht="15.75">
      <c r="A18" s="15" t="s">
        <v>409</v>
      </c>
      <c r="B18" s="19" t="s">
        <v>410</v>
      </c>
    </row>
    <row r="19" spans="1:2" ht="15.75">
      <c r="A19" s="15" t="s">
        <v>411</v>
      </c>
      <c r="B19" s="19" t="s">
        <v>412</v>
      </c>
    </row>
    <row r="20" spans="1:2" ht="15.75">
      <c r="A20" s="15" t="s">
        <v>413</v>
      </c>
      <c r="B20" s="19" t="s">
        <v>412</v>
      </c>
    </row>
    <row r="21" spans="1:2" ht="15.75">
      <c r="A21" s="20" t="s">
        <v>414</v>
      </c>
      <c r="B21" s="21" t="s">
        <v>3</v>
      </c>
    </row>
    <row r="22" spans="1:2" ht="15.75">
      <c r="A22" s="20" t="s">
        <v>415</v>
      </c>
      <c r="B22" s="21" t="s">
        <v>4</v>
      </c>
    </row>
    <row r="23" spans="1:2" ht="15.75">
      <c r="A23" s="20" t="s">
        <v>5</v>
      </c>
      <c r="B23" s="22" t="s">
        <v>6</v>
      </c>
    </row>
    <row r="24" spans="1:2" ht="15.75">
      <c r="A24" s="20" t="s">
        <v>416</v>
      </c>
      <c r="B24" s="609" t="s">
        <v>898</v>
      </c>
    </row>
    <row r="25" spans="1:2" ht="15.75">
      <c r="A25" s="15" t="s">
        <v>417</v>
      </c>
      <c r="B25" s="23"/>
    </row>
    <row r="26" spans="1:2" ht="15.75">
      <c r="A26" s="20" t="s">
        <v>418</v>
      </c>
      <c r="B26" s="21" t="s">
        <v>419</v>
      </c>
    </row>
    <row r="27" spans="1:2" ht="15.75">
      <c r="A27" s="20" t="s">
        <v>421</v>
      </c>
      <c r="B27" s="21" t="s">
        <v>420</v>
      </c>
    </row>
    <row r="28" spans="1:2" ht="15.75">
      <c r="A28" s="24"/>
      <c r="B28" s="24"/>
    </row>
    <row r="29" spans="1:2" ht="15.75">
      <c r="A29" s="25" t="s">
        <v>892</v>
      </c>
      <c r="B29" s="24"/>
    </row>
  </sheetData>
  <sheetProtection/>
  <hyperlinks>
    <hyperlink ref="B24" r:id="rId1" display="www.sopharma.bg,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B12" sqref="B12:I2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878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881</v>
      </c>
      <c r="H9" s="559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>
        <v>40167682</v>
      </c>
      <c r="D13" s="457"/>
      <c r="E13" s="457"/>
      <c r="F13" s="457">
        <v>69247</v>
      </c>
      <c r="G13" s="457">
        <v>124</v>
      </c>
      <c r="H13" s="457"/>
      <c r="I13" s="458">
        <f>F13+G13-H13</f>
        <v>69371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10000</v>
      </c>
      <c r="D17" s="457"/>
      <c r="E17" s="457"/>
      <c r="F17" s="457">
        <v>384</v>
      </c>
      <c r="G17" s="457"/>
      <c r="H17" s="457"/>
      <c r="I17" s="458">
        <f t="shared" si="0"/>
        <v>384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40177682</v>
      </c>
      <c r="D18" s="460">
        <f t="shared" si="1"/>
        <v>0</v>
      </c>
      <c r="E18" s="460">
        <f t="shared" si="1"/>
        <v>0</v>
      </c>
      <c r="F18" s="460">
        <f t="shared" si="1"/>
        <v>69631</v>
      </c>
      <c r="G18" s="460">
        <f t="shared" si="1"/>
        <v>124</v>
      </c>
      <c r="H18" s="460">
        <f t="shared" si="1"/>
        <v>0</v>
      </c>
      <c r="I18" s="461">
        <f t="shared" si="0"/>
        <v>69755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>
        <f>+'[3]Справка 8'!C21</f>
        <v>8881336</v>
      </c>
      <c r="D21" s="457"/>
      <c r="E21" s="457"/>
      <c r="F21" s="457">
        <f>+'[3]Справка 8'!F21</f>
        <v>33337</v>
      </c>
      <c r="G21" s="457"/>
      <c r="H21" s="457"/>
      <c r="I21" s="458">
        <f t="shared" si="0"/>
        <v>33337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8881336</v>
      </c>
      <c r="D27" s="460">
        <f t="shared" si="2"/>
        <v>0</v>
      </c>
      <c r="E27" s="460">
        <f t="shared" si="2"/>
        <v>0</v>
      </c>
      <c r="F27" s="460">
        <f t="shared" si="2"/>
        <v>33337</v>
      </c>
      <c r="G27" s="460">
        <f t="shared" si="2"/>
        <v>0</v>
      </c>
      <c r="H27" s="460">
        <f t="shared" si="2"/>
        <v>0</v>
      </c>
      <c r="I27" s="461">
        <f t="shared" si="0"/>
        <v>33337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9" zoomScaleNormal="69" zoomScalePageLayoutView="0" workbookViewId="0" topLeftCell="A3">
      <selection activeCell="B12" sqref="B12:I2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882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/>
      <c r="D13" s="457"/>
      <c r="E13" s="457"/>
      <c r="F13" s="457"/>
      <c r="G13" s="457"/>
      <c r="H13" s="457"/>
      <c r="I13" s="458">
        <f>F13+G13-H13</f>
        <v>0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59205000</v>
      </c>
      <c r="D17" s="457"/>
      <c r="E17" s="457"/>
      <c r="F17" s="457">
        <v>502</v>
      </c>
      <c r="G17" s="457"/>
      <c r="H17" s="457"/>
      <c r="I17" s="458">
        <f t="shared" si="0"/>
        <v>502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59205000</v>
      </c>
      <c r="D18" s="460">
        <f t="shared" si="1"/>
        <v>0</v>
      </c>
      <c r="E18" s="460">
        <f t="shared" si="1"/>
        <v>0</v>
      </c>
      <c r="F18" s="460">
        <f t="shared" si="1"/>
        <v>502</v>
      </c>
      <c r="G18" s="460">
        <f t="shared" si="1"/>
        <v>0</v>
      </c>
      <c r="H18" s="460">
        <f t="shared" si="1"/>
        <v>0</v>
      </c>
      <c r="I18" s="461">
        <f t="shared" si="0"/>
        <v>502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6">
      <selection activeCell="B12" sqref="B12:I2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883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223</v>
      </c>
      <c r="B8" s="603" t="s">
        <v>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>
        <v>108500</v>
      </c>
      <c r="D13" s="457"/>
      <c r="E13" s="457"/>
      <c r="F13" s="457">
        <v>1826</v>
      </c>
      <c r="G13" s="457"/>
      <c r="H13" s="457">
        <v>342</v>
      </c>
      <c r="I13" s="458">
        <f>F13+G13-H13</f>
        <v>1484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12881</v>
      </c>
      <c r="D17" s="457"/>
      <c r="E17" s="457"/>
      <c r="F17" s="457">
        <v>22270</v>
      </c>
      <c r="G17" s="457"/>
      <c r="H17" s="457"/>
      <c r="I17" s="458">
        <f t="shared" si="0"/>
        <v>22270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121381</v>
      </c>
      <c r="D18" s="460">
        <f t="shared" si="1"/>
        <v>0</v>
      </c>
      <c r="E18" s="460">
        <f t="shared" si="1"/>
        <v>0</v>
      </c>
      <c r="F18" s="460">
        <f t="shared" si="1"/>
        <v>24096</v>
      </c>
      <c r="G18" s="460">
        <f t="shared" si="1"/>
        <v>0</v>
      </c>
      <c r="H18" s="460">
        <f t="shared" si="1"/>
        <v>342</v>
      </c>
      <c r="I18" s="461">
        <f t="shared" si="0"/>
        <v>23754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50" zoomScaleNormal="50" zoomScalePageLayoutView="0" workbookViewId="0" topLeftCell="A1">
      <selection activeCell="F18" sqref="F18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884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/>
      <c r="D13" s="457"/>
      <c r="E13" s="457"/>
      <c r="F13" s="457"/>
      <c r="G13" s="457"/>
      <c r="H13" s="457"/>
      <c r="I13" s="458">
        <f>F13+G13-H13</f>
        <v>0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14160</v>
      </c>
      <c r="D17" s="457"/>
      <c r="E17" s="457"/>
      <c r="F17" s="457">
        <v>323</v>
      </c>
      <c r="G17" s="457"/>
      <c r="H17" s="457"/>
      <c r="I17" s="458">
        <f t="shared" si="0"/>
        <v>323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14160</v>
      </c>
      <c r="D18" s="460">
        <f t="shared" si="1"/>
        <v>0</v>
      </c>
      <c r="E18" s="460">
        <f t="shared" si="1"/>
        <v>0</v>
      </c>
      <c r="F18" s="460">
        <f t="shared" si="1"/>
        <v>323</v>
      </c>
      <c r="G18" s="460">
        <f t="shared" si="1"/>
        <v>0</v>
      </c>
      <c r="H18" s="460">
        <f t="shared" si="1"/>
        <v>0</v>
      </c>
      <c r="I18" s="461">
        <f t="shared" si="0"/>
        <v>323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C3">
      <selection activeCell="I45" sqref="I45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885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>
        <v>35930</v>
      </c>
      <c r="D13" s="457"/>
      <c r="E13" s="457"/>
      <c r="F13" s="457">
        <v>77</v>
      </c>
      <c r="G13" s="457">
        <v>6</v>
      </c>
      <c r="H13" s="457"/>
      <c r="I13" s="458">
        <f>F13+G13-H13</f>
        <v>83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/>
      <c r="D17" s="457"/>
      <c r="E17" s="457"/>
      <c r="F17" s="457"/>
      <c r="G17" s="457"/>
      <c r="H17" s="457"/>
      <c r="I17" s="458">
        <f t="shared" si="0"/>
        <v>0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35930</v>
      </c>
      <c r="D18" s="460">
        <f t="shared" si="1"/>
        <v>0</v>
      </c>
      <c r="E18" s="460">
        <f t="shared" si="1"/>
        <v>0</v>
      </c>
      <c r="F18" s="460">
        <f t="shared" si="1"/>
        <v>77</v>
      </c>
      <c r="G18" s="460">
        <f t="shared" si="1"/>
        <v>6</v>
      </c>
      <c r="H18" s="460">
        <f t="shared" si="1"/>
        <v>0</v>
      </c>
      <c r="I18" s="461">
        <f t="shared" si="0"/>
        <v>83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B12" sqref="B12:I2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886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 t="s">
        <v>858</v>
      </c>
      <c r="D10" s="560" t="s">
        <v>859</v>
      </c>
      <c r="E10" s="560" t="s">
        <v>860</v>
      </c>
      <c r="F10" s="561" t="s">
        <v>861</v>
      </c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>
        <v>218871065</v>
      </c>
      <c r="D13" s="457"/>
      <c r="E13" s="457"/>
      <c r="F13" s="457">
        <v>1127</v>
      </c>
      <c r="G13" s="457"/>
      <c r="H13" s="457"/>
      <c r="I13" s="458">
        <f>F13+G13-H13</f>
        <v>1127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317531502</v>
      </c>
      <c r="D17" s="457"/>
      <c r="E17" s="457"/>
      <c r="F17" s="457">
        <v>9669</v>
      </c>
      <c r="G17" s="457"/>
      <c r="H17" s="457"/>
      <c r="I17" s="458">
        <f t="shared" si="0"/>
        <v>9669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536402567</v>
      </c>
      <c r="D18" s="460">
        <f t="shared" si="1"/>
        <v>0</v>
      </c>
      <c r="E18" s="460">
        <f t="shared" si="1"/>
        <v>0</v>
      </c>
      <c r="F18" s="460">
        <f t="shared" si="1"/>
        <v>10796</v>
      </c>
      <c r="G18" s="460">
        <f t="shared" si="1"/>
        <v>0</v>
      </c>
      <c r="H18" s="460">
        <f t="shared" si="1"/>
        <v>0</v>
      </c>
      <c r="I18" s="461">
        <f t="shared" si="0"/>
        <v>10796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="50" zoomScaleNormal="50" zoomScalePageLayoutView="0" workbookViewId="0" topLeftCell="A1">
      <selection activeCell="B37" sqref="B37:I3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886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131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445" t="s">
        <v>857</v>
      </c>
      <c r="D8" s="445"/>
      <c r="E8" s="445"/>
      <c r="F8" s="445" t="s">
        <v>879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447" t="s">
        <v>862</v>
      </c>
      <c r="H9" s="447"/>
      <c r="I9" s="605" t="s">
        <v>863</v>
      </c>
    </row>
    <row r="10" spans="1:9" s="284" customFormat="1" ht="24" customHeight="1">
      <c r="A10" s="602"/>
      <c r="B10" s="604"/>
      <c r="C10" s="560" t="s">
        <v>858</v>
      </c>
      <c r="D10" s="560" t="s">
        <v>859</v>
      </c>
      <c r="E10" s="560" t="s">
        <v>860</v>
      </c>
      <c r="F10" s="561" t="s">
        <v>861</v>
      </c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/>
      <c r="D13" s="457"/>
      <c r="E13" s="457"/>
      <c r="F13" s="457"/>
      <c r="G13" s="457"/>
      <c r="H13" s="457"/>
      <c r="I13" s="458">
        <f>F13+G13-H13</f>
        <v>0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2754</v>
      </c>
      <c r="D17" s="457"/>
      <c r="E17" s="457"/>
      <c r="F17" s="457">
        <v>293</v>
      </c>
      <c r="G17" s="457"/>
      <c r="H17" s="457"/>
      <c r="I17" s="458">
        <f t="shared" si="0"/>
        <v>293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2754</v>
      </c>
      <c r="D18" s="460">
        <f t="shared" si="1"/>
        <v>0</v>
      </c>
      <c r="E18" s="460">
        <f t="shared" si="1"/>
        <v>0</v>
      </c>
      <c r="F18" s="460">
        <f t="shared" si="1"/>
        <v>293</v>
      </c>
      <c r="G18" s="460">
        <f t="shared" si="1"/>
        <v>0</v>
      </c>
      <c r="H18" s="460">
        <f t="shared" si="1"/>
        <v>0</v>
      </c>
      <c r="I18" s="461">
        <f t="shared" si="0"/>
        <v>293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/>
      <c r="D21" s="457"/>
      <c r="E21" s="457"/>
      <c r="F21" s="457"/>
      <c r="G21" s="457"/>
      <c r="H21" s="457"/>
      <c r="I21" s="458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0</v>
      </c>
      <c r="D27" s="460">
        <f t="shared" si="2"/>
        <v>0</v>
      </c>
      <c r="E27" s="460">
        <f t="shared" si="2"/>
        <v>0</v>
      </c>
      <c r="F27" s="460">
        <f t="shared" si="2"/>
        <v>0</v>
      </c>
      <c r="G27" s="460">
        <f t="shared" si="2"/>
        <v>0</v>
      </c>
      <c r="H27" s="460">
        <f t="shared" si="2"/>
        <v>0</v>
      </c>
      <c r="I27" s="461">
        <f t="shared" si="0"/>
        <v>0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124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 customHeight="1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0" zoomScaleNormal="60" zoomScalePageLayoutView="62" workbookViewId="0" topLeftCell="D44">
      <selection activeCell="H71" sqref="H71"/>
    </sheetView>
  </sheetViews>
  <sheetFormatPr defaultColWidth="9.375" defaultRowHeight="15.75"/>
  <cols>
    <col min="1" max="1" width="70.625" style="122" customWidth="1"/>
    <col min="2" max="2" width="10.625" style="122" customWidth="1"/>
    <col min="3" max="4" width="15.625" style="122" customWidth="1"/>
    <col min="5" max="5" width="70.625" style="122" customWidth="1"/>
    <col min="6" max="6" width="10.625" style="121" customWidth="1"/>
    <col min="7" max="7" width="15.625" style="122" customWidth="1"/>
    <col min="8" max="8" width="15.625" style="47" customWidth="1"/>
    <col min="9" max="9" width="3.50390625" style="47" customWidth="1"/>
    <col min="10" max="16384" width="9.375" style="47" customWidth="1"/>
  </cols>
  <sheetData>
    <row r="1" spans="1:8" s="28" customFormat="1" ht="15.75">
      <c r="A1" s="475" t="s">
        <v>422</v>
      </c>
      <c r="B1" s="27"/>
      <c r="C1" s="27"/>
      <c r="D1" s="27"/>
      <c r="H1" s="29"/>
    </row>
    <row r="2" spans="1:8" s="28" customFormat="1" ht="15.75">
      <c r="A2" s="30" t="s">
        <v>711</v>
      </c>
      <c r="B2" s="26"/>
      <c r="C2" s="26"/>
      <c r="D2" s="26"/>
      <c r="E2" s="31"/>
      <c r="F2" s="32"/>
      <c r="G2" s="33"/>
      <c r="H2" s="33"/>
    </row>
    <row r="3" spans="1:8" s="28" customFormat="1" ht="15.75">
      <c r="A3" s="27"/>
      <c r="B3" s="34"/>
      <c r="C3" s="34"/>
      <c r="D3" s="34"/>
      <c r="E3" s="35"/>
      <c r="F3" s="36"/>
      <c r="G3" s="37"/>
      <c r="H3" s="37"/>
    </row>
    <row r="4" spans="1:8" s="28" customFormat="1" ht="15.75">
      <c r="A4" s="38" t="s">
        <v>423</v>
      </c>
      <c r="B4" s="34"/>
      <c r="C4" s="34"/>
      <c r="D4" s="34"/>
      <c r="H4" s="33"/>
    </row>
    <row r="5" spans="1:8" s="28" customFormat="1" ht="15.75">
      <c r="A5" s="38" t="s">
        <v>424</v>
      </c>
      <c r="B5" s="26"/>
      <c r="C5" s="26"/>
      <c r="D5" s="26"/>
      <c r="H5" s="39"/>
    </row>
    <row r="6" spans="1:8" s="28" customFormat="1" ht="15.75">
      <c r="A6" s="566">
        <f>Title!B10</f>
        <v>43465</v>
      </c>
      <c r="B6" s="26"/>
      <c r="C6" s="26"/>
      <c r="D6" s="26"/>
      <c r="H6" s="40"/>
    </row>
    <row r="7" spans="1:8" s="28" customFormat="1" ht="16.5" thickBot="1">
      <c r="A7" s="41"/>
      <c r="B7" s="41"/>
      <c r="C7" s="42"/>
      <c r="D7" s="43"/>
      <c r="E7" s="43"/>
      <c r="F7" s="41"/>
      <c r="G7" s="33"/>
      <c r="H7" s="495" t="s">
        <v>895</v>
      </c>
    </row>
    <row r="8" spans="1:8" ht="15.75">
      <c r="A8" s="45" t="s">
        <v>426</v>
      </c>
      <c r="B8" s="46" t="s">
        <v>427</v>
      </c>
      <c r="C8" s="476" t="s">
        <v>428</v>
      </c>
      <c r="D8" s="476" t="s">
        <v>429</v>
      </c>
      <c r="E8" s="477" t="s">
        <v>899</v>
      </c>
      <c r="F8" s="46" t="s">
        <v>427</v>
      </c>
      <c r="G8" s="476" t="s">
        <v>428</v>
      </c>
      <c r="H8" s="476" t="s">
        <v>429</v>
      </c>
    </row>
    <row r="9" spans="1:8" ht="16.5" thickBot="1">
      <c r="A9" s="48" t="s">
        <v>8</v>
      </c>
      <c r="B9" s="49" t="s">
        <v>9</v>
      </c>
      <c r="C9" s="49">
        <v>1</v>
      </c>
      <c r="D9" s="50">
        <v>2</v>
      </c>
      <c r="E9" s="51" t="s">
        <v>8</v>
      </c>
      <c r="F9" s="49" t="s">
        <v>9</v>
      </c>
      <c r="G9" s="49">
        <v>1</v>
      </c>
      <c r="H9" s="50">
        <v>2</v>
      </c>
    </row>
    <row r="10" spans="1:8" ht="15.75">
      <c r="A10" s="478" t="s">
        <v>430</v>
      </c>
      <c r="B10" s="52"/>
      <c r="C10" s="53"/>
      <c r="D10" s="54"/>
      <c r="E10" s="483" t="s">
        <v>512</v>
      </c>
      <c r="F10" s="55"/>
      <c r="G10" s="56"/>
      <c r="H10" s="57"/>
    </row>
    <row r="11" spans="1:8" ht="15.75">
      <c r="A11" s="65" t="s">
        <v>431</v>
      </c>
      <c r="B11" s="59"/>
      <c r="C11" s="60"/>
      <c r="D11" s="61"/>
      <c r="E11" s="484" t="s">
        <v>513</v>
      </c>
      <c r="F11" s="62"/>
      <c r="G11" s="63"/>
      <c r="H11" s="64"/>
    </row>
    <row r="12" spans="1:8" ht="15.75">
      <c r="A12" s="65" t="s">
        <v>432</v>
      </c>
      <c r="B12" s="66" t="s">
        <v>10</v>
      </c>
      <c r="C12" s="67">
        <f>+'[3]Справка 6'!R11</f>
        <v>43627</v>
      </c>
      <c r="D12" s="68">
        <f>+'[3]Справка 6'!D11-'[3]Справка 6'!K11</f>
        <v>45061</v>
      </c>
      <c r="E12" s="484" t="s">
        <v>514</v>
      </c>
      <c r="F12" s="69" t="s">
        <v>11</v>
      </c>
      <c r="G12" s="67">
        <v>134798</v>
      </c>
      <c r="H12" s="68">
        <v>134798</v>
      </c>
    </row>
    <row r="13" spans="1:8" ht="15.75">
      <c r="A13" s="65" t="s">
        <v>433</v>
      </c>
      <c r="B13" s="66" t="s">
        <v>12</v>
      </c>
      <c r="C13" s="67">
        <f>+'[3]Справка 6'!R12</f>
        <v>89690</v>
      </c>
      <c r="D13" s="68">
        <f>+'[3]Справка 6'!D12-'[3]Справка 6'!K12</f>
        <v>97244</v>
      </c>
      <c r="E13" s="484" t="s">
        <v>515</v>
      </c>
      <c r="F13" s="69" t="s">
        <v>13</v>
      </c>
      <c r="G13" s="67">
        <v>134798</v>
      </c>
      <c r="H13" s="68">
        <v>134798</v>
      </c>
    </row>
    <row r="14" spans="1:8" ht="15.75">
      <c r="A14" s="65" t="s">
        <v>434</v>
      </c>
      <c r="B14" s="66" t="s">
        <v>14</v>
      </c>
      <c r="C14" s="67">
        <f>+'[3]Справка 6'!R13</f>
        <v>72725</v>
      </c>
      <c r="D14" s="68">
        <f>+'[3]Справка 6'!D13-'[3]Справка 6'!K13</f>
        <v>75628</v>
      </c>
      <c r="E14" s="484" t="s">
        <v>516</v>
      </c>
      <c r="F14" s="69" t="s">
        <v>15</v>
      </c>
      <c r="G14" s="67"/>
      <c r="H14" s="68"/>
    </row>
    <row r="15" spans="1:8" ht="15.75">
      <c r="A15" s="65" t="s">
        <v>435</v>
      </c>
      <c r="B15" s="66" t="s">
        <v>16</v>
      </c>
      <c r="C15" s="67">
        <f>+'[3]Справка 6'!R14</f>
        <v>10967</v>
      </c>
      <c r="D15" s="68">
        <f>+'[3]Справка 6'!D14-'[3]Справка 6'!K14</f>
        <v>11544</v>
      </c>
      <c r="E15" s="485" t="s">
        <v>517</v>
      </c>
      <c r="F15" s="69" t="s">
        <v>17</v>
      </c>
      <c r="G15" s="67">
        <v>-33337</v>
      </c>
      <c r="H15" s="68">
        <v>-33834</v>
      </c>
    </row>
    <row r="16" spans="1:8" ht="15.75">
      <c r="A16" s="65" t="s">
        <v>436</v>
      </c>
      <c r="B16" s="66" t="s">
        <v>18</v>
      </c>
      <c r="C16" s="67">
        <f>+'[3]Справка 6'!R15</f>
        <v>1713</v>
      </c>
      <c r="D16" s="68">
        <f>+'[3]Справка 6'!D15-'[3]Справка 6'!K15</f>
        <v>2743</v>
      </c>
      <c r="E16" s="485" t="s">
        <v>518</v>
      </c>
      <c r="F16" s="69" t="s">
        <v>19</v>
      </c>
      <c r="G16" s="67"/>
      <c r="H16" s="68"/>
    </row>
    <row r="17" spans="1:8" ht="15.75">
      <c r="A17" s="65" t="s">
        <v>437</v>
      </c>
      <c r="B17" s="66" t="s">
        <v>20</v>
      </c>
      <c r="C17" s="67">
        <f>+'[3]Справка 6'!R16</f>
        <v>2476</v>
      </c>
      <c r="D17" s="68">
        <f>+'[3]Справка 6'!D16-'[3]Справка 6'!K16</f>
        <v>3028</v>
      </c>
      <c r="E17" s="485" t="s">
        <v>519</v>
      </c>
      <c r="F17" s="69" t="s">
        <v>21</v>
      </c>
      <c r="G17" s="67"/>
      <c r="H17" s="68"/>
    </row>
    <row r="18" spans="1:8" ht="15.75">
      <c r="A18" s="65" t="s">
        <v>438</v>
      </c>
      <c r="B18" s="66" t="s">
        <v>22</v>
      </c>
      <c r="C18" s="67">
        <f>+'[3]Справка 6'!R17</f>
        <v>4775</v>
      </c>
      <c r="D18" s="68">
        <f>+'[3]Справка 6'!D17-'[3]Справка 6'!K17</f>
        <v>4282</v>
      </c>
      <c r="E18" s="613" t="s">
        <v>520</v>
      </c>
      <c r="F18" s="70" t="s">
        <v>23</v>
      </c>
      <c r="G18" s="71">
        <f>G12+G15+G16+G17</f>
        <v>101461</v>
      </c>
      <c r="H18" s="72">
        <f>H12+H15+H16+H17</f>
        <v>100964</v>
      </c>
    </row>
    <row r="19" spans="1:8" ht="15.75">
      <c r="A19" s="65" t="s">
        <v>439</v>
      </c>
      <c r="B19" s="66" t="s">
        <v>24</v>
      </c>
      <c r="C19" s="67">
        <f>+'[3]Справка 6'!R18</f>
        <v>45</v>
      </c>
      <c r="D19" s="68">
        <f>+'[3]Справка 6'!D18-'[3]Справка 6'!K18</f>
        <v>52</v>
      </c>
      <c r="E19" s="484" t="s">
        <v>521</v>
      </c>
      <c r="F19" s="73"/>
      <c r="G19" s="74"/>
      <c r="H19" s="75"/>
    </row>
    <row r="20" spans="1:8" ht="15.75">
      <c r="A20" s="610" t="s">
        <v>440</v>
      </c>
      <c r="B20" s="76" t="s">
        <v>25</v>
      </c>
      <c r="C20" s="77">
        <f>SUM(C12:C19)</f>
        <v>226018</v>
      </c>
      <c r="D20" s="78">
        <f>SUM(D12:D19)</f>
        <v>239582</v>
      </c>
      <c r="E20" s="484" t="s">
        <v>522</v>
      </c>
      <c r="F20" s="69" t="s">
        <v>26</v>
      </c>
      <c r="G20" s="67"/>
      <c r="H20" s="68"/>
    </row>
    <row r="21" spans="1:8" ht="15.75">
      <c r="A21" s="65" t="s">
        <v>441</v>
      </c>
      <c r="B21" s="76" t="s">
        <v>27</v>
      </c>
      <c r="C21" s="79">
        <f>+'[3]Справка 6'!R20</f>
        <v>37451</v>
      </c>
      <c r="D21" s="79">
        <f>+'[3]Справка 6'!D20-'[3]Справка 6'!K20</f>
        <v>24799</v>
      </c>
      <c r="E21" s="484" t="s">
        <v>523</v>
      </c>
      <c r="F21" s="69" t="s">
        <v>28</v>
      </c>
      <c r="G21" s="67">
        <f>+'[3]4-Отчет за собствения капитал'!E34</f>
        <v>25366</v>
      </c>
      <c r="H21" s="68">
        <v>27928</v>
      </c>
    </row>
    <row r="22" spans="1:13" ht="15.75">
      <c r="A22" s="65" t="s">
        <v>442</v>
      </c>
      <c r="B22" s="76" t="s">
        <v>29</v>
      </c>
      <c r="C22" s="79">
        <f>+'[3]Справка 6'!R21</f>
        <v>938</v>
      </c>
      <c r="D22" s="79">
        <f>+'[3]Справка 6'!D21-'[3]Справка 6'!K21</f>
        <v>139</v>
      </c>
      <c r="E22" s="486" t="s">
        <v>524</v>
      </c>
      <c r="F22" s="69" t="s">
        <v>30</v>
      </c>
      <c r="G22" s="60">
        <f>SUM(G23:G25)</f>
        <v>331944</v>
      </c>
      <c r="H22" s="61">
        <f>SUM(H23:H25)</f>
        <v>302755</v>
      </c>
      <c r="M22" s="80"/>
    </row>
    <row r="23" spans="1:8" ht="15.75">
      <c r="A23" s="65" t="s">
        <v>443</v>
      </c>
      <c r="B23" s="66"/>
      <c r="C23" s="60"/>
      <c r="D23" s="61"/>
      <c r="E23" s="485" t="s">
        <v>525</v>
      </c>
      <c r="F23" s="69" t="s">
        <v>31</v>
      </c>
      <c r="G23" s="67">
        <f>+'[3]4-Отчет за собствения капитал'!F34</f>
        <v>55967</v>
      </c>
      <c r="H23" s="68">
        <v>51666</v>
      </c>
    </row>
    <row r="24" spans="1:13" ht="15.75">
      <c r="A24" s="65" t="s">
        <v>444</v>
      </c>
      <c r="B24" s="66" t="s">
        <v>32</v>
      </c>
      <c r="C24" s="67">
        <f>+'[3]Справка 6'!R23</f>
        <v>3729</v>
      </c>
      <c r="D24" s="68">
        <f>+'[3]Справка 6'!D23-'[3]Справка 6'!K23</f>
        <v>4022</v>
      </c>
      <c r="E24" s="487" t="s">
        <v>526</v>
      </c>
      <c r="F24" s="69" t="s">
        <v>33</v>
      </c>
      <c r="G24" s="67">
        <v>0</v>
      </c>
      <c r="H24" s="68">
        <v>0</v>
      </c>
      <c r="M24" s="80"/>
    </row>
    <row r="25" spans="1:8" ht="15.75">
      <c r="A25" s="65" t="s">
        <v>445</v>
      </c>
      <c r="B25" s="66" t="s">
        <v>34</v>
      </c>
      <c r="C25" s="67">
        <f>+'[3]Справка 6'!R24</f>
        <v>1447</v>
      </c>
      <c r="D25" s="68">
        <f>+'[3]Справка 6'!D24-'[3]Справка 6'!K24</f>
        <v>1628</v>
      </c>
      <c r="E25" s="484" t="s">
        <v>527</v>
      </c>
      <c r="F25" s="69" t="s">
        <v>35</v>
      </c>
      <c r="G25" s="67">
        <f>+'[3]4-Отчет за собствения капитал'!H34</f>
        <v>275977</v>
      </c>
      <c r="H25" s="68">
        <v>251089</v>
      </c>
    </row>
    <row r="26" spans="1:13" ht="15.75">
      <c r="A26" s="65" t="s">
        <v>446</v>
      </c>
      <c r="B26" s="66" t="s">
        <v>36</v>
      </c>
      <c r="C26" s="67">
        <f>+'[3]Справка 6'!R25</f>
        <v>0</v>
      </c>
      <c r="D26" s="68">
        <f>+'[3]Справка 6'!D25-'[3]Справка 6'!K25</f>
        <v>0</v>
      </c>
      <c r="E26" s="614" t="s">
        <v>528</v>
      </c>
      <c r="F26" s="73" t="s">
        <v>37</v>
      </c>
      <c r="G26" s="77">
        <f>G20+G21+G22</f>
        <v>357310</v>
      </c>
      <c r="H26" s="78">
        <f>H20+H21+H22</f>
        <v>330683</v>
      </c>
      <c r="M26" s="80"/>
    </row>
    <row r="27" spans="1:8" ht="15.75">
      <c r="A27" s="65" t="s">
        <v>447</v>
      </c>
      <c r="B27" s="66" t="s">
        <v>38</v>
      </c>
      <c r="C27" s="67">
        <f>+'[3]Справка 6'!R26</f>
        <v>7</v>
      </c>
      <c r="D27" s="68">
        <f>+'[3]Справка 6'!D26-'[3]Справка 6'!K26</f>
        <v>109</v>
      </c>
      <c r="E27" s="484" t="s">
        <v>529</v>
      </c>
      <c r="F27" s="73"/>
      <c r="G27" s="74"/>
      <c r="H27" s="75"/>
    </row>
    <row r="28" spans="1:13" ht="15.75">
      <c r="A28" s="610" t="s">
        <v>448</v>
      </c>
      <c r="B28" s="76" t="s">
        <v>39</v>
      </c>
      <c r="C28" s="77">
        <f>SUM(C24:C27)</f>
        <v>5183</v>
      </c>
      <c r="D28" s="78">
        <f>SUM(D24:D27)</f>
        <v>5759</v>
      </c>
      <c r="E28" s="487" t="s">
        <v>530</v>
      </c>
      <c r="F28" s="69" t="s">
        <v>40</v>
      </c>
      <c r="G28" s="60">
        <f>SUM(G29:G31)</f>
        <v>-2850</v>
      </c>
      <c r="H28" s="61">
        <f>SUM(H29:H31)</f>
        <v>1603</v>
      </c>
      <c r="M28" s="80"/>
    </row>
    <row r="29" spans="1:8" ht="15.75">
      <c r="A29" s="65"/>
      <c r="B29" s="66"/>
      <c r="C29" s="60"/>
      <c r="D29" s="61"/>
      <c r="E29" s="484" t="s">
        <v>531</v>
      </c>
      <c r="F29" s="69" t="s">
        <v>41</v>
      </c>
      <c r="G29" s="67">
        <v>-2850</v>
      </c>
      <c r="H29" s="68">
        <v>1603</v>
      </c>
    </row>
    <row r="30" spans="1:13" ht="15.75">
      <c r="A30" s="65" t="s">
        <v>449</v>
      </c>
      <c r="B30" s="66"/>
      <c r="C30" s="60"/>
      <c r="D30" s="61"/>
      <c r="E30" s="486" t="s">
        <v>532</v>
      </c>
      <c r="F30" s="69" t="s">
        <v>42</v>
      </c>
      <c r="G30" s="67"/>
      <c r="H30" s="68"/>
      <c r="M30" s="80"/>
    </row>
    <row r="31" spans="1:8" ht="15.75">
      <c r="A31" s="65" t="s">
        <v>450</v>
      </c>
      <c r="B31" s="66" t="s">
        <v>43</v>
      </c>
      <c r="C31" s="67">
        <f>+'[3]Справка 6'!R41</f>
        <v>6698</v>
      </c>
      <c r="D31" s="68">
        <f>+'[3]Справка 6'!D41</f>
        <v>6698</v>
      </c>
      <c r="E31" s="484" t="s">
        <v>533</v>
      </c>
      <c r="F31" s="69" t="s">
        <v>44</v>
      </c>
      <c r="G31" s="67"/>
      <c r="H31" s="68"/>
    </row>
    <row r="32" spans="1:13" ht="15.75">
      <c r="A32" s="65" t="s">
        <v>451</v>
      </c>
      <c r="B32" s="66" t="s">
        <v>45</v>
      </c>
      <c r="C32" s="67"/>
      <c r="D32" s="68"/>
      <c r="E32" s="487" t="s">
        <v>534</v>
      </c>
      <c r="F32" s="69" t="s">
        <v>46</v>
      </c>
      <c r="G32" s="67">
        <v>33298</v>
      </c>
      <c r="H32" s="68">
        <v>44228</v>
      </c>
      <c r="M32" s="80"/>
    </row>
    <row r="33" spans="1:8" ht="15.75">
      <c r="A33" s="611" t="s">
        <v>452</v>
      </c>
      <c r="B33" s="76" t="s">
        <v>47</v>
      </c>
      <c r="C33" s="77">
        <f>C31+C32</f>
        <v>6698</v>
      </c>
      <c r="D33" s="78">
        <f>D31+D32</f>
        <v>6698</v>
      </c>
      <c r="E33" s="485" t="s">
        <v>535</v>
      </c>
      <c r="F33" s="69" t="s">
        <v>48</v>
      </c>
      <c r="G33" s="67"/>
      <c r="H33" s="68"/>
    </row>
    <row r="34" spans="1:8" ht="15.75">
      <c r="A34" s="65" t="s">
        <v>453</v>
      </c>
      <c r="B34" s="66"/>
      <c r="C34" s="60"/>
      <c r="D34" s="61"/>
      <c r="E34" s="614" t="s">
        <v>536</v>
      </c>
      <c r="F34" s="73" t="s">
        <v>49</v>
      </c>
      <c r="G34" s="77">
        <f>G28+G32+G33</f>
        <v>30448</v>
      </c>
      <c r="H34" s="78">
        <f>H28+H32+H33</f>
        <v>45831</v>
      </c>
    </row>
    <row r="35" spans="1:8" ht="15.75">
      <c r="A35" s="65" t="s">
        <v>454</v>
      </c>
      <c r="B35" s="66" t="s">
        <v>50</v>
      </c>
      <c r="C35" s="60">
        <f>SUM(C36:C39)</f>
        <v>105506</v>
      </c>
      <c r="D35" s="61">
        <f>SUM(D36:D39)</f>
        <v>105021</v>
      </c>
      <c r="E35" s="484"/>
      <c r="F35" s="81"/>
      <c r="G35" s="82"/>
      <c r="H35" s="83"/>
    </row>
    <row r="36" spans="1:8" ht="15.75">
      <c r="A36" s="65" t="s">
        <v>455</v>
      </c>
      <c r="B36" s="66" t="s">
        <v>51</v>
      </c>
      <c r="C36" s="67">
        <f>+'[3]Справка 6'!R30</f>
        <v>89945</v>
      </c>
      <c r="D36" s="68">
        <f>+'[3]Справка 6'!D30</f>
        <v>89729</v>
      </c>
      <c r="E36" s="488"/>
      <c r="F36" s="84"/>
      <c r="G36" s="82"/>
      <c r="H36" s="83"/>
    </row>
    <row r="37" spans="1:8" ht="15.75">
      <c r="A37" s="65" t="s">
        <v>456</v>
      </c>
      <c r="B37" s="66" t="s">
        <v>52</v>
      </c>
      <c r="C37" s="67">
        <f>+'[3]Справка 6'!R31</f>
        <v>0</v>
      </c>
      <c r="D37" s="68">
        <f>+'[3]Справка 6'!D31</f>
        <v>0</v>
      </c>
      <c r="E37" s="492" t="s">
        <v>537</v>
      </c>
      <c r="F37" s="81" t="s">
        <v>53</v>
      </c>
      <c r="G37" s="85">
        <f>G26+G18+G34</f>
        <v>489219</v>
      </c>
      <c r="H37" s="86">
        <f>H26+H18+H34</f>
        <v>477478</v>
      </c>
    </row>
    <row r="38" spans="1:13" ht="15.75">
      <c r="A38" s="65" t="s">
        <v>457</v>
      </c>
      <c r="B38" s="66" t="s">
        <v>54</v>
      </c>
      <c r="C38" s="67">
        <f>+'[3]Справка 6'!R32</f>
        <v>7962</v>
      </c>
      <c r="D38" s="68">
        <f>+'[3]Справка 6'!D32</f>
        <v>7740</v>
      </c>
      <c r="E38" s="484"/>
      <c r="F38" s="81"/>
      <c r="G38" s="82"/>
      <c r="H38" s="83"/>
      <c r="M38" s="80"/>
    </row>
    <row r="39" spans="1:8" ht="16.5" thickBot="1">
      <c r="A39" s="65" t="s">
        <v>458</v>
      </c>
      <c r="B39" s="66" t="s">
        <v>55</v>
      </c>
      <c r="C39" s="67">
        <f>+'[3]Справка 6'!R33</f>
        <v>7599</v>
      </c>
      <c r="D39" s="68">
        <f>+'[3]Справка 6'!D33</f>
        <v>7552</v>
      </c>
      <c r="E39" s="489"/>
      <c r="F39" s="87"/>
      <c r="G39" s="88"/>
      <c r="H39" s="89"/>
    </row>
    <row r="40" spans="1:13" ht="15.75">
      <c r="A40" s="65" t="s">
        <v>459</v>
      </c>
      <c r="B40" s="66" t="s">
        <v>56</v>
      </c>
      <c r="C40" s="60">
        <f>C41+C42+C44</f>
        <v>0</v>
      </c>
      <c r="D40" s="61">
        <f>D41+D42+D44</f>
        <v>0</v>
      </c>
      <c r="E40" s="490" t="s">
        <v>538</v>
      </c>
      <c r="F40" s="90" t="s">
        <v>57</v>
      </c>
      <c r="G40" s="91"/>
      <c r="H40" s="92"/>
      <c r="M40" s="80"/>
    </row>
    <row r="41" spans="1:8" ht="16.5" thickBot="1">
      <c r="A41" s="65" t="s">
        <v>460</v>
      </c>
      <c r="B41" s="66" t="s">
        <v>58</v>
      </c>
      <c r="C41" s="67"/>
      <c r="D41" s="68"/>
      <c r="E41" s="485"/>
      <c r="F41" s="93"/>
      <c r="G41" s="88"/>
      <c r="H41" s="89"/>
    </row>
    <row r="42" spans="1:8" ht="15.75">
      <c r="A42" s="65" t="s">
        <v>461</v>
      </c>
      <c r="B42" s="66" t="s">
        <v>59</v>
      </c>
      <c r="C42" s="67"/>
      <c r="D42" s="68"/>
      <c r="E42" s="490" t="s">
        <v>539</v>
      </c>
      <c r="F42" s="94"/>
      <c r="G42" s="95"/>
      <c r="H42" s="96"/>
    </row>
    <row r="43" spans="1:8" ht="15.75">
      <c r="A43" s="65" t="s">
        <v>462</v>
      </c>
      <c r="B43" s="66" t="s">
        <v>60</v>
      </c>
      <c r="C43" s="67"/>
      <c r="D43" s="68"/>
      <c r="E43" s="484" t="s">
        <v>540</v>
      </c>
      <c r="F43" s="84"/>
      <c r="G43" s="82"/>
      <c r="H43" s="83"/>
    </row>
    <row r="44" spans="1:13" ht="15.75">
      <c r="A44" s="65" t="s">
        <v>463</v>
      </c>
      <c r="B44" s="66" t="s">
        <v>61</v>
      </c>
      <c r="C44" s="67"/>
      <c r="D44" s="68"/>
      <c r="E44" s="485" t="s">
        <v>541</v>
      </c>
      <c r="F44" s="69" t="s">
        <v>62</v>
      </c>
      <c r="G44" s="67"/>
      <c r="H44" s="68"/>
      <c r="M44" s="80"/>
    </row>
    <row r="45" spans="1:8" ht="15.75">
      <c r="A45" s="65" t="s">
        <v>464</v>
      </c>
      <c r="B45" s="66" t="s">
        <v>63</v>
      </c>
      <c r="C45" s="67"/>
      <c r="D45" s="68"/>
      <c r="E45" s="491" t="s">
        <v>542</v>
      </c>
      <c r="F45" s="69" t="s">
        <v>64</v>
      </c>
      <c r="G45" s="67">
        <f>+'[3]Справка 7'!C58</f>
        <v>9556</v>
      </c>
      <c r="H45" s="68">
        <v>16691</v>
      </c>
    </row>
    <row r="46" spans="1:13" ht="15.75">
      <c r="A46" s="610" t="s">
        <v>465</v>
      </c>
      <c r="B46" s="76" t="s">
        <v>65</v>
      </c>
      <c r="C46" s="77">
        <f>C35+C40+C45</f>
        <v>105506</v>
      </c>
      <c r="D46" s="78">
        <f>D35+D40+D45</f>
        <v>105021</v>
      </c>
      <c r="E46" s="486" t="s">
        <v>543</v>
      </c>
      <c r="F46" s="69" t="s">
        <v>66</v>
      </c>
      <c r="G46" s="67"/>
      <c r="H46" s="68"/>
      <c r="M46" s="80"/>
    </row>
    <row r="47" spans="1:8" ht="15.75">
      <c r="A47" s="65" t="s">
        <v>466</v>
      </c>
      <c r="B47" s="97"/>
      <c r="C47" s="85"/>
      <c r="D47" s="86"/>
      <c r="E47" s="484" t="s">
        <v>487</v>
      </c>
      <c r="F47" s="69" t="s">
        <v>67</v>
      </c>
      <c r="G47" s="67"/>
      <c r="H47" s="68"/>
    </row>
    <row r="48" spans="1:13" ht="15.75">
      <c r="A48" s="65" t="s">
        <v>467</v>
      </c>
      <c r="B48" s="66" t="s">
        <v>68</v>
      </c>
      <c r="C48" s="67">
        <f>+'[3]Справка 7'!C13</f>
        <v>23055</v>
      </c>
      <c r="D48" s="68">
        <v>21583</v>
      </c>
      <c r="E48" s="486" t="s">
        <v>544</v>
      </c>
      <c r="F48" s="69" t="s">
        <v>69</v>
      </c>
      <c r="G48" s="67"/>
      <c r="H48" s="68"/>
      <c r="M48" s="80"/>
    </row>
    <row r="49" spans="1:8" ht="15.75">
      <c r="A49" s="65" t="s">
        <v>468</v>
      </c>
      <c r="B49" s="66" t="s">
        <v>70</v>
      </c>
      <c r="C49" s="67">
        <f>+'[3]Справка 7'!C17</f>
        <v>2341</v>
      </c>
      <c r="D49" s="68">
        <v>945</v>
      </c>
      <c r="E49" s="484" t="s">
        <v>545</v>
      </c>
      <c r="F49" s="69" t="s">
        <v>71</v>
      </c>
      <c r="G49" s="67"/>
      <c r="H49" s="68"/>
    </row>
    <row r="50" spans="1:8" ht="15.75">
      <c r="A50" s="65" t="s">
        <v>469</v>
      </c>
      <c r="B50" s="66" t="s">
        <v>72</v>
      </c>
      <c r="C50" s="67">
        <f>+'[3]Справка 7'!C19</f>
        <v>0</v>
      </c>
      <c r="D50" s="68"/>
      <c r="E50" s="615" t="s">
        <v>546</v>
      </c>
      <c r="F50" s="73" t="s">
        <v>73</v>
      </c>
      <c r="G50" s="60">
        <f>SUM(G44:G49)</f>
        <v>9556</v>
      </c>
      <c r="H50" s="61">
        <f>SUM(H44:H49)</f>
        <v>16691</v>
      </c>
    </row>
    <row r="51" spans="1:8" ht="15.75">
      <c r="A51" s="65" t="s">
        <v>470</v>
      </c>
      <c r="B51" s="66" t="s">
        <v>74</v>
      </c>
      <c r="C51" s="67">
        <f>+'[3]Справка 7'!C20</f>
        <v>3419</v>
      </c>
      <c r="D51" s="68">
        <v>3265</v>
      </c>
      <c r="E51" s="484"/>
      <c r="F51" s="69"/>
      <c r="G51" s="60"/>
      <c r="H51" s="61"/>
    </row>
    <row r="52" spans="1:8" ht="15.75">
      <c r="A52" s="610" t="s">
        <v>471</v>
      </c>
      <c r="B52" s="76" t="s">
        <v>75</v>
      </c>
      <c r="C52" s="77">
        <f>SUM(C48:C51)</f>
        <v>28815</v>
      </c>
      <c r="D52" s="78">
        <f>SUM(D48:D51)</f>
        <v>25793</v>
      </c>
      <c r="E52" s="486" t="s">
        <v>547</v>
      </c>
      <c r="F52" s="73" t="s">
        <v>76</v>
      </c>
      <c r="G52" s="67">
        <v>4418</v>
      </c>
      <c r="H52" s="68">
        <v>4139</v>
      </c>
    </row>
    <row r="53" spans="1:8" ht="15.75">
      <c r="A53" s="65" t="s">
        <v>77</v>
      </c>
      <c r="B53" s="76"/>
      <c r="C53" s="60"/>
      <c r="D53" s="61"/>
      <c r="E53" s="484" t="s">
        <v>548</v>
      </c>
      <c r="F53" s="73" t="s">
        <v>78</v>
      </c>
      <c r="G53" s="67"/>
      <c r="H53" s="68"/>
    </row>
    <row r="54" spans="1:8" ht="15.75">
      <c r="A54" s="65" t="s">
        <v>472</v>
      </c>
      <c r="B54" s="76" t="s">
        <v>79</v>
      </c>
      <c r="C54" s="98"/>
      <c r="D54" s="99"/>
      <c r="E54" s="484" t="s">
        <v>549</v>
      </c>
      <c r="F54" s="73" t="s">
        <v>80</v>
      </c>
      <c r="G54" s="67">
        <f>+'[3]Справка 7'!C70</f>
        <v>6236</v>
      </c>
      <c r="H54" s="68">
        <v>7153</v>
      </c>
    </row>
    <row r="55" spans="1:8" ht="15.75">
      <c r="A55" s="65" t="s">
        <v>473</v>
      </c>
      <c r="B55" s="76" t="s">
        <v>81</v>
      </c>
      <c r="C55" s="98"/>
      <c r="D55" s="99"/>
      <c r="E55" s="484" t="s">
        <v>550</v>
      </c>
      <c r="F55" s="73" t="s">
        <v>82</v>
      </c>
      <c r="G55" s="67">
        <v>5397</v>
      </c>
      <c r="H55" s="68">
        <v>5930</v>
      </c>
    </row>
    <row r="56" spans="1:13" ht="16.5" thickBot="1">
      <c r="A56" s="58" t="s">
        <v>474</v>
      </c>
      <c r="B56" s="100" t="s">
        <v>83</v>
      </c>
      <c r="C56" s="101">
        <f>C20+C21+C22+C28+C33+C46+C52+C54+C55</f>
        <v>410609</v>
      </c>
      <c r="D56" s="102">
        <f>D20+D21+D22+D28+D33+D46+D52+D54+D55</f>
        <v>407791</v>
      </c>
      <c r="E56" s="492" t="s">
        <v>551</v>
      </c>
      <c r="F56" s="81" t="s">
        <v>84</v>
      </c>
      <c r="G56" s="85">
        <f>G50+G52+G53+G54+G55</f>
        <v>25607</v>
      </c>
      <c r="H56" s="86">
        <f>H50+H52+H53+H54+H55</f>
        <v>33913</v>
      </c>
      <c r="M56" s="80"/>
    </row>
    <row r="57" spans="1:8" ht="15.75">
      <c r="A57" s="58" t="s">
        <v>475</v>
      </c>
      <c r="B57" s="103"/>
      <c r="C57" s="53"/>
      <c r="D57" s="54"/>
      <c r="E57" s="484"/>
      <c r="F57" s="90"/>
      <c r="G57" s="53"/>
      <c r="H57" s="54"/>
    </row>
    <row r="58" spans="1:13" ht="15.75">
      <c r="A58" s="65" t="s">
        <v>476</v>
      </c>
      <c r="B58" s="97"/>
      <c r="C58" s="85"/>
      <c r="D58" s="86"/>
      <c r="E58" s="492" t="s">
        <v>552</v>
      </c>
      <c r="F58" s="69"/>
      <c r="G58" s="60"/>
      <c r="H58" s="61"/>
      <c r="M58" s="80"/>
    </row>
    <row r="59" spans="1:8" ht="15.75">
      <c r="A59" s="65" t="s">
        <v>477</v>
      </c>
      <c r="B59" s="66" t="s">
        <v>85</v>
      </c>
      <c r="C59" s="67">
        <v>30458</v>
      </c>
      <c r="D59" s="67">
        <v>29238</v>
      </c>
      <c r="E59" s="484" t="s">
        <v>553</v>
      </c>
      <c r="F59" s="104" t="s">
        <v>86</v>
      </c>
      <c r="G59" s="67">
        <f>+'[3]Справка 7'!C77</f>
        <v>65652</v>
      </c>
      <c r="H59" s="68">
        <v>53088</v>
      </c>
    </row>
    <row r="60" spans="1:13" ht="15.75">
      <c r="A60" s="65" t="s">
        <v>478</v>
      </c>
      <c r="B60" s="66" t="s">
        <v>87</v>
      </c>
      <c r="C60" s="67">
        <v>30145</v>
      </c>
      <c r="D60" s="67">
        <v>33604</v>
      </c>
      <c r="E60" s="486" t="s">
        <v>554</v>
      </c>
      <c r="F60" s="69" t="s">
        <v>88</v>
      </c>
      <c r="G60" s="67">
        <f>+'[3]Справка 7'!C82</f>
        <v>7168</v>
      </c>
      <c r="H60" s="68">
        <v>7392</v>
      </c>
      <c r="M60" s="80"/>
    </row>
    <row r="61" spans="1:8" ht="15.75">
      <c r="A61" s="65" t="s">
        <v>479</v>
      </c>
      <c r="B61" s="66" t="s">
        <v>89</v>
      </c>
      <c r="C61" s="67">
        <v>66</v>
      </c>
      <c r="D61" s="67">
        <v>103</v>
      </c>
      <c r="E61" s="484" t="s">
        <v>555</v>
      </c>
      <c r="F61" s="69" t="s">
        <v>90</v>
      </c>
      <c r="G61" s="60">
        <f>SUM(G62:G68)</f>
        <v>18557</v>
      </c>
      <c r="H61" s="61">
        <f>SUM(H62:H68)</f>
        <v>17884</v>
      </c>
    </row>
    <row r="62" spans="1:13" ht="15.75">
      <c r="A62" s="65" t="s">
        <v>480</v>
      </c>
      <c r="B62" s="66" t="s">
        <v>91</v>
      </c>
      <c r="C62" s="67">
        <v>7830</v>
      </c>
      <c r="D62" s="67">
        <v>6073</v>
      </c>
      <c r="E62" s="485" t="s">
        <v>556</v>
      </c>
      <c r="F62" s="69" t="s">
        <v>92</v>
      </c>
      <c r="G62" s="67">
        <f>+'[3]Справка 7'!C73</f>
        <v>633</v>
      </c>
      <c r="H62" s="68">
        <v>818</v>
      </c>
      <c r="M62" s="80"/>
    </row>
    <row r="63" spans="1:8" ht="15.75">
      <c r="A63" s="612" t="s">
        <v>900</v>
      </c>
      <c r="B63" s="66" t="s">
        <v>93</v>
      </c>
      <c r="C63" s="67"/>
      <c r="D63" s="68"/>
      <c r="E63" s="485" t="s">
        <v>557</v>
      </c>
      <c r="F63" s="69" t="s">
        <v>94</v>
      </c>
      <c r="G63" s="67">
        <f>+'[3]Справка 7'!C88</f>
        <v>0</v>
      </c>
      <c r="H63" s="68">
        <v>0</v>
      </c>
    </row>
    <row r="64" spans="1:13" ht="15.75">
      <c r="A64" s="65" t="s">
        <v>481</v>
      </c>
      <c r="B64" s="66" t="s">
        <v>95</v>
      </c>
      <c r="C64" s="67"/>
      <c r="D64" s="68"/>
      <c r="E64" s="484" t="s">
        <v>558</v>
      </c>
      <c r="F64" s="69" t="s">
        <v>96</v>
      </c>
      <c r="G64" s="67">
        <f>+'[3]Справка 7'!C89</f>
        <v>8775</v>
      </c>
      <c r="H64" s="68">
        <v>7650</v>
      </c>
      <c r="M64" s="80"/>
    </row>
    <row r="65" spans="1:8" ht="15.75">
      <c r="A65" s="610" t="s">
        <v>482</v>
      </c>
      <c r="B65" s="76" t="s">
        <v>97</v>
      </c>
      <c r="C65" s="77">
        <f>SUM(C59:C64)</f>
        <v>68499</v>
      </c>
      <c r="D65" s="78">
        <f>SUM(D59:D64)</f>
        <v>69018</v>
      </c>
      <c r="E65" s="484" t="s">
        <v>559</v>
      </c>
      <c r="F65" s="69" t="s">
        <v>98</v>
      </c>
      <c r="G65" s="67">
        <f>+'[3]Справка 7'!C90</f>
        <v>147</v>
      </c>
      <c r="H65" s="68">
        <v>63</v>
      </c>
    </row>
    <row r="66" spans="1:8" ht="15.75">
      <c r="A66" s="65"/>
      <c r="B66" s="76"/>
      <c r="C66" s="60"/>
      <c r="D66" s="61"/>
      <c r="E66" s="484" t="s">
        <v>560</v>
      </c>
      <c r="F66" s="69" t="s">
        <v>99</v>
      </c>
      <c r="G66" s="67">
        <f>+'[3]Справка 7'!C91</f>
        <v>5905</v>
      </c>
      <c r="H66" s="68">
        <v>6443</v>
      </c>
    </row>
    <row r="67" spans="1:8" ht="15.75">
      <c r="A67" s="65" t="s">
        <v>483</v>
      </c>
      <c r="B67" s="97"/>
      <c r="C67" s="85"/>
      <c r="D67" s="86"/>
      <c r="E67" s="484" t="s">
        <v>561</v>
      </c>
      <c r="F67" s="69" t="s">
        <v>100</v>
      </c>
      <c r="G67" s="67">
        <f>+'[3]Справка 7'!C96</f>
        <v>1214</v>
      </c>
      <c r="H67" s="68">
        <v>1385</v>
      </c>
    </row>
    <row r="68" spans="1:8" ht="15.75">
      <c r="A68" s="65" t="s">
        <v>484</v>
      </c>
      <c r="B68" s="66" t="s">
        <v>101</v>
      </c>
      <c r="C68" s="67">
        <f>+'[3]Справка 7'!C26</f>
        <v>91509</v>
      </c>
      <c r="D68" s="68">
        <v>77218</v>
      </c>
      <c r="E68" s="484" t="s">
        <v>562</v>
      </c>
      <c r="F68" s="69" t="s">
        <v>102</v>
      </c>
      <c r="G68" s="67">
        <f>+'[3]Справка 7'!C92</f>
        <v>1883</v>
      </c>
      <c r="H68" s="68">
        <v>1525</v>
      </c>
    </row>
    <row r="69" spans="1:8" ht="15.75">
      <c r="A69" s="65" t="s">
        <v>485</v>
      </c>
      <c r="B69" s="66" t="s">
        <v>103</v>
      </c>
      <c r="C69" s="67">
        <f>+'[3]Справка 7'!C30</f>
        <v>18868</v>
      </c>
      <c r="D69" s="68">
        <v>22075</v>
      </c>
      <c r="E69" s="484" t="s">
        <v>563</v>
      </c>
      <c r="F69" s="69" t="s">
        <v>104</v>
      </c>
      <c r="G69" s="67">
        <f>+'[3]Справка 7'!C97</f>
        <v>1483</v>
      </c>
      <c r="H69" s="68">
        <v>800</v>
      </c>
    </row>
    <row r="70" spans="1:8" ht="15.75">
      <c r="A70" s="612" t="s">
        <v>901</v>
      </c>
      <c r="B70" s="66" t="s">
        <v>105</v>
      </c>
      <c r="C70" s="67">
        <f>+'[3]Справка 7'!C31</f>
        <v>563</v>
      </c>
      <c r="D70" s="68">
        <v>1183</v>
      </c>
      <c r="E70" s="486" t="s">
        <v>564</v>
      </c>
      <c r="F70" s="69" t="s">
        <v>106</v>
      </c>
      <c r="G70" s="67"/>
      <c r="H70" s="68">
        <v>0</v>
      </c>
    </row>
    <row r="71" spans="1:8" ht="15.75">
      <c r="A71" s="65" t="s">
        <v>487</v>
      </c>
      <c r="B71" s="66" t="s">
        <v>107</v>
      </c>
      <c r="C71" s="67">
        <f>+'[3]Справка 7'!C32</f>
        <v>3270</v>
      </c>
      <c r="D71" s="68">
        <v>3201</v>
      </c>
      <c r="E71" s="484" t="s">
        <v>565</v>
      </c>
      <c r="F71" s="73" t="s">
        <v>108</v>
      </c>
      <c r="G71" s="77">
        <f>G59+G60+G61+G69+G70</f>
        <v>92860</v>
      </c>
      <c r="H71" s="78">
        <f>H59+H60+H61+H69+H70</f>
        <v>79164</v>
      </c>
    </row>
    <row r="72" spans="1:8" ht="15.75">
      <c r="A72" s="65" t="s">
        <v>488</v>
      </c>
      <c r="B72" s="66" t="s">
        <v>109</v>
      </c>
      <c r="C72" s="67">
        <f>+'[3]Справка 7'!C33+'[3]Справка 7'!C34</f>
        <v>0</v>
      </c>
      <c r="D72" s="68"/>
      <c r="E72" s="614" t="s">
        <v>566</v>
      </c>
      <c r="F72" s="69"/>
      <c r="G72" s="60"/>
      <c r="H72" s="61"/>
    </row>
    <row r="73" spans="1:8" ht="15.75">
      <c r="A73" s="65" t="s">
        <v>489</v>
      </c>
      <c r="B73" s="66" t="s">
        <v>110</v>
      </c>
      <c r="C73" s="67">
        <f>+'[3]Справка 7'!C35</f>
        <v>4423</v>
      </c>
      <c r="D73" s="68">
        <v>3463</v>
      </c>
      <c r="E73" s="485"/>
      <c r="F73" s="73" t="s">
        <v>111</v>
      </c>
      <c r="G73" s="98"/>
      <c r="H73" s="99"/>
    </row>
    <row r="74" spans="1:8" ht="15.75">
      <c r="A74" s="65" t="s">
        <v>490</v>
      </c>
      <c r="B74" s="66" t="s">
        <v>112</v>
      </c>
      <c r="C74" s="67">
        <v>0</v>
      </c>
      <c r="D74" s="68"/>
      <c r="E74" s="493"/>
      <c r="F74" s="105"/>
      <c r="G74" s="60"/>
      <c r="H74" s="106"/>
    </row>
    <row r="75" spans="1:8" ht="15.75">
      <c r="A75" s="65" t="s">
        <v>491</v>
      </c>
      <c r="B75" s="66" t="s">
        <v>113</v>
      </c>
      <c r="C75" s="67">
        <f>+'[3]Справка 7'!C40</f>
        <v>683</v>
      </c>
      <c r="D75" s="68">
        <v>589</v>
      </c>
      <c r="E75" s="484" t="s">
        <v>567</v>
      </c>
      <c r="F75" s="73" t="s">
        <v>114</v>
      </c>
      <c r="G75" s="98"/>
      <c r="H75" s="99"/>
    </row>
    <row r="76" spans="1:8" ht="15.75">
      <c r="A76" s="610" t="s">
        <v>492</v>
      </c>
      <c r="B76" s="76" t="s">
        <v>115</v>
      </c>
      <c r="C76" s="77">
        <f>SUM(C68:C75)</f>
        <v>119316</v>
      </c>
      <c r="D76" s="78">
        <f>SUM(D68:D75)</f>
        <v>107729</v>
      </c>
      <c r="E76" s="486" t="s">
        <v>548</v>
      </c>
      <c r="F76" s="105"/>
      <c r="G76" s="60"/>
      <c r="H76" s="106"/>
    </row>
    <row r="77" spans="1:8" ht="15.75">
      <c r="A77" s="65"/>
      <c r="B77" s="66"/>
      <c r="C77" s="60"/>
      <c r="D77" s="61"/>
      <c r="E77" s="484" t="s">
        <v>568</v>
      </c>
      <c r="F77" s="73" t="s">
        <v>116</v>
      </c>
      <c r="G77" s="98">
        <v>540</v>
      </c>
      <c r="H77" s="99">
        <v>596</v>
      </c>
    </row>
    <row r="78" spans="1:13" ht="15.75">
      <c r="A78" s="65" t="s">
        <v>493</v>
      </c>
      <c r="B78" s="97"/>
      <c r="C78" s="85"/>
      <c r="D78" s="86"/>
      <c r="E78" s="484"/>
      <c r="F78" s="84"/>
      <c r="G78" s="82"/>
      <c r="H78" s="83"/>
      <c r="M78" s="80"/>
    </row>
    <row r="79" spans="1:8" ht="15.75">
      <c r="A79" s="65" t="s">
        <v>494</v>
      </c>
      <c r="B79" s="66" t="s">
        <v>117</v>
      </c>
      <c r="C79" s="60">
        <f>SUM(C80:C82)</f>
        <v>0</v>
      </c>
      <c r="D79" s="61">
        <f>SUM(D80:D82)</f>
        <v>0</v>
      </c>
      <c r="E79" s="486" t="s">
        <v>569</v>
      </c>
      <c r="F79" s="81" t="s">
        <v>118</v>
      </c>
      <c r="G79" s="85">
        <f>G71+G73+G75+G77</f>
        <v>93400</v>
      </c>
      <c r="H79" s="86">
        <f>H71+H73+H75+H77</f>
        <v>79760</v>
      </c>
    </row>
    <row r="80" spans="1:8" ht="15.75">
      <c r="A80" s="65" t="s">
        <v>461</v>
      </c>
      <c r="B80" s="66" t="s">
        <v>119</v>
      </c>
      <c r="C80" s="67"/>
      <c r="D80" s="68"/>
      <c r="F80" s="105"/>
      <c r="G80" s="60"/>
      <c r="H80" s="106"/>
    </row>
    <row r="81" spans="1:8" ht="15.75">
      <c r="A81" s="65" t="s">
        <v>495</v>
      </c>
      <c r="B81" s="66" t="s">
        <v>120</v>
      </c>
      <c r="C81" s="67"/>
      <c r="D81" s="68"/>
      <c r="E81" s="484"/>
      <c r="F81" s="107"/>
      <c r="G81" s="108"/>
      <c r="H81" s="109"/>
    </row>
    <row r="82" spans="1:8" ht="15.75">
      <c r="A82" s="65" t="s">
        <v>463</v>
      </c>
      <c r="B82" s="66" t="s">
        <v>121</v>
      </c>
      <c r="C82" s="67"/>
      <c r="D82" s="68"/>
      <c r="E82" s="493"/>
      <c r="F82" s="110"/>
      <c r="G82" s="108"/>
      <c r="H82" s="109"/>
    </row>
    <row r="83" spans="1:8" ht="15.75">
      <c r="A83" s="65" t="s">
        <v>496</v>
      </c>
      <c r="B83" s="66" t="s">
        <v>122</v>
      </c>
      <c r="C83" s="67"/>
      <c r="D83" s="68"/>
      <c r="E83" s="489"/>
      <c r="F83" s="110"/>
      <c r="G83" s="108"/>
      <c r="H83" s="109"/>
    </row>
    <row r="84" spans="1:8" ht="15.75">
      <c r="A84" s="65" t="s">
        <v>497</v>
      </c>
      <c r="B84" s="66" t="s">
        <v>123</v>
      </c>
      <c r="C84" s="67"/>
      <c r="D84" s="68"/>
      <c r="E84" s="493"/>
      <c r="F84" s="110"/>
      <c r="G84" s="108"/>
      <c r="H84" s="109"/>
    </row>
    <row r="85" spans="1:8" ht="15.75">
      <c r="A85" s="610" t="s">
        <v>498</v>
      </c>
      <c r="B85" s="76" t="s">
        <v>124</v>
      </c>
      <c r="C85" s="77">
        <f>C84+C83+C79</f>
        <v>0</v>
      </c>
      <c r="D85" s="78">
        <f>D84+D83+D79</f>
        <v>0</v>
      </c>
      <c r="E85" s="489"/>
      <c r="F85" s="110"/>
      <c r="G85" s="108"/>
      <c r="H85" s="109"/>
    </row>
    <row r="86" spans="1:13" ht="15.75">
      <c r="A86" s="65"/>
      <c r="B86" s="76"/>
      <c r="C86" s="60"/>
      <c r="D86" s="61"/>
      <c r="E86" s="493"/>
      <c r="F86" s="110"/>
      <c r="G86" s="108"/>
      <c r="H86" s="109"/>
      <c r="M86" s="80"/>
    </row>
    <row r="87" spans="1:8" ht="15.75">
      <c r="A87" s="65" t="s">
        <v>499</v>
      </c>
      <c r="B87" s="66"/>
      <c r="C87" s="60"/>
      <c r="D87" s="61"/>
      <c r="E87" s="489"/>
      <c r="F87" s="110"/>
      <c r="G87" s="108"/>
      <c r="H87" s="109"/>
    </row>
    <row r="88" spans="1:13" ht="15.75">
      <c r="A88" s="65" t="s">
        <v>500</v>
      </c>
      <c r="B88" s="66" t="s">
        <v>125</v>
      </c>
      <c r="C88" s="67">
        <v>29</v>
      </c>
      <c r="D88" s="67">
        <v>122</v>
      </c>
      <c r="E88" s="493"/>
      <c r="F88" s="110"/>
      <c r="G88" s="108"/>
      <c r="H88" s="109"/>
      <c r="M88" s="80"/>
    </row>
    <row r="89" spans="1:8" ht="15.75">
      <c r="A89" s="65" t="s">
        <v>501</v>
      </c>
      <c r="B89" s="66" t="s">
        <v>126</v>
      </c>
      <c r="C89" s="67">
        <v>8930</v>
      </c>
      <c r="D89" s="67">
        <v>5631</v>
      </c>
      <c r="E89" s="489"/>
      <c r="F89" s="110"/>
      <c r="G89" s="108"/>
      <c r="H89" s="109"/>
    </row>
    <row r="90" spans="1:13" ht="15.75">
      <c r="A90" s="65" t="s">
        <v>502</v>
      </c>
      <c r="B90" s="66" t="s">
        <v>127</v>
      </c>
      <c r="C90" s="67">
        <v>12</v>
      </c>
      <c r="D90" s="67">
        <v>11</v>
      </c>
      <c r="E90" s="489"/>
      <c r="F90" s="110"/>
      <c r="G90" s="108"/>
      <c r="H90" s="109"/>
      <c r="M90" s="80"/>
    </row>
    <row r="91" spans="1:8" ht="15.75">
      <c r="A91" s="65" t="s">
        <v>503</v>
      </c>
      <c r="B91" s="66" t="s">
        <v>128</v>
      </c>
      <c r="C91" s="67"/>
      <c r="D91" s="67">
        <v>0</v>
      </c>
      <c r="E91" s="489"/>
      <c r="F91" s="110"/>
      <c r="G91" s="108"/>
      <c r="H91" s="109"/>
    </row>
    <row r="92" spans="1:13" ht="15.75">
      <c r="A92" s="610" t="s">
        <v>504</v>
      </c>
      <c r="B92" s="76" t="s">
        <v>129</v>
      </c>
      <c r="C92" s="77">
        <f>SUM(C88:C91)</f>
        <v>8971</v>
      </c>
      <c r="D92" s="78">
        <f>SUM(D88:D91)</f>
        <v>5764</v>
      </c>
      <c r="E92" s="489"/>
      <c r="F92" s="110"/>
      <c r="G92" s="108"/>
      <c r="H92" s="109"/>
      <c r="M92" s="80"/>
    </row>
    <row r="93" spans="1:8" ht="15.75">
      <c r="A93" s="65" t="s">
        <v>505</v>
      </c>
      <c r="B93" s="76" t="s">
        <v>130</v>
      </c>
      <c r="C93" s="98">
        <v>831</v>
      </c>
      <c r="D93" s="99">
        <v>849</v>
      </c>
      <c r="E93" s="489"/>
      <c r="F93" s="110"/>
      <c r="G93" s="108"/>
      <c r="H93" s="109"/>
    </row>
    <row r="94" spans="1:13" ht="16.5" thickBot="1">
      <c r="A94" s="58" t="s">
        <v>506</v>
      </c>
      <c r="B94" s="100" t="s">
        <v>131</v>
      </c>
      <c r="C94" s="101">
        <f>C65+C76+C85+C92+C93</f>
        <v>197617</v>
      </c>
      <c r="D94" s="102">
        <f>D65+D76+D85+D92+D93</f>
        <v>183360</v>
      </c>
      <c r="E94" s="493"/>
      <c r="F94" s="111"/>
      <c r="G94" s="112"/>
      <c r="H94" s="113"/>
      <c r="M94" s="80"/>
    </row>
    <row r="95" spans="1:8" ht="16.5" thickBot="1">
      <c r="A95" s="479" t="s">
        <v>507</v>
      </c>
      <c r="B95" s="114" t="s">
        <v>132</v>
      </c>
      <c r="C95" s="115">
        <f>C94+C56</f>
        <v>608226</v>
      </c>
      <c r="D95" s="116">
        <f>D94+D56</f>
        <v>591151</v>
      </c>
      <c r="E95" s="494" t="s">
        <v>570</v>
      </c>
      <c r="F95" s="117" t="s">
        <v>133</v>
      </c>
      <c r="G95" s="115">
        <f>G37+G40+G56+G79</f>
        <v>608226</v>
      </c>
      <c r="H95" s="116">
        <f>H37+H40+H56+H79</f>
        <v>591151</v>
      </c>
    </row>
    <row r="96" spans="1:13" ht="15.75">
      <c r="A96" s="118"/>
      <c r="B96" s="119"/>
      <c r="C96" s="118"/>
      <c r="D96" s="118"/>
      <c r="E96" s="120"/>
      <c r="M96" s="80"/>
    </row>
    <row r="97" spans="1:13" ht="15.75">
      <c r="A97" s="123"/>
      <c r="B97" s="119"/>
      <c r="C97" s="118"/>
      <c r="D97" s="118"/>
      <c r="E97" s="120"/>
      <c r="M97" s="80"/>
    </row>
    <row r="98" spans="1:13" ht="15.75">
      <c r="A98" s="481" t="s">
        <v>402</v>
      </c>
      <c r="B98" s="568">
        <f>Title!B11</f>
        <v>43551</v>
      </c>
      <c r="C98" s="568"/>
      <c r="D98" s="568"/>
      <c r="E98" s="568"/>
      <c r="F98" s="568"/>
      <c r="G98" s="568"/>
      <c r="H98" s="568"/>
      <c r="M98" s="80"/>
    </row>
    <row r="100" spans="1:5" ht="15.75">
      <c r="A100" s="481" t="s">
        <v>508</v>
      </c>
      <c r="B100" s="480"/>
      <c r="C100" s="47"/>
      <c r="D100" s="47"/>
      <c r="E100" s="120"/>
    </row>
    <row r="101" spans="1:2" ht="15.75">
      <c r="A101" s="481"/>
      <c r="B101" s="482" t="s">
        <v>509</v>
      </c>
    </row>
    <row r="102" spans="1:13" ht="15.75">
      <c r="A102" s="481" t="s">
        <v>510</v>
      </c>
      <c r="B102" s="480"/>
      <c r="C102" s="47"/>
      <c r="D102" s="47"/>
      <c r="E102" s="120"/>
      <c r="M102" s="80"/>
    </row>
    <row r="103" spans="1:2" ht="15.75">
      <c r="A103" s="480"/>
      <c r="B103" s="482" t="s">
        <v>511</v>
      </c>
    </row>
    <row r="104" spans="1:13" ht="15.75">
      <c r="A104" s="480"/>
      <c r="B104" s="480"/>
      <c r="C104" s="47"/>
      <c r="D104" s="47"/>
      <c r="E104" s="120"/>
      <c r="M104" s="80"/>
    </row>
    <row r="106" spans="1:5" ht="15.75">
      <c r="A106" s="47"/>
      <c r="B106" s="47"/>
      <c r="C106" s="47"/>
      <c r="D106" s="47"/>
      <c r="E106" s="120"/>
    </row>
    <row r="108" spans="1:13" ht="15.75">
      <c r="A108" s="47"/>
      <c r="B108" s="47"/>
      <c r="C108" s="47"/>
      <c r="D108" s="47"/>
      <c r="E108" s="120"/>
      <c r="M108" s="80"/>
    </row>
    <row r="110" spans="1:13" ht="15.75">
      <c r="A110" s="47"/>
      <c r="B110" s="47"/>
      <c r="C110" s="47"/>
      <c r="D110" s="47"/>
      <c r="E110" s="120"/>
      <c r="M110" s="80"/>
    </row>
    <row r="112" spans="1:13" ht="15.75">
      <c r="A112" s="47"/>
      <c r="B112" s="47"/>
      <c r="C112" s="47"/>
      <c r="D112" s="47"/>
      <c r="M112" s="80"/>
    </row>
    <row r="114" spans="1:13" ht="15.75">
      <c r="A114" s="47"/>
      <c r="B114" s="47"/>
      <c r="C114" s="47"/>
      <c r="D114" s="47"/>
      <c r="M114" s="80"/>
    </row>
    <row r="116" spans="1:13" ht="15.75">
      <c r="A116" s="47"/>
      <c r="B116" s="47"/>
      <c r="C116" s="47"/>
      <c r="D116" s="47"/>
      <c r="M116" s="80"/>
    </row>
    <row r="118" spans="1:13" ht="15.75">
      <c r="A118" s="47"/>
      <c r="B118" s="47"/>
      <c r="C118" s="47"/>
      <c r="D118" s="47"/>
      <c r="E118" s="120"/>
      <c r="M118" s="80"/>
    </row>
    <row r="120" spans="1:13" ht="15.75">
      <c r="A120" s="47"/>
      <c r="B120" s="47"/>
      <c r="C120" s="47"/>
      <c r="D120" s="47"/>
      <c r="E120" s="120"/>
      <c r="M120" s="80"/>
    </row>
    <row r="122" spans="1:13" ht="15.75">
      <c r="A122" s="47"/>
      <c r="B122" s="47"/>
      <c r="C122" s="47"/>
      <c r="D122" s="47"/>
      <c r="E122" s="120"/>
      <c r="M122" s="80"/>
    </row>
    <row r="124" spans="1:13" ht="15.75">
      <c r="A124" s="47"/>
      <c r="B124" s="47"/>
      <c r="C124" s="47"/>
      <c r="D124" s="47"/>
      <c r="E124" s="120"/>
      <c r="M124" s="80"/>
    </row>
    <row r="126" spans="1:5" ht="15.75">
      <c r="A126" s="47"/>
      <c r="B126" s="47"/>
      <c r="C126" s="47"/>
      <c r="D126" s="47"/>
      <c r="E126" s="120"/>
    </row>
    <row r="128" spans="1:5" ht="15.75">
      <c r="A128" s="47"/>
      <c r="B128" s="47"/>
      <c r="C128" s="47"/>
      <c r="D128" s="47"/>
      <c r="E128" s="120"/>
    </row>
    <row r="130" spans="1:5" ht="15.75">
      <c r="A130" s="47"/>
      <c r="B130" s="47"/>
      <c r="C130" s="47"/>
      <c r="D130" s="47"/>
      <c r="E130" s="120"/>
    </row>
    <row r="132" spans="1:13" ht="15.75">
      <c r="A132" s="47"/>
      <c r="B132" s="47"/>
      <c r="C132" s="47"/>
      <c r="D132" s="47"/>
      <c r="E132" s="120"/>
      <c r="M132" s="80"/>
    </row>
    <row r="134" spans="1:13" ht="15.75">
      <c r="A134" s="47"/>
      <c r="B134" s="47"/>
      <c r="C134" s="47"/>
      <c r="D134" s="47"/>
      <c r="M134" s="80"/>
    </row>
    <row r="136" spans="1:13" ht="15.75">
      <c r="A136" s="47"/>
      <c r="B136" s="47"/>
      <c r="C136" s="47"/>
      <c r="D136" s="47"/>
      <c r="M136" s="80"/>
    </row>
    <row r="142" spans="1:5" ht="15.75">
      <c r="A142" s="47"/>
      <c r="B142" s="47"/>
      <c r="C142" s="47"/>
      <c r="D142" s="47"/>
      <c r="E142" s="120"/>
    </row>
    <row r="144" spans="1:18" s="121" customFormat="1" ht="15.75">
      <c r="A144" s="122"/>
      <c r="B144" s="122"/>
      <c r="C144" s="122"/>
      <c r="D144" s="122"/>
      <c r="E144" s="120"/>
      <c r="G144" s="122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6" spans="1:18" s="121" customFormat="1" ht="15.75">
      <c r="A146" s="122"/>
      <c r="B146" s="122"/>
      <c r="C146" s="122"/>
      <c r="D146" s="122"/>
      <c r="E146" s="120"/>
      <c r="G146" s="122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8" spans="1:18" s="121" customFormat="1" ht="15.75">
      <c r="A148" s="122"/>
      <c r="B148" s="122"/>
      <c r="C148" s="122"/>
      <c r="D148" s="122"/>
      <c r="E148" s="120"/>
      <c r="G148" s="122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50" spans="1:18" s="121" customFormat="1" ht="15.75">
      <c r="A150" s="122"/>
      <c r="B150" s="122"/>
      <c r="C150" s="122"/>
      <c r="D150" s="122"/>
      <c r="E150" s="120"/>
      <c r="G150" s="122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8" spans="1:18" s="121" customFormat="1" ht="15.75">
      <c r="A158" s="122"/>
      <c r="B158" s="122"/>
      <c r="C158" s="122"/>
      <c r="D158" s="122"/>
      <c r="E158" s="120"/>
      <c r="G158" s="122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60" spans="1:18" s="121" customFormat="1" ht="15.75">
      <c r="A160" s="122"/>
      <c r="B160" s="122"/>
      <c r="C160" s="122"/>
      <c r="D160" s="122"/>
      <c r="E160" s="120"/>
      <c r="G160" s="122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2" spans="1:18" s="121" customFormat="1" ht="15.75">
      <c r="A162" s="122"/>
      <c r="B162" s="122"/>
      <c r="C162" s="122"/>
      <c r="D162" s="122"/>
      <c r="E162" s="120"/>
      <c r="G162" s="122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4" spans="1:18" s="121" customFormat="1" ht="15.75">
      <c r="A164" s="122"/>
      <c r="B164" s="122"/>
      <c r="C164" s="122"/>
      <c r="D164" s="122"/>
      <c r="E164" s="120"/>
      <c r="G164" s="122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8" spans="1:18" s="121" customFormat="1" ht="15.75">
      <c r="A168" s="122"/>
      <c r="B168" s="122"/>
      <c r="C168" s="122"/>
      <c r="D168" s="122"/>
      <c r="E168" s="120"/>
      <c r="G168" s="122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7 C41:D45 C21:D22 C31:D31 C48:D51 C54:D55 C36:D39 C12:D19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="60" zoomScaleNormal="60" workbookViewId="0" topLeftCell="A7">
      <selection activeCell="Q11" sqref="Q11"/>
    </sheetView>
  </sheetViews>
  <sheetFormatPr defaultColWidth="9.375" defaultRowHeight="15.75"/>
  <cols>
    <col min="1" max="1" width="50.625" style="138" customWidth="1"/>
    <col min="2" max="2" width="10.625" style="138" customWidth="1"/>
    <col min="3" max="4" width="15.625" style="130" customWidth="1"/>
    <col min="5" max="5" width="50.625" style="138" customWidth="1"/>
    <col min="6" max="6" width="10.625" style="138" customWidth="1"/>
    <col min="7" max="8" width="15.625" style="130" customWidth="1"/>
    <col min="9" max="16384" width="9.375" style="130" customWidth="1"/>
  </cols>
  <sheetData>
    <row r="1" spans="1:8" ht="15.75">
      <c r="A1" s="475" t="s">
        <v>631</v>
      </c>
      <c r="B1" s="27"/>
      <c r="C1" s="27"/>
      <c r="D1" s="27"/>
      <c r="E1" s="128"/>
      <c r="F1" s="129"/>
      <c r="G1" s="28"/>
      <c r="H1" s="28"/>
    </row>
    <row r="2" spans="1:8" ht="15.75">
      <c r="A2" s="30" t="s">
        <v>711</v>
      </c>
      <c r="B2" s="26"/>
      <c r="C2" s="26"/>
      <c r="D2" s="26"/>
      <c r="E2" s="128"/>
      <c r="F2" s="129"/>
      <c r="G2" s="28"/>
      <c r="H2" s="28"/>
    </row>
    <row r="3" spans="1:8" ht="15.75">
      <c r="A3" s="27"/>
      <c r="B3" s="34"/>
      <c r="C3" s="34"/>
      <c r="D3" s="34"/>
      <c r="E3" s="128"/>
      <c r="F3" s="31"/>
      <c r="G3" s="28"/>
      <c r="H3" s="28"/>
    </row>
    <row r="4" spans="1:8" ht="15.75">
      <c r="A4" s="38" t="s">
        <v>423</v>
      </c>
      <c r="B4" s="34"/>
      <c r="C4" s="34"/>
      <c r="D4" s="34"/>
      <c r="E4" s="128"/>
      <c r="F4" s="131"/>
      <c r="G4" s="132"/>
      <c r="H4" s="133"/>
    </row>
    <row r="5" spans="1:8" ht="15.75">
      <c r="A5" s="38" t="s">
        <v>424</v>
      </c>
      <c r="B5" s="134"/>
      <c r="C5" s="134"/>
      <c r="D5" s="134"/>
      <c r="E5" s="28"/>
      <c r="F5" s="135"/>
      <c r="G5" s="40"/>
      <c r="H5" s="28"/>
    </row>
    <row r="6" spans="1:8" ht="15.75">
      <c r="A6" s="566">
        <f>Title!B10</f>
        <v>43465</v>
      </c>
      <c r="B6" s="26"/>
      <c r="C6" s="26"/>
      <c r="D6" s="26"/>
      <c r="E6" s="28"/>
      <c r="F6" s="135"/>
      <c r="G6" s="136"/>
      <c r="H6" s="28"/>
    </row>
    <row r="7" spans="1:8" ht="16.5" thickBot="1">
      <c r="A7" s="137"/>
      <c r="B7" s="28"/>
      <c r="G7" s="28"/>
      <c r="H7" s="495" t="s">
        <v>895</v>
      </c>
    </row>
    <row r="8" spans="1:8" ht="15.75">
      <c r="A8" s="173" t="s">
        <v>571</v>
      </c>
      <c r="B8" s="46" t="s">
        <v>427</v>
      </c>
      <c r="C8" s="476" t="s">
        <v>428</v>
      </c>
      <c r="D8" s="616" t="s">
        <v>429</v>
      </c>
      <c r="E8" s="620" t="s">
        <v>572</v>
      </c>
      <c r="F8" s="618" t="s">
        <v>427</v>
      </c>
      <c r="G8" s="476" t="s">
        <v>428</v>
      </c>
      <c r="H8" s="622" t="s">
        <v>429</v>
      </c>
    </row>
    <row r="9" spans="1:8" ht="16.5" thickBot="1">
      <c r="A9" s="140" t="s">
        <v>8</v>
      </c>
      <c r="B9" s="141" t="s">
        <v>9</v>
      </c>
      <c r="C9" s="141">
        <v>1</v>
      </c>
      <c r="D9" s="617">
        <v>2</v>
      </c>
      <c r="E9" s="621" t="s">
        <v>8</v>
      </c>
      <c r="F9" s="619" t="s">
        <v>9</v>
      </c>
      <c r="G9" s="141">
        <v>1</v>
      </c>
      <c r="H9" s="142">
        <v>2</v>
      </c>
    </row>
    <row r="10" spans="1:8" ht="15.75">
      <c r="A10" s="496" t="s">
        <v>573</v>
      </c>
      <c r="B10" s="143"/>
      <c r="C10" s="144"/>
      <c r="D10" s="145"/>
      <c r="E10" s="623" t="s">
        <v>605</v>
      </c>
      <c r="F10" s="146"/>
      <c r="G10" s="147"/>
      <c r="H10" s="148"/>
    </row>
    <row r="11" spans="1:8" ht="15.75">
      <c r="A11" s="496" t="s">
        <v>574</v>
      </c>
      <c r="B11" s="149"/>
      <c r="C11" s="150"/>
      <c r="D11" s="151"/>
      <c r="E11" s="624" t="s">
        <v>606</v>
      </c>
      <c r="F11" s="152"/>
      <c r="G11" s="150"/>
      <c r="H11" s="151"/>
    </row>
    <row r="12" spans="1:8" ht="15.75">
      <c r="A12" s="152" t="s">
        <v>477</v>
      </c>
      <c r="B12" s="154" t="s">
        <v>134</v>
      </c>
      <c r="C12" s="155">
        <v>75752</v>
      </c>
      <c r="D12" s="156">
        <v>76906</v>
      </c>
      <c r="E12" s="153" t="s">
        <v>607</v>
      </c>
      <c r="F12" s="157" t="s">
        <v>135</v>
      </c>
      <c r="G12" s="155">
        <v>210784</v>
      </c>
      <c r="H12" s="156">
        <v>217485</v>
      </c>
    </row>
    <row r="13" spans="1:8" ht="15.75">
      <c r="A13" s="152" t="s">
        <v>575</v>
      </c>
      <c r="B13" s="154" t="s">
        <v>136</v>
      </c>
      <c r="C13" s="155">
        <v>38654</v>
      </c>
      <c r="D13" s="156">
        <v>33921</v>
      </c>
      <c r="E13" s="153" t="s">
        <v>608</v>
      </c>
      <c r="F13" s="157" t="s">
        <v>137</v>
      </c>
      <c r="G13" s="155">
        <v>1480</v>
      </c>
      <c r="H13" s="156">
        <v>1366</v>
      </c>
    </row>
    <row r="14" spans="1:8" ht="15.75">
      <c r="A14" s="152" t="s">
        <v>576</v>
      </c>
      <c r="B14" s="154" t="s">
        <v>138</v>
      </c>
      <c r="C14" s="155">
        <v>17414</v>
      </c>
      <c r="D14" s="156">
        <v>18447</v>
      </c>
      <c r="E14" s="153" t="s">
        <v>609</v>
      </c>
      <c r="F14" s="157" t="s">
        <v>139</v>
      </c>
      <c r="G14" s="155">
        <v>4246</v>
      </c>
      <c r="H14" s="156">
        <v>3471</v>
      </c>
    </row>
    <row r="15" spans="1:8" ht="15.75">
      <c r="A15" s="152" t="s">
        <v>577</v>
      </c>
      <c r="B15" s="154" t="s">
        <v>140</v>
      </c>
      <c r="C15" s="155">
        <v>40425</v>
      </c>
      <c r="D15" s="156">
        <v>38737</v>
      </c>
      <c r="E15" s="153" t="s">
        <v>564</v>
      </c>
      <c r="F15" s="157" t="s">
        <v>141</v>
      </c>
      <c r="G15" s="155">
        <v>3151</v>
      </c>
      <c r="H15" s="156">
        <v>1789</v>
      </c>
    </row>
    <row r="16" spans="1:8" ht="15.75">
      <c r="A16" s="152" t="s">
        <v>578</v>
      </c>
      <c r="B16" s="154" t="s">
        <v>142</v>
      </c>
      <c r="C16" s="155">
        <v>9722</v>
      </c>
      <c r="D16" s="156">
        <v>10496</v>
      </c>
      <c r="E16" s="625" t="s">
        <v>610</v>
      </c>
      <c r="F16" s="158" t="s">
        <v>143</v>
      </c>
      <c r="G16" s="159">
        <f>SUM(G12:G15)</f>
        <v>219661</v>
      </c>
      <c r="H16" s="160">
        <f>SUM(H12:H15)</f>
        <v>224111</v>
      </c>
    </row>
    <row r="17" spans="1:8" ht="15.75">
      <c r="A17" s="152" t="s">
        <v>579</v>
      </c>
      <c r="B17" s="154" t="s">
        <v>144</v>
      </c>
      <c r="C17" s="155">
        <v>2695</v>
      </c>
      <c r="D17" s="156">
        <v>2464</v>
      </c>
      <c r="E17" s="153"/>
      <c r="F17" s="161"/>
      <c r="G17" s="150"/>
      <c r="H17" s="151"/>
    </row>
    <row r="18" spans="1:8" ht="15.75">
      <c r="A18" s="152" t="s">
        <v>580</v>
      </c>
      <c r="B18" s="154" t="s">
        <v>145</v>
      </c>
      <c r="C18" s="155">
        <v>-2016</v>
      </c>
      <c r="D18" s="156">
        <v>-6439</v>
      </c>
      <c r="E18" s="624" t="s">
        <v>611</v>
      </c>
      <c r="F18" s="162" t="s">
        <v>146</v>
      </c>
      <c r="G18" s="163">
        <v>588</v>
      </c>
      <c r="H18" s="164">
        <v>847</v>
      </c>
    </row>
    <row r="19" spans="1:8" ht="15.75">
      <c r="A19" s="152" t="s">
        <v>581</v>
      </c>
      <c r="B19" s="154" t="s">
        <v>147</v>
      </c>
      <c r="C19" s="155">
        <v>9655</v>
      </c>
      <c r="D19" s="156">
        <v>11181</v>
      </c>
      <c r="E19" s="153" t="s">
        <v>612</v>
      </c>
      <c r="F19" s="161" t="s">
        <v>148</v>
      </c>
      <c r="G19" s="155">
        <v>588</v>
      </c>
      <c r="H19" s="156">
        <v>847</v>
      </c>
    </row>
    <row r="20" spans="1:8" ht="15.75">
      <c r="A20" s="497" t="s">
        <v>582</v>
      </c>
      <c r="B20" s="154" t="s">
        <v>149</v>
      </c>
      <c r="C20" s="155">
        <v>3716</v>
      </c>
      <c r="D20" s="156">
        <v>6184</v>
      </c>
      <c r="E20" s="626"/>
      <c r="F20" s="152"/>
      <c r="G20" s="150"/>
      <c r="H20" s="151"/>
    </row>
    <row r="21" spans="1:8" ht="15.75">
      <c r="A21" s="497" t="s">
        <v>583</v>
      </c>
      <c r="B21" s="154" t="s">
        <v>150</v>
      </c>
      <c r="C21" s="155"/>
      <c r="D21" s="156"/>
      <c r="E21" s="624" t="s">
        <v>613</v>
      </c>
      <c r="F21" s="152"/>
      <c r="G21" s="150"/>
      <c r="H21" s="151"/>
    </row>
    <row r="22" spans="1:8" ht="15.75">
      <c r="A22" s="498" t="s">
        <v>584</v>
      </c>
      <c r="B22" s="165" t="s">
        <v>151</v>
      </c>
      <c r="C22" s="159">
        <f>SUM(C12:C18)+C19</f>
        <v>192301</v>
      </c>
      <c r="D22" s="160">
        <f>SUM(D12:D18)+D19</f>
        <v>185713</v>
      </c>
      <c r="E22" s="627" t="s">
        <v>614</v>
      </c>
      <c r="F22" s="161" t="s">
        <v>152</v>
      </c>
      <c r="G22" s="155">
        <v>1579</v>
      </c>
      <c r="H22" s="156">
        <v>1699</v>
      </c>
    </row>
    <row r="23" spans="1:8" ht="15.75">
      <c r="A23" s="149"/>
      <c r="B23" s="154"/>
      <c r="C23" s="150"/>
      <c r="D23" s="151"/>
      <c r="E23" s="628" t="s">
        <v>615</v>
      </c>
      <c r="F23" s="161" t="s">
        <v>153</v>
      </c>
      <c r="G23" s="155">
        <v>8789</v>
      </c>
      <c r="H23" s="156">
        <v>7314</v>
      </c>
    </row>
    <row r="24" spans="1:8" ht="15.75">
      <c r="A24" s="496" t="s">
        <v>585</v>
      </c>
      <c r="B24" s="161"/>
      <c r="C24" s="150"/>
      <c r="D24" s="151"/>
      <c r="E24" s="153" t="s">
        <v>616</v>
      </c>
      <c r="F24" s="161" t="s">
        <v>154</v>
      </c>
      <c r="G24" s="155"/>
      <c r="H24" s="156">
        <v>1246</v>
      </c>
    </row>
    <row r="25" spans="1:8" ht="15.75">
      <c r="A25" s="499" t="s">
        <v>586</v>
      </c>
      <c r="B25" s="161" t="s">
        <v>155</v>
      </c>
      <c r="C25" s="155">
        <v>1256</v>
      </c>
      <c r="D25" s="156">
        <v>1364</v>
      </c>
      <c r="E25" s="627" t="s">
        <v>617</v>
      </c>
      <c r="F25" s="161" t="s">
        <v>156</v>
      </c>
      <c r="G25" s="155">
        <v>152</v>
      </c>
      <c r="H25" s="156"/>
    </row>
    <row r="26" spans="1:8" ht="15.75">
      <c r="A26" s="152" t="s">
        <v>587</v>
      </c>
      <c r="B26" s="161" t="s">
        <v>157</v>
      </c>
      <c r="C26" s="155">
        <v>47</v>
      </c>
      <c r="D26" s="156">
        <v>74</v>
      </c>
      <c r="E26" s="153" t="s">
        <v>618</v>
      </c>
      <c r="F26" s="161" t="s">
        <v>158</v>
      </c>
      <c r="G26" s="155"/>
      <c r="H26" s="156">
        <v>1425</v>
      </c>
    </row>
    <row r="27" spans="1:8" ht="15.75">
      <c r="A27" s="152" t="s">
        <v>588</v>
      </c>
      <c r="B27" s="161" t="s">
        <v>159</v>
      </c>
      <c r="C27" s="155">
        <v>226</v>
      </c>
      <c r="D27" s="156">
        <v>778</v>
      </c>
      <c r="E27" s="625" t="s">
        <v>619</v>
      </c>
      <c r="F27" s="162" t="s">
        <v>160</v>
      </c>
      <c r="G27" s="159">
        <f>SUM(G22:G26)</f>
        <v>10520</v>
      </c>
      <c r="H27" s="160">
        <f>SUM(H22:H26)</f>
        <v>11684</v>
      </c>
    </row>
    <row r="28" spans="1:8" ht="15.75">
      <c r="A28" s="152" t="s">
        <v>589</v>
      </c>
      <c r="B28" s="161" t="s">
        <v>161</v>
      </c>
      <c r="C28" s="155">
        <v>406</v>
      </c>
      <c r="D28" s="156">
        <v>221</v>
      </c>
      <c r="E28" s="628"/>
      <c r="F28" s="152"/>
      <c r="G28" s="150"/>
      <c r="H28" s="151"/>
    </row>
    <row r="29" spans="1:8" ht="15.75">
      <c r="A29" s="498" t="s">
        <v>590</v>
      </c>
      <c r="B29" s="162" t="s">
        <v>162</v>
      </c>
      <c r="C29" s="159">
        <f>SUM(C25:C28)</f>
        <v>1935</v>
      </c>
      <c r="D29" s="160">
        <f>SUM(D25:D28)</f>
        <v>2437</v>
      </c>
      <c r="E29" s="153"/>
      <c r="F29" s="152"/>
      <c r="G29" s="150"/>
      <c r="H29" s="151"/>
    </row>
    <row r="30" spans="1:8" ht="16.5" thickBot="1">
      <c r="A30" s="500"/>
      <c r="B30" s="166"/>
      <c r="C30" s="167"/>
      <c r="D30" s="168"/>
      <c r="E30" s="153"/>
      <c r="F30" s="169"/>
      <c r="G30" s="170"/>
      <c r="H30" s="171"/>
    </row>
    <row r="31" spans="1:8" ht="15.75">
      <c r="A31" s="496" t="s">
        <v>591</v>
      </c>
      <c r="B31" s="139" t="s">
        <v>163</v>
      </c>
      <c r="C31" s="144">
        <f>C29+C22</f>
        <v>194236</v>
      </c>
      <c r="D31" s="145">
        <f>D29+D22</f>
        <v>188150</v>
      </c>
      <c r="E31" s="624" t="s">
        <v>620</v>
      </c>
      <c r="F31" s="172" t="s">
        <v>164</v>
      </c>
      <c r="G31" s="144">
        <f>G16+G18+G27</f>
        <v>230769</v>
      </c>
      <c r="H31" s="145">
        <f>H16+H18+H27</f>
        <v>236642</v>
      </c>
    </row>
    <row r="32" spans="1:8" ht="15.75">
      <c r="A32" s="496"/>
      <c r="B32" s="173"/>
      <c r="C32" s="174"/>
      <c r="D32" s="175"/>
      <c r="E32" s="624"/>
      <c r="F32" s="161"/>
      <c r="G32" s="150"/>
      <c r="H32" s="151"/>
    </row>
    <row r="33" spans="1:8" ht="15.75">
      <c r="A33" s="496" t="s">
        <v>592</v>
      </c>
      <c r="B33" s="173" t="s">
        <v>165</v>
      </c>
      <c r="C33" s="174">
        <f>IF((G31-C31)&gt;0,G31-C31,0)</f>
        <v>36533</v>
      </c>
      <c r="D33" s="175">
        <f>IF((H31-D31)&gt;0,H31-D31,0)</f>
        <v>48492</v>
      </c>
      <c r="E33" s="624" t="s">
        <v>621</v>
      </c>
      <c r="F33" s="162" t="s">
        <v>166</v>
      </c>
      <c r="G33" s="159">
        <f>IF((C31-G31)&gt;0,C31-G31,0)</f>
        <v>0</v>
      </c>
      <c r="H33" s="160">
        <f>IF((D31-H31)&gt;0,D31-H31,0)</f>
        <v>0</v>
      </c>
    </row>
    <row r="34" spans="1:8" ht="15.75">
      <c r="A34" s="501" t="s">
        <v>593</v>
      </c>
      <c r="B34" s="162" t="s">
        <v>167</v>
      </c>
      <c r="C34" s="155"/>
      <c r="D34" s="156"/>
      <c r="E34" s="153" t="s">
        <v>622</v>
      </c>
      <c r="F34" s="161" t="s">
        <v>168</v>
      </c>
      <c r="G34" s="155"/>
      <c r="H34" s="156"/>
    </row>
    <row r="35" spans="1:8" ht="15.75">
      <c r="A35" s="152" t="s">
        <v>594</v>
      </c>
      <c r="B35" s="162" t="s">
        <v>169</v>
      </c>
      <c r="C35" s="155"/>
      <c r="D35" s="156"/>
      <c r="E35" s="153" t="s">
        <v>623</v>
      </c>
      <c r="F35" s="161" t="s">
        <v>170</v>
      </c>
      <c r="G35" s="155"/>
      <c r="H35" s="156"/>
    </row>
    <row r="36" spans="1:8" ht="16.5" thickBot="1">
      <c r="A36" s="502" t="s">
        <v>595</v>
      </c>
      <c r="B36" s="166" t="s">
        <v>171</v>
      </c>
      <c r="C36" s="176">
        <f>C31-C34+C35</f>
        <v>194236</v>
      </c>
      <c r="D36" s="177">
        <f>D31-D34+D35</f>
        <v>188150</v>
      </c>
      <c r="E36" s="624" t="s">
        <v>624</v>
      </c>
      <c r="F36" s="166" t="s">
        <v>172</v>
      </c>
      <c r="G36" s="167">
        <f>G35-G34+G31</f>
        <v>230769</v>
      </c>
      <c r="H36" s="168">
        <f>H35-H34+H31</f>
        <v>236642</v>
      </c>
    </row>
    <row r="37" spans="1:8" ht="15.75">
      <c r="A37" s="502" t="s">
        <v>596</v>
      </c>
      <c r="B37" s="139" t="s">
        <v>173</v>
      </c>
      <c r="C37" s="144">
        <f>IF((G36-C36)&gt;0,G36-C36,0)</f>
        <v>36533</v>
      </c>
      <c r="D37" s="145">
        <f>IF((H36-D36)&gt;0,H36-D36,0)</f>
        <v>48492</v>
      </c>
      <c r="E37" s="629" t="s">
        <v>625</v>
      </c>
      <c r="F37" s="172" t="s">
        <v>174</v>
      </c>
      <c r="G37" s="144">
        <f>IF((C36-G36)&gt;0,C36-G36,0)</f>
        <v>0</v>
      </c>
      <c r="H37" s="145">
        <f>IF((D36-H36)&gt;0,D36-H36,0)</f>
        <v>0</v>
      </c>
    </row>
    <row r="38" spans="1:8" ht="15.75">
      <c r="A38" s="496" t="s">
        <v>597</v>
      </c>
      <c r="B38" s="162" t="s">
        <v>175</v>
      </c>
      <c r="C38" s="159">
        <f>C39+C40+C41</f>
        <v>3235</v>
      </c>
      <c r="D38" s="160">
        <f>D39+D40+D41</f>
        <v>4264</v>
      </c>
      <c r="E38" s="630"/>
      <c r="F38" s="152"/>
      <c r="G38" s="150"/>
      <c r="H38" s="151"/>
    </row>
    <row r="39" spans="1:8" ht="15.75">
      <c r="A39" s="153" t="s">
        <v>598</v>
      </c>
      <c r="B39" s="161" t="s">
        <v>176</v>
      </c>
      <c r="C39" s="155">
        <v>3948</v>
      </c>
      <c r="D39" s="156">
        <v>4305</v>
      </c>
      <c r="E39" s="630"/>
      <c r="F39" s="152"/>
      <c r="G39" s="150"/>
      <c r="H39" s="151"/>
    </row>
    <row r="40" spans="1:8" ht="15.75">
      <c r="A40" s="153" t="s">
        <v>599</v>
      </c>
      <c r="B40" s="157" t="s">
        <v>177</v>
      </c>
      <c r="C40" s="155">
        <v>-713</v>
      </c>
      <c r="D40" s="156">
        <v>-41</v>
      </c>
      <c r="E40" s="630"/>
      <c r="F40" s="161"/>
      <c r="G40" s="150"/>
      <c r="H40" s="151"/>
    </row>
    <row r="41" spans="1:8" ht="15.75">
      <c r="A41" s="503" t="s">
        <v>600</v>
      </c>
      <c r="B41" s="157" t="s">
        <v>178</v>
      </c>
      <c r="C41" s="155"/>
      <c r="D41" s="156"/>
      <c r="E41" s="630"/>
      <c r="F41" s="161"/>
      <c r="G41" s="150"/>
      <c r="H41" s="151"/>
    </row>
    <row r="42" spans="1:8" ht="15.75">
      <c r="A42" s="504" t="s">
        <v>601</v>
      </c>
      <c r="B42" s="178" t="s">
        <v>179</v>
      </c>
      <c r="C42" s="174">
        <v>33298</v>
      </c>
      <c r="D42" s="175">
        <v>44228</v>
      </c>
      <c r="E42" s="631" t="s">
        <v>626</v>
      </c>
      <c r="F42" s="178" t="s">
        <v>180</v>
      </c>
      <c r="G42" s="174">
        <f>IF(G37&gt;0,IF(C38+G37&lt;0,0,C38+G37),IF(C37-C38&lt;0,C38-C37,0))</f>
        <v>0</v>
      </c>
      <c r="H42" s="175">
        <f>IF(H37&gt;0,IF(D38+H37&lt;0,0,D38+H37),IF(D37-D38&lt;0,D38-D37,0))</f>
        <v>0</v>
      </c>
    </row>
    <row r="43" spans="1:8" ht="15.75">
      <c r="A43" s="496" t="s">
        <v>602</v>
      </c>
      <c r="B43" s="173" t="s">
        <v>181</v>
      </c>
      <c r="C43" s="155"/>
      <c r="D43" s="156"/>
      <c r="E43" s="624" t="s">
        <v>627</v>
      </c>
      <c r="F43" s="178" t="s">
        <v>182</v>
      </c>
      <c r="G43" s="179"/>
      <c r="H43" s="180"/>
    </row>
    <row r="44" spans="1:8" ht="16.5" thickBot="1">
      <c r="A44" s="496" t="s">
        <v>603</v>
      </c>
      <c r="B44" s="141" t="s">
        <v>183</v>
      </c>
      <c r="C44" s="167">
        <v>33298</v>
      </c>
      <c r="D44" s="168">
        <v>44228</v>
      </c>
      <c r="E44" s="624" t="s">
        <v>628</v>
      </c>
      <c r="F44" s="181" t="s">
        <v>184</v>
      </c>
      <c r="G44" s="167">
        <f>IF(C42=0,IF(G42-G43&gt;0,G42-G43+C43,0),IF(C42-C43&lt;0,C43-C42+G43,0))</f>
        <v>0</v>
      </c>
      <c r="H44" s="168">
        <f>IF(D42=0,IF(H42-H43&gt;0,H42-H43+D43,0),IF(D42-D43&lt;0,D43-D42+H43,0))</f>
        <v>0</v>
      </c>
    </row>
    <row r="45" spans="1:8" ht="16.5" thickBot="1">
      <c r="A45" s="505" t="s">
        <v>604</v>
      </c>
      <c r="B45" s="182" t="s">
        <v>185</v>
      </c>
      <c r="C45" s="183">
        <v>230769</v>
      </c>
      <c r="D45" s="184">
        <v>236642</v>
      </c>
      <c r="E45" s="632" t="s">
        <v>604</v>
      </c>
      <c r="F45" s="185" t="s">
        <v>186</v>
      </c>
      <c r="G45" s="183">
        <f>G42+G36</f>
        <v>230769</v>
      </c>
      <c r="H45" s="184">
        <f>H42+H36</f>
        <v>236642</v>
      </c>
    </row>
    <row r="46" spans="2:8" ht="15.75">
      <c r="B46" s="186"/>
      <c r="C46" s="187"/>
      <c r="D46" s="187"/>
      <c r="E46" s="188"/>
      <c r="G46" s="187"/>
      <c r="H46" s="187"/>
    </row>
    <row r="47" spans="1:8" ht="15.75">
      <c r="A47" s="570" t="s">
        <v>629</v>
      </c>
      <c r="B47" s="570"/>
      <c r="C47" s="570"/>
      <c r="D47" s="570"/>
      <c r="E47" s="570"/>
      <c r="G47" s="187"/>
      <c r="H47" s="187"/>
    </row>
    <row r="48" spans="2:8" ht="15.75">
      <c r="B48" s="186"/>
      <c r="C48" s="187"/>
      <c r="D48" s="187"/>
      <c r="E48" s="188"/>
      <c r="G48" s="187"/>
      <c r="H48" s="187"/>
    </row>
    <row r="49" spans="3:8" ht="15.75">
      <c r="C49" s="187"/>
      <c r="D49" s="187"/>
      <c r="G49" s="187"/>
      <c r="H49" s="187"/>
    </row>
    <row r="50" spans="1:13" s="47" customFormat="1" ht="15.75">
      <c r="A50" s="480" t="s">
        <v>402</v>
      </c>
      <c r="B50" s="568">
        <f>Title!B11</f>
        <v>43551</v>
      </c>
      <c r="C50" s="568"/>
      <c r="D50" s="568"/>
      <c r="E50" s="568"/>
      <c r="F50" s="568"/>
      <c r="G50" s="568"/>
      <c r="H50" s="568"/>
      <c r="M50" s="80"/>
    </row>
    <row r="51" spans="1:13" s="47" customFormat="1" ht="15.75">
      <c r="A51" s="124"/>
      <c r="B51" s="125"/>
      <c r="C51" s="125"/>
      <c r="D51" s="125"/>
      <c r="E51" s="125"/>
      <c r="F51" s="125"/>
      <c r="G51" s="125"/>
      <c r="H51" s="125"/>
      <c r="M51" s="80"/>
    </row>
    <row r="52" spans="1:8" ht="15.75">
      <c r="A52" s="127"/>
      <c r="B52" s="569"/>
      <c r="C52" s="569"/>
      <c r="D52" s="569"/>
      <c r="E52" s="569"/>
      <c r="F52" s="121"/>
      <c r="G52" s="122"/>
      <c r="H52" s="47"/>
    </row>
    <row r="53" spans="1:8" ht="15.75">
      <c r="A53" s="481" t="s">
        <v>508</v>
      </c>
      <c r="B53" s="480"/>
      <c r="C53" s="187"/>
      <c r="D53" s="187"/>
      <c r="G53" s="187"/>
      <c r="H53" s="187"/>
    </row>
    <row r="54" spans="1:8" ht="15.75">
      <c r="A54" s="481"/>
      <c r="B54" s="482" t="s">
        <v>509</v>
      </c>
      <c r="C54" s="187"/>
      <c r="D54" s="187"/>
      <c r="G54" s="187"/>
      <c r="H54" s="187"/>
    </row>
    <row r="55" spans="1:8" ht="15.75">
      <c r="A55" s="481" t="s">
        <v>510</v>
      </c>
      <c r="B55" s="480"/>
      <c r="C55" s="187"/>
      <c r="D55" s="187"/>
      <c r="G55" s="187"/>
      <c r="H55" s="187"/>
    </row>
    <row r="56" spans="1:8" ht="15.75">
      <c r="A56" s="480"/>
      <c r="B56" s="482" t="s">
        <v>511</v>
      </c>
      <c r="C56" s="187"/>
      <c r="D56" s="187"/>
      <c r="G56" s="187"/>
      <c r="H56" s="187"/>
    </row>
    <row r="57" spans="3:8" ht="15.75">
      <c r="C57" s="187"/>
      <c r="D57" s="187"/>
      <c r="G57" s="187"/>
      <c r="H57" s="187"/>
    </row>
    <row r="58" spans="3:8" ht="15.75">
      <c r="C58" s="187"/>
      <c r="D58" s="187"/>
      <c r="G58" s="187"/>
      <c r="H58" s="187"/>
    </row>
    <row r="59" spans="3:8" ht="15.75">
      <c r="C59" s="187"/>
      <c r="D59" s="187"/>
      <c r="G59" s="187"/>
      <c r="H59" s="187"/>
    </row>
    <row r="60" spans="3:8" ht="15.75">
      <c r="C60" s="187"/>
      <c r="D60" s="187"/>
      <c r="G60" s="187"/>
      <c r="H60" s="187"/>
    </row>
    <row r="61" spans="3:8" ht="15.75">
      <c r="C61" s="187"/>
      <c r="D61" s="187"/>
      <c r="G61" s="187"/>
      <c r="H61" s="187"/>
    </row>
    <row r="62" spans="3:8" ht="15.75">
      <c r="C62" s="187"/>
      <c r="D62" s="187"/>
      <c r="G62" s="187"/>
      <c r="H62" s="187"/>
    </row>
    <row r="63" spans="3:8" ht="15.75">
      <c r="C63" s="187"/>
      <c r="D63" s="187"/>
      <c r="G63" s="187"/>
      <c r="H63" s="187"/>
    </row>
    <row r="64" spans="3:8" ht="15.75">
      <c r="C64" s="187"/>
      <c r="D64" s="187"/>
      <c r="G64" s="187"/>
      <c r="H64" s="187"/>
    </row>
    <row r="65" spans="3:8" ht="15.75">
      <c r="C65" s="187"/>
      <c r="D65" s="187"/>
      <c r="G65" s="187"/>
      <c r="H65" s="187"/>
    </row>
    <row r="66" spans="3:8" ht="15.75">
      <c r="C66" s="187"/>
      <c r="D66" s="187"/>
      <c r="G66" s="187"/>
      <c r="H66" s="187"/>
    </row>
    <row r="67" spans="3:8" ht="15.75">
      <c r="C67" s="187"/>
      <c r="D67" s="187"/>
      <c r="G67" s="187"/>
      <c r="H67" s="187"/>
    </row>
    <row r="68" spans="3:8" ht="15.75">
      <c r="C68" s="187"/>
      <c r="D68" s="187"/>
      <c r="G68" s="187"/>
      <c r="H68" s="187"/>
    </row>
    <row r="69" spans="3:8" ht="15.75">
      <c r="C69" s="187"/>
      <c r="D69" s="187"/>
      <c r="G69" s="187"/>
      <c r="H69" s="187"/>
    </row>
    <row r="70" spans="3:8" ht="15.75">
      <c r="C70" s="187"/>
      <c r="D70" s="187"/>
      <c r="G70" s="187"/>
      <c r="H70" s="187"/>
    </row>
    <row r="71" spans="3:8" ht="15.75">
      <c r="C71" s="187"/>
      <c r="D71" s="187"/>
      <c r="G71" s="187"/>
      <c r="H71" s="187"/>
    </row>
    <row r="72" spans="3:8" ht="15.75">
      <c r="C72" s="187"/>
      <c r="D72" s="187"/>
      <c r="G72" s="187"/>
      <c r="H72" s="187"/>
    </row>
    <row r="73" spans="3:8" ht="15.75">
      <c r="C73" s="187"/>
      <c r="D73" s="187"/>
      <c r="G73" s="187"/>
      <c r="H73" s="187"/>
    </row>
    <row r="74" spans="3:8" ht="15.75">
      <c r="C74" s="187"/>
      <c r="D74" s="187"/>
      <c r="G74" s="187"/>
      <c r="H74" s="187"/>
    </row>
    <row r="75" spans="3:8" ht="15.75">
      <c r="C75" s="187"/>
      <c r="D75" s="187"/>
      <c r="G75" s="187"/>
      <c r="H75" s="187"/>
    </row>
    <row r="76" spans="3:8" ht="15.75">
      <c r="C76" s="187"/>
      <c r="D76" s="187"/>
      <c r="G76" s="187"/>
      <c r="H76" s="187"/>
    </row>
    <row r="77" spans="3:8" ht="15.75">
      <c r="C77" s="187"/>
      <c r="D77" s="187"/>
      <c r="G77" s="187"/>
      <c r="H77" s="187"/>
    </row>
    <row r="78" spans="3:8" ht="15.75">
      <c r="C78" s="187"/>
      <c r="D78" s="187"/>
      <c r="G78" s="187"/>
      <c r="H78" s="187"/>
    </row>
    <row r="79" spans="3:8" ht="15.75">
      <c r="C79" s="187"/>
      <c r="D79" s="187"/>
      <c r="G79" s="187"/>
      <c r="H79" s="187"/>
    </row>
    <row r="80" spans="3:8" ht="15.75">
      <c r="C80" s="187"/>
      <c r="D80" s="187"/>
      <c r="G80" s="187"/>
      <c r="H80" s="187"/>
    </row>
    <row r="81" spans="3:8" ht="15.75">
      <c r="C81" s="187"/>
      <c r="D81" s="187"/>
      <c r="G81" s="187"/>
      <c r="H81" s="187"/>
    </row>
    <row r="82" spans="3:8" ht="15.75">
      <c r="C82" s="187"/>
      <c r="D82" s="187"/>
      <c r="G82" s="187"/>
      <c r="H82" s="187"/>
    </row>
    <row r="83" spans="3:8" ht="15.75">
      <c r="C83" s="187"/>
      <c r="D83" s="187"/>
      <c r="G83" s="187"/>
      <c r="H83" s="187"/>
    </row>
    <row r="84" spans="3:8" ht="15.75">
      <c r="C84" s="187"/>
      <c r="D84" s="187"/>
      <c r="G84" s="187"/>
      <c r="H84" s="187"/>
    </row>
    <row r="85" spans="3:8" ht="15.75">
      <c r="C85" s="187"/>
      <c r="D85" s="187"/>
      <c r="G85" s="187"/>
      <c r="H85" s="187"/>
    </row>
    <row r="86" spans="3:8" ht="15.75">
      <c r="C86" s="187"/>
      <c r="D86" s="187"/>
      <c r="G86" s="187"/>
      <c r="H86" s="187"/>
    </row>
    <row r="87" spans="3:8" ht="15.75">
      <c r="C87" s="187"/>
      <c r="D87" s="187"/>
      <c r="G87" s="187"/>
      <c r="H87" s="187"/>
    </row>
    <row r="88" spans="3:8" ht="15.75">
      <c r="C88" s="187"/>
      <c r="D88" s="187"/>
      <c r="G88" s="187"/>
      <c r="H88" s="187"/>
    </row>
    <row r="89" spans="3:8" ht="15.75">
      <c r="C89" s="187"/>
      <c r="D89" s="187"/>
      <c r="G89" s="187"/>
      <c r="H89" s="187"/>
    </row>
    <row r="90" spans="3:8" ht="15.75">
      <c r="C90" s="187"/>
      <c r="D90" s="187"/>
      <c r="G90" s="187"/>
      <c r="H90" s="187"/>
    </row>
    <row r="91" spans="3:8" ht="15.75">
      <c r="C91" s="187"/>
      <c r="D91" s="187"/>
      <c r="G91" s="187"/>
      <c r="H91" s="187"/>
    </row>
    <row r="92" spans="3:8" ht="15.75">
      <c r="C92" s="187"/>
      <c r="D92" s="187"/>
      <c r="G92" s="187"/>
      <c r="H92" s="187"/>
    </row>
    <row r="93" spans="3:8" ht="15.75">
      <c r="C93" s="187"/>
      <c r="D93" s="187"/>
      <c r="G93" s="187"/>
      <c r="H93" s="187"/>
    </row>
    <row r="94" spans="3:8" ht="15.75">
      <c r="C94" s="187"/>
      <c r="D94" s="187"/>
      <c r="G94" s="187"/>
      <c r="H94" s="187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G22:H26 G34:H35 C12:D17 C41:D41 G12:H15 G18:H19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A48" sqref="A48"/>
    </sheetView>
  </sheetViews>
  <sheetFormatPr defaultColWidth="9.375" defaultRowHeight="15.75"/>
  <cols>
    <col min="1" max="1" width="69.875" style="190" customWidth="1"/>
    <col min="2" max="2" width="11.875" style="190" bestFit="1" customWidth="1"/>
    <col min="3" max="4" width="22.625" style="190" customWidth="1"/>
    <col min="5" max="5" width="10.125" style="190" customWidth="1"/>
    <col min="6" max="6" width="12.00390625" style="190" customWidth="1"/>
    <col min="7" max="7" width="12.125" style="190" bestFit="1" customWidth="1"/>
    <col min="8" max="16384" width="9.375" style="190" customWidth="1"/>
  </cols>
  <sheetData>
    <row r="1" spans="1:8" ht="15.75">
      <c r="A1" s="475" t="s">
        <v>630</v>
      </c>
      <c r="B1" s="27"/>
      <c r="C1" s="27"/>
      <c r="D1" s="27"/>
      <c r="E1" s="128"/>
      <c r="F1" s="129"/>
      <c r="G1" s="28"/>
      <c r="H1" s="28"/>
    </row>
    <row r="2" spans="1:8" ht="15.75">
      <c r="A2" s="30" t="s">
        <v>711</v>
      </c>
      <c r="B2" s="26"/>
      <c r="C2" s="26"/>
      <c r="D2" s="26"/>
      <c r="E2" s="128"/>
      <c r="F2" s="129"/>
      <c r="G2" s="28"/>
      <c r="H2" s="28"/>
    </row>
    <row r="3" spans="1:8" ht="15.75">
      <c r="A3" s="27"/>
      <c r="B3" s="34"/>
      <c r="C3" s="34"/>
      <c r="D3" s="34"/>
      <c r="E3" s="128"/>
      <c r="F3" s="31"/>
      <c r="G3" s="28"/>
      <c r="H3" s="28"/>
    </row>
    <row r="4" spans="1:8" ht="15.75">
      <c r="A4" s="38" t="s">
        <v>423</v>
      </c>
      <c r="B4" s="34"/>
      <c r="C4" s="34"/>
      <c r="D4" s="34"/>
      <c r="E4" s="128"/>
      <c r="F4" s="131"/>
      <c r="G4" s="132"/>
      <c r="H4" s="133"/>
    </row>
    <row r="5" spans="1:8" ht="15.75">
      <c r="A5" s="38" t="s">
        <v>424</v>
      </c>
      <c r="B5" s="134"/>
      <c r="C5" s="134"/>
      <c r="D5" s="134"/>
      <c r="E5" s="28"/>
      <c r="F5" s="135"/>
      <c r="G5" s="40"/>
      <c r="H5" s="28"/>
    </row>
    <row r="6" spans="1:8" ht="15.75">
      <c r="A6" s="566">
        <f>Title!B10</f>
        <v>43465</v>
      </c>
      <c r="B6" s="26"/>
      <c r="C6" s="26"/>
      <c r="D6" s="26"/>
      <c r="E6" s="28"/>
      <c r="F6" s="135"/>
      <c r="G6" s="136"/>
      <c r="H6" s="28"/>
    </row>
    <row r="7" spans="1:7" ht="16.5" thickBot="1">
      <c r="A7" s="137"/>
      <c r="B7" s="28"/>
      <c r="C7" s="130"/>
      <c r="D7" s="495" t="str">
        <f>'[2]Balance Sheet'!$H$5</f>
        <v>( thousand BGN)</v>
      </c>
      <c r="E7" s="138"/>
      <c r="F7" s="138"/>
      <c r="G7" s="28"/>
    </row>
    <row r="8" spans="1:6" ht="33.75" customHeight="1">
      <c r="A8" s="506" t="s">
        <v>632</v>
      </c>
      <c r="B8" s="46" t="s">
        <v>427</v>
      </c>
      <c r="C8" s="476" t="s">
        <v>428</v>
      </c>
      <c r="D8" s="476" t="s">
        <v>429</v>
      </c>
      <c r="E8" s="191"/>
      <c r="F8" s="191"/>
    </row>
    <row r="9" spans="1:6" ht="16.5" thickBot="1">
      <c r="A9" s="192" t="s">
        <v>8</v>
      </c>
      <c r="B9" s="193" t="s">
        <v>9</v>
      </c>
      <c r="C9" s="194">
        <v>1</v>
      </c>
      <c r="D9" s="195">
        <v>2</v>
      </c>
      <c r="E9" s="191"/>
      <c r="F9" s="191"/>
    </row>
    <row r="10" spans="1:4" ht="15.75">
      <c r="A10" s="507" t="s">
        <v>633</v>
      </c>
      <c r="B10" s="196"/>
      <c r="C10" s="197"/>
      <c r="D10" s="198"/>
    </row>
    <row r="11" spans="1:4" ht="15.75">
      <c r="A11" s="508" t="s">
        <v>634</v>
      </c>
      <c r="B11" s="199" t="s">
        <v>187</v>
      </c>
      <c r="C11" s="67">
        <v>220302</v>
      </c>
      <c r="D11" s="68">
        <v>231653</v>
      </c>
    </row>
    <row r="12" spans="1:13" ht="15.75">
      <c r="A12" s="508" t="s">
        <v>635</v>
      </c>
      <c r="B12" s="199" t="s">
        <v>188</v>
      </c>
      <c r="C12" s="67">
        <v>-128291</v>
      </c>
      <c r="D12" s="68">
        <v>-126572</v>
      </c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5.75">
      <c r="A13" s="508" t="s">
        <v>636</v>
      </c>
      <c r="B13" s="199" t="s">
        <v>189</v>
      </c>
      <c r="C13" s="67"/>
      <c r="D13" s="68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15.75">
      <c r="A14" s="508" t="s">
        <v>637</v>
      </c>
      <c r="B14" s="199" t="s">
        <v>190</v>
      </c>
      <c r="C14" s="67">
        <v>-47343</v>
      </c>
      <c r="D14" s="68">
        <v>-45733</v>
      </c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ht="14.25" customHeight="1">
      <c r="A15" s="508" t="s">
        <v>638</v>
      </c>
      <c r="B15" s="199" t="s">
        <v>191</v>
      </c>
      <c r="C15" s="67">
        <v>-6186</v>
      </c>
      <c r="D15" s="68">
        <v>-6585</v>
      </c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ht="15.75">
      <c r="A16" s="508" t="s">
        <v>639</v>
      </c>
      <c r="B16" s="199" t="s">
        <v>192</v>
      </c>
      <c r="C16" s="67">
        <v>-4062</v>
      </c>
      <c r="D16" s="68">
        <v>-3332</v>
      </c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15.75">
      <c r="A17" s="509" t="s">
        <v>640</v>
      </c>
      <c r="B17" s="199" t="s">
        <v>193</v>
      </c>
      <c r="C17" s="67"/>
      <c r="D17" s="68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ht="15.75">
      <c r="A18" s="508" t="s">
        <v>641</v>
      </c>
      <c r="B18" s="199" t="s">
        <v>194</v>
      </c>
      <c r="C18" s="67">
        <v>-1090</v>
      </c>
      <c r="D18" s="68">
        <v>-999</v>
      </c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ht="15.75">
      <c r="A19" s="508" t="s">
        <v>642</v>
      </c>
      <c r="B19" s="199" t="s">
        <v>195</v>
      </c>
      <c r="C19" s="67">
        <v>-165</v>
      </c>
      <c r="D19" s="68">
        <v>-309</v>
      </c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ht="15.75">
      <c r="A20" s="508" t="s">
        <v>643</v>
      </c>
      <c r="B20" s="199" t="s">
        <v>196</v>
      </c>
      <c r="C20" s="67">
        <v>-848</v>
      </c>
      <c r="D20" s="68">
        <v>-1186</v>
      </c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ht="16.5" thickBot="1">
      <c r="A21" s="633" t="s">
        <v>644</v>
      </c>
      <c r="B21" s="201" t="s">
        <v>197</v>
      </c>
      <c r="C21" s="202">
        <f>SUM(C11:C20)</f>
        <v>32317</v>
      </c>
      <c r="D21" s="203">
        <f>SUM(D11:D20)</f>
        <v>46937</v>
      </c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ht="15.75">
      <c r="A22" s="507" t="s">
        <v>645</v>
      </c>
      <c r="B22" s="204"/>
      <c r="C22" s="197"/>
      <c r="D22" s="198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13" ht="15.75">
      <c r="A23" s="508" t="s">
        <v>646</v>
      </c>
      <c r="B23" s="199" t="s">
        <v>198</v>
      </c>
      <c r="C23" s="67">
        <v>-10889</v>
      </c>
      <c r="D23" s="68">
        <v>-13852</v>
      </c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15.75">
      <c r="A24" s="508" t="s">
        <v>647</v>
      </c>
      <c r="B24" s="199" t="s">
        <v>199</v>
      </c>
      <c r="C24" s="67">
        <v>272</v>
      </c>
      <c r="D24" s="68">
        <v>417</v>
      </c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ht="15.75">
      <c r="A25" s="508" t="s">
        <v>648</v>
      </c>
      <c r="B25" s="199" t="s">
        <v>200</v>
      </c>
      <c r="C25" s="67">
        <v>-38710</v>
      </c>
      <c r="D25" s="68">
        <v>-111033</v>
      </c>
      <c r="E25" s="200"/>
      <c r="F25" s="200"/>
      <c r="G25" s="200"/>
      <c r="H25" s="200"/>
      <c r="I25" s="200"/>
      <c r="J25" s="200"/>
      <c r="K25" s="200"/>
      <c r="L25" s="200"/>
      <c r="M25" s="200"/>
    </row>
    <row r="26" spans="1:13" ht="13.5" customHeight="1">
      <c r="A26" s="508" t="s">
        <v>649</v>
      </c>
      <c r="B26" s="199" t="s">
        <v>201</v>
      </c>
      <c r="C26" s="67">
        <v>27810</v>
      </c>
      <c r="D26" s="68">
        <v>104655</v>
      </c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5.75">
      <c r="A27" s="508" t="s">
        <v>650</v>
      </c>
      <c r="B27" s="199" t="s">
        <v>202</v>
      </c>
      <c r="C27" s="67">
        <v>1064</v>
      </c>
      <c r="D27" s="68">
        <v>3340</v>
      </c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5.75">
      <c r="A28" s="508" t="s">
        <v>651</v>
      </c>
      <c r="B28" s="199" t="s">
        <v>203</v>
      </c>
      <c r="C28" s="67">
        <v>-2228</v>
      </c>
      <c r="D28" s="68">
        <v>-16087</v>
      </c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5.75">
      <c r="A29" s="508" t="s">
        <v>652</v>
      </c>
      <c r="B29" s="199" t="s">
        <v>204</v>
      </c>
      <c r="C29" s="67">
        <v>914</v>
      </c>
      <c r="D29" s="68">
        <v>3824</v>
      </c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5.75">
      <c r="A30" s="508" t="s">
        <v>653</v>
      </c>
      <c r="B30" s="199" t="s">
        <v>205</v>
      </c>
      <c r="C30" s="67">
        <v>8789</v>
      </c>
      <c r="D30" s="68">
        <v>7314</v>
      </c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15.75">
      <c r="A31" s="508" t="s">
        <v>642</v>
      </c>
      <c r="B31" s="199" t="s">
        <v>206</v>
      </c>
      <c r="C31" s="67"/>
      <c r="D31" s="68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15.75">
      <c r="A32" s="508" t="s">
        <v>654</v>
      </c>
      <c r="B32" s="199" t="s">
        <v>207</v>
      </c>
      <c r="C32" s="67">
        <v>-54</v>
      </c>
      <c r="D32" s="68">
        <v>-65</v>
      </c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ht="16.5" thickBot="1">
      <c r="A33" s="633" t="s">
        <v>655</v>
      </c>
      <c r="B33" s="201" t="s">
        <v>208</v>
      </c>
      <c r="C33" s="202">
        <f>SUM(C23:C32)</f>
        <v>-13032</v>
      </c>
      <c r="D33" s="203">
        <f>SUM(D23:D32)</f>
        <v>-21487</v>
      </c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4" ht="15.75">
      <c r="A34" s="507" t="s">
        <v>656</v>
      </c>
      <c r="B34" s="205"/>
      <c r="C34" s="206"/>
      <c r="D34" s="207"/>
    </row>
    <row r="35" spans="1:4" ht="15.75">
      <c r="A35" s="508" t="s">
        <v>657</v>
      </c>
      <c r="B35" s="199" t="s">
        <v>209</v>
      </c>
      <c r="C35" s="67"/>
      <c r="D35" s="68"/>
    </row>
    <row r="36" spans="1:4" ht="15.75">
      <c r="A36" s="508" t="s">
        <v>658</v>
      </c>
      <c r="B36" s="199" t="s">
        <v>210</v>
      </c>
      <c r="C36" s="67">
        <v>-861</v>
      </c>
      <c r="D36" s="68">
        <v>-17026</v>
      </c>
    </row>
    <row r="37" spans="1:4" ht="15.75">
      <c r="A37" s="508" t="s">
        <v>659</v>
      </c>
      <c r="B37" s="199" t="s">
        <v>211</v>
      </c>
      <c r="C37" s="67">
        <v>22031</v>
      </c>
      <c r="D37" s="68">
        <v>7866</v>
      </c>
    </row>
    <row r="38" spans="1:4" ht="15.75">
      <c r="A38" s="508" t="s">
        <v>660</v>
      </c>
      <c r="B38" s="199" t="s">
        <v>212</v>
      </c>
      <c r="C38" s="67">
        <v>-16823</v>
      </c>
      <c r="D38" s="68">
        <v>-10506</v>
      </c>
    </row>
    <row r="39" spans="1:4" ht="15.75">
      <c r="A39" s="508" t="s">
        <v>661</v>
      </c>
      <c r="B39" s="199" t="s">
        <v>213</v>
      </c>
      <c r="C39" s="67">
        <v>-71</v>
      </c>
      <c r="D39" s="68">
        <v>-275</v>
      </c>
    </row>
    <row r="40" spans="1:4" ht="15.75">
      <c r="A40" s="508" t="s">
        <v>662</v>
      </c>
      <c r="B40" s="199" t="s">
        <v>214</v>
      </c>
      <c r="C40" s="67">
        <v>-365</v>
      </c>
      <c r="D40" s="68">
        <v>-555</v>
      </c>
    </row>
    <row r="41" spans="1:4" ht="15.75">
      <c r="A41" s="508" t="s">
        <v>663</v>
      </c>
      <c r="B41" s="199" t="s">
        <v>215</v>
      </c>
      <c r="C41" s="67">
        <v>-20000</v>
      </c>
      <c r="D41" s="68">
        <v>-12872</v>
      </c>
    </row>
    <row r="42" spans="1:8" ht="15.75">
      <c r="A42" s="508" t="s">
        <v>664</v>
      </c>
      <c r="B42" s="199" t="s">
        <v>216</v>
      </c>
      <c r="C42" s="67">
        <v>11</v>
      </c>
      <c r="D42" s="68">
        <v>2526</v>
      </c>
      <c r="G42" s="200"/>
      <c r="H42" s="200"/>
    </row>
    <row r="43" spans="1:8" ht="16.5" thickBot="1">
      <c r="A43" s="633" t="s">
        <v>665</v>
      </c>
      <c r="B43" s="208" t="s">
        <v>217</v>
      </c>
      <c r="C43" s="209">
        <f>SUM(C35:C42)</f>
        <v>-16078</v>
      </c>
      <c r="D43" s="210">
        <f>SUM(D35:D42)</f>
        <v>-30842</v>
      </c>
      <c r="G43" s="200"/>
      <c r="H43" s="200"/>
    </row>
    <row r="44" spans="1:8" ht="16.5" thickBot="1">
      <c r="A44" s="510" t="s">
        <v>666</v>
      </c>
      <c r="B44" s="211" t="s">
        <v>218</v>
      </c>
      <c r="C44" s="212">
        <f>C43+C33+C21</f>
        <v>3207</v>
      </c>
      <c r="D44" s="213">
        <f>D43+D33+D21</f>
        <v>-5392</v>
      </c>
      <c r="G44" s="200"/>
      <c r="H44" s="200"/>
    </row>
    <row r="45" spans="1:8" ht="16.5" thickBot="1">
      <c r="A45" s="508" t="s">
        <v>667</v>
      </c>
      <c r="B45" s="214" t="s">
        <v>219</v>
      </c>
      <c r="C45" s="215">
        <v>5764</v>
      </c>
      <c r="D45" s="216">
        <v>11156</v>
      </c>
      <c r="G45" s="200"/>
      <c r="H45" s="200"/>
    </row>
    <row r="46" spans="1:8" ht="16.5" thickBot="1">
      <c r="A46" s="508" t="s">
        <v>668</v>
      </c>
      <c r="B46" s="217" t="s">
        <v>220</v>
      </c>
      <c r="C46" s="218">
        <f>C45+C44</f>
        <v>8971</v>
      </c>
      <c r="D46" s="219">
        <f>D45+D44</f>
        <v>5764</v>
      </c>
      <c r="G46" s="200"/>
      <c r="H46" s="200"/>
    </row>
    <row r="47" spans="1:8" ht="15.75">
      <c r="A47" s="508" t="s">
        <v>669</v>
      </c>
      <c r="B47" s="220" t="s">
        <v>221</v>
      </c>
      <c r="C47" s="221">
        <v>8959</v>
      </c>
      <c r="D47" s="222">
        <v>5753</v>
      </c>
      <c r="G47" s="200"/>
      <c r="H47" s="200"/>
    </row>
    <row r="48" spans="1:8" ht="16.5" thickBot="1">
      <c r="A48" s="508" t="s">
        <v>670</v>
      </c>
      <c r="B48" s="223" t="s">
        <v>222</v>
      </c>
      <c r="C48" s="224">
        <v>12</v>
      </c>
      <c r="D48" s="225">
        <v>11</v>
      </c>
      <c r="G48" s="200"/>
      <c r="H48" s="200"/>
    </row>
    <row r="49" spans="2:8" ht="15.75">
      <c r="B49" s="226"/>
      <c r="C49" s="200"/>
      <c r="D49" s="200"/>
      <c r="G49" s="200"/>
      <c r="H49" s="200"/>
    </row>
    <row r="50" spans="1:8" ht="15.75">
      <c r="A50" s="227" t="s">
        <v>671</v>
      </c>
      <c r="G50" s="200"/>
      <c r="H50" s="200"/>
    </row>
    <row r="51" spans="1:8" ht="15.75">
      <c r="A51" s="571" t="s">
        <v>672</v>
      </c>
      <c r="B51" s="571"/>
      <c r="C51" s="571"/>
      <c r="D51" s="571"/>
      <c r="G51" s="200"/>
      <c r="H51" s="200"/>
    </row>
    <row r="52" spans="1:8" ht="15.75">
      <c r="A52" s="228"/>
      <c r="B52" s="228"/>
      <c r="C52" s="228"/>
      <c r="D52" s="228"/>
      <c r="G52" s="200"/>
      <c r="H52" s="200"/>
    </row>
    <row r="53" spans="1:8" ht="15.75">
      <c r="A53" s="228"/>
      <c r="B53" s="228"/>
      <c r="C53" s="228"/>
      <c r="D53" s="228"/>
      <c r="G53" s="200"/>
      <c r="H53" s="200"/>
    </row>
    <row r="54" spans="1:13" s="47" customFormat="1" ht="15.75">
      <c r="A54" s="481" t="s">
        <v>402</v>
      </c>
      <c r="B54" s="568">
        <f>Title!B11</f>
        <v>43551</v>
      </c>
      <c r="C54" s="568"/>
      <c r="D54" s="568"/>
      <c r="E54" s="568"/>
      <c r="F54" s="568"/>
      <c r="G54" s="568"/>
      <c r="H54" s="568"/>
      <c r="M54" s="80"/>
    </row>
    <row r="55" spans="1:13" s="47" customFormat="1" ht="15.75">
      <c r="A55" s="122"/>
      <c r="B55" s="122"/>
      <c r="C55" s="122"/>
      <c r="D55" s="122"/>
      <c r="E55" s="122"/>
      <c r="F55" s="121"/>
      <c r="G55" s="122"/>
      <c r="M55" s="80"/>
    </row>
    <row r="56" spans="1:7" s="47" customFormat="1" ht="15.75">
      <c r="A56" s="481" t="s">
        <v>508</v>
      </c>
      <c r="B56" s="480"/>
      <c r="E56" s="120"/>
      <c r="F56" s="121"/>
      <c r="G56" s="122"/>
    </row>
    <row r="57" spans="1:7" s="47" customFormat="1" ht="15.75">
      <c r="A57" s="481"/>
      <c r="B57" s="482" t="s">
        <v>509</v>
      </c>
      <c r="C57" s="122"/>
      <c r="D57" s="122"/>
      <c r="E57" s="122"/>
      <c r="F57" s="121"/>
      <c r="G57" s="122"/>
    </row>
    <row r="58" spans="1:7" s="47" customFormat="1" ht="15.75">
      <c r="A58" s="481" t="s">
        <v>510</v>
      </c>
      <c r="B58" s="480"/>
      <c r="E58" s="120"/>
      <c r="F58" s="121"/>
      <c r="G58" s="122"/>
    </row>
    <row r="59" spans="1:8" s="130" customFormat="1" ht="15.75" customHeight="1">
      <c r="A59" s="480"/>
      <c r="B59" s="482" t="s">
        <v>511</v>
      </c>
      <c r="C59" s="122"/>
      <c r="D59" s="122"/>
      <c r="E59" s="122"/>
      <c r="F59" s="121"/>
      <c r="G59" s="122"/>
      <c r="H59" s="47"/>
    </row>
    <row r="60" spans="1:8" ht="15.75">
      <c r="A60" s="127"/>
      <c r="B60" s="569"/>
      <c r="C60" s="569"/>
      <c r="D60" s="569"/>
      <c r="E60" s="569"/>
      <c r="F60" s="121"/>
      <c r="G60" s="122"/>
      <c r="H60" s="47"/>
    </row>
    <row r="61" spans="7:8" ht="15.75">
      <c r="G61" s="200"/>
      <c r="H61" s="200"/>
    </row>
    <row r="62" spans="7:8" ht="15.75">
      <c r="G62" s="200"/>
      <c r="H62" s="200"/>
    </row>
    <row r="63" spans="7:8" ht="15.75">
      <c r="G63" s="200"/>
      <c r="H63" s="200"/>
    </row>
    <row r="64" spans="7:8" ht="15.75">
      <c r="G64" s="200"/>
      <c r="H64" s="200"/>
    </row>
    <row r="65" spans="7:8" ht="15.75">
      <c r="G65" s="200"/>
      <c r="H65" s="200"/>
    </row>
    <row r="66" spans="7:8" ht="15.75">
      <c r="G66" s="200"/>
      <c r="H66" s="200"/>
    </row>
    <row r="67" spans="7:8" ht="15.75">
      <c r="G67" s="200"/>
      <c r="H67" s="200"/>
    </row>
    <row r="68" spans="7:8" ht="15.75">
      <c r="G68" s="200"/>
      <c r="H68" s="200"/>
    </row>
    <row r="69" spans="7:8" ht="15.75">
      <c r="G69" s="200"/>
      <c r="H69" s="200"/>
    </row>
    <row r="70" spans="7:8" ht="15.75">
      <c r="G70" s="200"/>
      <c r="H70" s="200"/>
    </row>
    <row r="71" spans="7:8" ht="15.75">
      <c r="G71" s="200"/>
      <c r="H71" s="200"/>
    </row>
    <row r="72" spans="7:8" ht="15.75">
      <c r="G72" s="200"/>
      <c r="H72" s="200"/>
    </row>
    <row r="73" spans="7:8" ht="15.75">
      <c r="G73" s="200"/>
      <c r="H73" s="200"/>
    </row>
    <row r="74" spans="7:8" ht="15.75">
      <c r="G74" s="200"/>
      <c r="H74" s="200"/>
    </row>
    <row r="75" spans="7:8" ht="15.75">
      <c r="G75" s="200"/>
      <c r="H75" s="200"/>
    </row>
    <row r="76" spans="7:8" ht="15.75">
      <c r="G76" s="200"/>
      <c r="H76" s="200"/>
    </row>
    <row r="77" spans="7:8" ht="15.75">
      <c r="G77" s="200"/>
      <c r="H77" s="200"/>
    </row>
    <row r="78" spans="7:8" ht="15.75">
      <c r="G78" s="200"/>
      <c r="H78" s="200"/>
    </row>
    <row r="79" spans="7:8" ht="15.75">
      <c r="G79" s="200"/>
      <c r="H79" s="200"/>
    </row>
    <row r="80" spans="7:8" ht="15.75">
      <c r="G80" s="200"/>
      <c r="H80" s="200"/>
    </row>
    <row r="81" spans="7:8" ht="15.75">
      <c r="G81" s="200"/>
      <c r="H81" s="200"/>
    </row>
    <row r="82" spans="7:8" ht="15.75">
      <c r="G82" s="200"/>
      <c r="H82" s="200"/>
    </row>
    <row r="83" spans="7:8" ht="15.75">
      <c r="G83" s="200"/>
      <c r="H83" s="200"/>
    </row>
    <row r="84" spans="7:8" ht="15.75">
      <c r="G84" s="200"/>
      <c r="H84" s="200"/>
    </row>
    <row r="85" spans="7:8" ht="15.75">
      <c r="G85" s="200"/>
      <c r="H85" s="200"/>
    </row>
    <row r="86" spans="7:8" ht="15.75">
      <c r="G86" s="200"/>
      <c r="H86" s="200"/>
    </row>
    <row r="87" spans="7:8" ht="15.75">
      <c r="G87" s="200"/>
      <c r="H87" s="200"/>
    </row>
    <row r="88" spans="7:8" ht="15.75">
      <c r="G88" s="200"/>
      <c r="H88" s="200"/>
    </row>
    <row r="89" spans="7:8" ht="15.75">
      <c r="G89" s="200"/>
      <c r="H89" s="200"/>
    </row>
    <row r="90" spans="7:8" ht="15.75">
      <c r="G90" s="200"/>
      <c r="H90" s="200"/>
    </row>
    <row r="91" spans="7:8" ht="15.75">
      <c r="G91" s="200"/>
      <c r="H91" s="200"/>
    </row>
    <row r="92" spans="7:8" ht="15.75">
      <c r="G92" s="200"/>
      <c r="H92" s="200"/>
    </row>
    <row r="93" spans="7:8" ht="15.75">
      <c r="G93" s="200"/>
      <c r="H93" s="200"/>
    </row>
    <row r="94" spans="7:8" ht="15.75">
      <c r="G94" s="200"/>
      <c r="H94" s="200"/>
    </row>
    <row r="95" spans="7:8" ht="15.75">
      <c r="G95" s="200"/>
      <c r="H95" s="200"/>
    </row>
    <row r="96" spans="7:8" ht="15.75">
      <c r="G96" s="200"/>
      <c r="H96" s="200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60" zoomScaleNormal="60" zoomScalePageLayoutView="0" workbookViewId="0" topLeftCell="D4">
      <selection activeCell="I47" sqref="I47"/>
    </sheetView>
  </sheetViews>
  <sheetFormatPr defaultColWidth="9.375" defaultRowHeight="15.75"/>
  <cols>
    <col min="1" max="1" width="50.625" style="270" customWidth="1"/>
    <col min="2" max="2" width="10.625" style="271" customWidth="1"/>
    <col min="3" max="3" width="10.625" style="229" customWidth="1"/>
    <col min="4" max="4" width="12.625" style="229" customWidth="1"/>
    <col min="5" max="8" width="11.625" style="229" customWidth="1"/>
    <col min="9" max="10" width="10.625" style="229" customWidth="1"/>
    <col min="11" max="11" width="11.125" style="229" customWidth="1"/>
    <col min="12" max="12" width="14.625" style="229" customWidth="1"/>
    <col min="13" max="13" width="16.875" style="229" customWidth="1"/>
    <col min="14" max="14" width="11.00390625" style="229" customWidth="1"/>
    <col min="15" max="16384" width="9.375" style="229" customWidth="1"/>
  </cols>
  <sheetData>
    <row r="1" spans="1:14" ht="15.75">
      <c r="A1" s="34"/>
      <c r="B1" s="572" t="s">
        <v>673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9" ht="15.75">
      <c r="A2" s="573" t="str">
        <f>'[2]Balance Sheet'!$E$4</f>
        <v>NON-CONSOLIDATED</v>
      </c>
      <c r="B2" s="574"/>
      <c r="C2" s="574"/>
      <c r="D2" s="574"/>
      <c r="E2" s="34"/>
      <c r="F2" s="34"/>
      <c r="G2" s="230"/>
      <c r="H2" s="230"/>
      <c r="I2" s="231"/>
    </row>
    <row r="3" spans="1:9" ht="15.75">
      <c r="A3" s="26"/>
      <c r="B3" s="34"/>
      <c r="C3" s="34"/>
      <c r="D3" s="34"/>
      <c r="E3" s="34"/>
      <c r="F3" s="232"/>
      <c r="G3" s="27"/>
      <c r="H3" s="27"/>
      <c r="I3" s="28"/>
    </row>
    <row r="4" spans="1:12" ht="15.75">
      <c r="A4" s="38"/>
      <c r="B4" s="444" t="s">
        <v>423</v>
      </c>
      <c r="C4" s="34"/>
      <c r="D4" s="34"/>
      <c r="E4" s="34"/>
      <c r="F4" s="232"/>
      <c r="G4" s="233"/>
      <c r="H4" s="233"/>
      <c r="I4" s="28"/>
      <c r="K4" s="131"/>
      <c r="L4" s="125"/>
    </row>
    <row r="5" spans="1:12" ht="15.75">
      <c r="A5" s="38"/>
      <c r="B5" s="444" t="s">
        <v>424</v>
      </c>
      <c r="C5" s="234"/>
      <c r="D5" s="234"/>
      <c r="E5" s="234"/>
      <c r="F5" s="234"/>
      <c r="G5" s="234"/>
      <c r="H5" s="234"/>
      <c r="I5" s="235"/>
      <c r="K5" s="135"/>
      <c r="L5" s="40"/>
    </row>
    <row r="6" spans="1:12" ht="15.75">
      <c r="A6" s="38"/>
      <c r="B6" s="566">
        <f>Title!B10</f>
        <v>43465</v>
      </c>
      <c r="C6" s="26"/>
      <c r="D6" s="26"/>
      <c r="E6" s="26"/>
      <c r="F6" s="27"/>
      <c r="G6" s="233"/>
      <c r="H6" s="233"/>
      <c r="I6" s="236"/>
      <c r="K6" s="135"/>
      <c r="L6" s="136"/>
    </row>
    <row r="7" spans="1:13" ht="15.75">
      <c r="A7" s="237"/>
      <c r="B7" s="28"/>
      <c r="C7" s="237"/>
      <c r="D7" s="237"/>
      <c r="E7" s="237"/>
      <c r="F7" s="238"/>
      <c r="G7" s="238"/>
      <c r="H7" s="238"/>
      <c r="M7" s="495" t="str">
        <f>'[2]Balance Sheet'!$H$5</f>
        <v>( thousand BGN)</v>
      </c>
    </row>
    <row r="8" spans="1:14" s="240" customFormat="1" ht="31.5" customHeight="1">
      <c r="A8" s="511"/>
      <c r="B8" s="512"/>
      <c r="C8" s="513"/>
      <c r="D8" s="514" t="s">
        <v>674</v>
      </c>
      <c r="E8" s="513"/>
      <c r="F8" s="513"/>
      <c r="G8" s="513"/>
      <c r="H8" s="513"/>
      <c r="I8" s="513" t="s">
        <v>675</v>
      </c>
      <c r="J8" s="513"/>
      <c r="K8" s="515"/>
      <c r="L8" s="516"/>
      <c r="M8" s="517"/>
      <c r="N8" s="239"/>
    </row>
    <row r="9" spans="1:14" s="240" customFormat="1" ht="31.5" customHeight="1">
      <c r="A9" s="518" t="s">
        <v>676</v>
      </c>
      <c r="B9" s="519" t="s">
        <v>677</v>
      </c>
      <c r="C9" s="520" t="s">
        <v>678</v>
      </c>
      <c r="D9" s="521" t="s">
        <v>679</v>
      </c>
      <c r="E9" s="520" t="s">
        <v>680</v>
      </c>
      <c r="F9" s="522" t="s">
        <v>681</v>
      </c>
      <c r="G9" s="522"/>
      <c r="H9" s="522"/>
      <c r="I9" s="516" t="s">
        <v>682</v>
      </c>
      <c r="J9" s="523" t="s">
        <v>683</v>
      </c>
      <c r="K9" s="520" t="s">
        <v>684</v>
      </c>
      <c r="L9" s="520" t="s">
        <v>685</v>
      </c>
      <c r="M9" s="524" t="s">
        <v>686</v>
      </c>
      <c r="N9" s="239"/>
    </row>
    <row r="10" spans="1:14" s="240" customFormat="1" ht="15.75">
      <c r="A10" s="525"/>
      <c r="B10" s="526"/>
      <c r="C10" s="522"/>
      <c r="D10" s="527"/>
      <c r="E10" s="522"/>
      <c r="F10" s="528" t="s">
        <v>687</v>
      </c>
      <c r="G10" s="528" t="s">
        <v>688</v>
      </c>
      <c r="H10" s="528" t="s">
        <v>463</v>
      </c>
      <c r="I10" s="522"/>
      <c r="J10" s="529"/>
      <c r="K10" s="522"/>
      <c r="L10" s="522"/>
      <c r="M10" s="530"/>
      <c r="N10" s="239"/>
    </row>
    <row r="11" spans="1:13" s="240" customFormat="1" ht="16.5" thickBot="1">
      <c r="A11" s="241" t="s">
        <v>8</v>
      </c>
      <c r="B11" s="242"/>
      <c r="C11" s="243">
        <v>1</v>
      </c>
      <c r="D11" s="243">
        <v>2</v>
      </c>
      <c r="E11" s="243">
        <v>3</v>
      </c>
      <c r="F11" s="243">
        <v>4</v>
      </c>
      <c r="G11" s="243">
        <v>5</v>
      </c>
      <c r="H11" s="243">
        <v>6</v>
      </c>
      <c r="I11" s="243">
        <v>7</v>
      </c>
      <c r="J11" s="243">
        <v>8</v>
      </c>
      <c r="K11" s="243">
        <v>9</v>
      </c>
      <c r="L11" s="243">
        <v>10</v>
      </c>
      <c r="M11" s="244">
        <v>11</v>
      </c>
    </row>
    <row r="12" spans="1:13" s="240" customFormat="1" ht="15.75">
      <c r="A12" s="528" t="s">
        <v>709</v>
      </c>
      <c r="B12" s="245"/>
      <c r="C12" s="246" t="s">
        <v>23</v>
      </c>
      <c r="D12" s="246" t="s">
        <v>23</v>
      </c>
      <c r="E12" s="246" t="s">
        <v>28</v>
      </c>
      <c r="F12" s="246" t="s">
        <v>31</v>
      </c>
      <c r="G12" s="246" t="s">
        <v>33</v>
      </c>
      <c r="H12" s="246" t="s">
        <v>35</v>
      </c>
      <c r="I12" s="246" t="s">
        <v>41</v>
      </c>
      <c r="J12" s="246" t="s">
        <v>42</v>
      </c>
      <c r="K12" s="247" t="s">
        <v>224</v>
      </c>
      <c r="L12" s="245" t="s">
        <v>53</v>
      </c>
      <c r="M12" s="248" t="s">
        <v>57</v>
      </c>
    </row>
    <row r="13" spans="1:14" ht="15.75">
      <c r="A13" s="531" t="s">
        <v>689</v>
      </c>
      <c r="B13" s="249" t="s">
        <v>225</v>
      </c>
      <c r="C13" s="250">
        <f>'[3]1-Баланс'!H18</f>
        <v>100964</v>
      </c>
      <c r="D13" s="250">
        <f>'[3]1-Баланс'!H20</f>
        <v>0</v>
      </c>
      <c r="E13" s="250">
        <f>'[3]1-Баланс'!H21</f>
        <v>27928</v>
      </c>
      <c r="F13" s="250">
        <f>'[3]1-Баланс'!H23</f>
        <v>51666</v>
      </c>
      <c r="G13" s="250">
        <f>'[3]1-Баланс'!H24</f>
        <v>0</v>
      </c>
      <c r="H13" s="179">
        <f>+'[3]1-Баланс'!H25</f>
        <v>251089</v>
      </c>
      <c r="I13" s="250">
        <f>'[3]1-Баланс'!H29+'[3]1-Баланс'!H32</f>
        <v>45831</v>
      </c>
      <c r="J13" s="250">
        <f>'[3]1-Баланс'!H30+'[3]1-Баланс'!H33</f>
        <v>0</v>
      </c>
      <c r="K13" s="179"/>
      <c r="L13" s="250">
        <f>SUM(C13:K13)</f>
        <v>477478</v>
      </c>
      <c r="M13" s="251">
        <f>'[3]1-Баланс'!H40</f>
        <v>0</v>
      </c>
      <c r="N13" s="252"/>
    </row>
    <row r="14" spans="1:13" ht="15.75">
      <c r="A14" s="531" t="s">
        <v>690</v>
      </c>
      <c r="B14" s="253" t="s">
        <v>226</v>
      </c>
      <c r="C14" s="254">
        <f>C15+C16</f>
        <v>0</v>
      </c>
      <c r="D14" s="254">
        <f aca="true" t="shared" si="0" ref="D14:M14">D15+D16</f>
        <v>0</v>
      </c>
      <c r="E14" s="254">
        <f t="shared" si="0"/>
        <v>0</v>
      </c>
      <c r="F14" s="254">
        <f t="shared" si="0"/>
        <v>0</v>
      </c>
      <c r="G14" s="254">
        <f t="shared" si="0"/>
        <v>0</v>
      </c>
      <c r="H14" s="254">
        <f t="shared" si="0"/>
        <v>0</v>
      </c>
      <c r="I14" s="254">
        <f t="shared" si="0"/>
        <v>-1309</v>
      </c>
      <c r="J14" s="254">
        <f t="shared" si="0"/>
        <v>0</v>
      </c>
      <c r="K14" s="254">
        <f t="shared" si="0"/>
        <v>0</v>
      </c>
      <c r="L14" s="254">
        <f aca="true" t="shared" si="1" ref="L14:L34">SUM(C14:K14)</f>
        <v>-1309</v>
      </c>
      <c r="M14" s="255">
        <f t="shared" si="0"/>
        <v>0</v>
      </c>
    </row>
    <row r="15" spans="1:13" ht="15.75">
      <c r="A15" s="532" t="s">
        <v>691</v>
      </c>
      <c r="B15" s="253" t="s">
        <v>227</v>
      </c>
      <c r="C15" s="155"/>
      <c r="D15" s="155"/>
      <c r="E15" s="155"/>
      <c r="F15" s="155"/>
      <c r="G15" s="155"/>
      <c r="H15" s="155"/>
      <c r="I15" s="155">
        <v>-1309</v>
      </c>
      <c r="J15" s="155"/>
      <c r="K15" s="155"/>
      <c r="L15" s="250">
        <f t="shared" si="1"/>
        <v>-1309</v>
      </c>
      <c r="M15" s="156"/>
    </row>
    <row r="16" spans="1:13" ht="15.75">
      <c r="A16" s="532" t="s">
        <v>692</v>
      </c>
      <c r="B16" s="253" t="s">
        <v>228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250">
        <f t="shared" si="1"/>
        <v>0</v>
      </c>
      <c r="M16" s="156"/>
    </row>
    <row r="17" spans="1:13" ht="15.75">
      <c r="A17" s="531" t="s">
        <v>693</v>
      </c>
      <c r="B17" s="249" t="s">
        <v>229</v>
      </c>
      <c r="C17" s="250">
        <f>C13+C14</f>
        <v>100964</v>
      </c>
      <c r="D17" s="250">
        <f aca="true" t="shared" si="2" ref="D17:M17">D13+D14</f>
        <v>0</v>
      </c>
      <c r="E17" s="250">
        <f t="shared" si="2"/>
        <v>27928</v>
      </c>
      <c r="F17" s="250">
        <f t="shared" si="2"/>
        <v>51666</v>
      </c>
      <c r="G17" s="250">
        <f t="shared" si="2"/>
        <v>0</v>
      </c>
      <c r="H17" s="250">
        <f t="shared" si="2"/>
        <v>251089</v>
      </c>
      <c r="I17" s="250">
        <f t="shared" si="2"/>
        <v>44522</v>
      </c>
      <c r="J17" s="250">
        <f t="shared" si="2"/>
        <v>0</v>
      </c>
      <c r="K17" s="250">
        <f t="shared" si="2"/>
        <v>0</v>
      </c>
      <c r="L17" s="250">
        <f t="shared" si="1"/>
        <v>476169</v>
      </c>
      <c r="M17" s="251">
        <f t="shared" si="2"/>
        <v>0</v>
      </c>
    </row>
    <row r="18" spans="1:13" ht="15.75">
      <c r="A18" s="531" t="s">
        <v>694</v>
      </c>
      <c r="B18" s="249" t="s">
        <v>230</v>
      </c>
      <c r="C18" s="256"/>
      <c r="D18" s="256"/>
      <c r="E18" s="256"/>
      <c r="F18" s="256"/>
      <c r="G18" s="256"/>
      <c r="H18" s="256"/>
      <c r="I18" s="250">
        <f>+'[3]1-Баланс'!G32</f>
        <v>33298</v>
      </c>
      <c r="J18" s="250">
        <f>+'[3]1-Баланс'!G33</f>
        <v>0</v>
      </c>
      <c r="K18" s="179"/>
      <c r="L18" s="250">
        <f t="shared" si="1"/>
        <v>33298</v>
      </c>
      <c r="M18" s="180"/>
    </row>
    <row r="19" spans="1:13" ht="15.75">
      <c r="A19" s="532" t="s">
        <v>695</v>
      </c>
      <c r="B19" s="253" t="s">
        <v>231</v>
      </c>
      <c r="C19" s="254">
        <f>C20+C21</f>
        <v>0</v>
      </c>
      <c r="D19" s="254">
        <f>D20+D21</f>
        <v>0</v>
      </c>
      <c r="E19" s="254">
        <f>E20+E21</f>
        <v>0</v>
      </c>
      <c r="F19" s="254">
        <f aca="true" t="shared" si="3" ref="F19:K19">F20+F21</f>
        <v>4301</v>
      </c>
      <c r="G19" s="254">
        <f t="shared" si="3"/>
        <v>0</v>
      </c>
      <c r="H19" s="254">
        <f t="shared" si="3"/>
        <v>24888</v>
      </c>
      <c r="I19" s="254">
        <f t="shared" si="3"/>
        <v>-49295</v>
      </c>
      <c r="J19" s="254">
        <f>J20+J21</f>
        <v>0</v>
      </c>
      <c r="K19" s="254">
        <f t="shared" si="3"/>
        <v>0</v>
      </c>
      <c r="L19" s="250">
        <f t="shared" si="1"/>
        <v>-20106</v>
      </c>
      <c r="M19" s="255">
        <f>M20+M21</f>
        <v>0</v>
      </c>
    </row>
    <row r="20" spans="1:13" ht="15.75">
      <c r="A20" s="533" t="s">
        <v>696</v>
      </c>
      <c r="B20" s="257" t="s">
        <v>232</v>
      </c>
      <c r="C20" s="155"/>
      <c r="D20" s="155"/>
      <c r="E20" s="155"/>
      <c r="F20" s="155"/>
      <c r="G20" s="155"/>
      <c r="H20" s="155"/>
      <c r="I20" s="155">
        <v>-20106</v>
      </c>
      <c r="J20" s="155"/>
      <c r="K20" s="155"/>
      <c r="L20" s="250">
        <f>SUM(C20:K20)</f>
        <v>-20106</v>
      </c>
      <c r="M20" s="156"/>
    </row>
    <row r="21" spans="1:13" ht="15.75">
      <c r="A21" s="533" t="s">
        <v>697</v>
      </c>
      <c r="B21" s="257" t="s">
        <v>233</v>
      </c>
      <c r="C21" s="155"/>
      <c r="D21" s="155"/>
      <c r="E21" s="155"/>
      <c r="F21" s="155">
        <v>4301</v>
      </c>
      <c r="G21" s="155"/>
      <c r="H21" s="155">
        <v>24888</v>
      </c>
      <c r="I21" s="155">
        <v>-29189</v>
      </c>
      <c r="J21" s="155"/>
      <c r="K21" s="155"/>
      <c r="L21" s="250">
        <f t="shared" si="1"/>
        <v>0</v>
      </c>
      <c r="M21" s="156"/>
    </row>
    <row r="22" spans="1:13" ht="15.75">
      <c r="A22" s="532" t="s">
        <v>698</v>
      </c>
      <c r="B22" s="253" t="s">
        <v>234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250">
        <f t="shared" si="1"/>
        <v>0</v>
      </c>
      <c r="M22" s="156"/>
    </row>
    <row r="23" spans="1:13" ht="15.75">
      <c r="A23" s="532" t="s">
        <v>699</v>
      </c>
      <c r="B23" s="253" t="s">
        <v>235</v>
      </c>
      <c r="C23" s="254">
        <f>C24-C25</f>
        <v>0</v>
      </c>
      <c r="D23" s="254">
        <f aca="true" t="shared" si="4" ref="D23:M23">D24-D25</f>
        <v>0</v>
      </c>
      <c r="E23" s="254">
        <f t="shared" si="4"/>
        <v>307</v>
      </c>
      <c r="F23" s="254">
        <f t="shared" si="4"/>
        <v>0</v>
      </c>
      <c r="G23" s="254">
        <f t="shared" si="4"/>
        <v>0</v>
      </c>
      <c r="H23" s="254">
        <f t="shared" si="4"/>
        <v>0</v>
      </c>
      <c r="I23" s="254">
        <f t="shared" si="4"/>
        <v>0</v>
      </c>
      <c r="J23" s="254">
        <f t="shared" si="4"/>
        <v>0</v>
      </c>
      <c r="K23" s="254">
        <f t="shared" si="4"/>
        <v>0</v>
      </c>
      <c r="L23" s="250">
        <f t="shared" si="1"/>
        <v>307</v>
      </c>
      <c r="M23" s="255">
        <f t="shared" si="4"/>
        <v>0</v>
      </c>
    </row>
    <row r="24" spans="1:13" ht="15.75">
      <c r="A24" s="532" t="s">
        <v>700</v>
      </c>
      <c r="B24" s="253" t="s">
        <v>236</v>
      </c>
      <c r="C24" s="155"/>
      <c r="D24" s="155"/>
      <c r="E24" s="155">
        <v>307</v>
      </c>
      <c r="F24" s="155"/>
      <c r="G24" s="155"/>
      <c r="H24" s="155"/>
      <c r="I24" s="155"/>
      <c r="J24" s="155"/>
      <c r="K24" s="155"/>
      <c r="L24" s="250">
        <f t="shared" si="1"/>
        <v>307</v>
      </c>
      <c r="M24" s="156"/>
    </row>
    <row r="25" spans="1:13" ht="15.75">
      <c r="A25" s="532" t="s">
        <v>701</v>
      </c>
      <c r="B25" s="253" t="s">
        <v>237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250">
        <f t="shared" si="1"/>
        <v>0</v>
      </c>
      <c r="M25" s="156"/>
    </row>
    <row r="26" spans="1:13" ht="15.75">
      <c r="A26" s="532" t="s">
        <v>702</v>
      </c>
      <c r="B26" s="253" t="s">
        <v>238</v>
      </c>
      <c r="C26" s="254">
        <f>C27-C28</f>
        <v>0</v>
      </c>
      <c r="D26" s="254">
        <f aca="true" t="shared" si="5" ref="D26:M26">D27-D28</f>
        <v>0</v>
      </c>
      <c r="E26" s="254">
        <f t="shared" si="5"/>
        <v>-99</v>
      </c>
      <c r="F26" s="254">
        <f t="shared" si="5"/>
        <v>0</v>
      </c>
      <c r="G26" s="254">
        <f t="shared" si="5"/>
        <v>0</v>
      </c>
      <c r="H26" s="254">
        <f t="shared" si="5"/>
        <v>0</v>
      </c>
      <c r="I26" s="254">
        <f t="shared" si="5"/>
        <v>0</v>
      </c>
      <c r="J26" s="254">
        <f t="shared" si="5"/>
        <v>0</v>
      </c>
      <c r="K26" s="254">
        <f t="shared" si="5"/>
        <v>0</v>
      </c>
      <c r="L26" s="250">
        <f t="shared" si="1"/>
        <v>-99</v>
      </c>
      <c r="M26" s="255">
        <f t="shared" si="5"/>
        <v>0</v>
      </c>
    </row>
    <row r="27" spans="1:13" ht="15.75">
      <c r="A27" s="532" t="s">
        <v>700</v>
      </c>
      <c r="B27" s="253" t="s">
        <v>239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250">
        <f t="shared" si="1"/>
        <v>0</v>
      </c>
      <c r="M27" s="156"/>
    </row>
    <row r="28" spans="1:13" ht="15.75">
      <c r="A28" s="532" t="s">
        <v>701</v>
      </c>
      <c r="B28" s="253" t="s">
        <v>240</v>
      </c>
      <c r="C28" s="155"/>
      <c r="D28" s="155"/>
      <c r="E28" s="155">
        <v>99</v>
      </c>
      <c r="F28" s="155"/>
      <c r="G28" s="155"/>
      <c r="H28" s="155"/>
      <c r="I28" s="155"/>
      <c r="J28" s="155"/>
      <c r="K28" s="155"/>
      <c r="L28" s="250">
        <f t="shared" si="1"/>
        <v>99</v>
      </c>
      <c r="M28" s="156"/>
    </row>
    <row r="29" spans="1:13" ht="15.75">
      <c r="A29" s="532" t="s">
        <v>703</v>
      </c>
      <c r="B29" s="253" t="s">
        <v>241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250">
        <f t="shared" si="1"/>
        <v>0</v>
      </c>
      <c r="M29" s="156"/>
    </row>
    <row r="30" spans="1:13" ht="15.75">
      <c r="A30" s="532" t="s">
        <v>704</v>
      </c>
      <c r="B30" s="253" t="s">
        <v>242</v>
      </c>
      <c r="C30" s="155">
        <v>497</v>
      </c>
      <c r="D30" s="155"/>
      <c r="E30" s="155">
        <v>-2770</v>
      </c>
      <c r="F30" s="155"/>
      <c r="G30" s="155"/>
      <c r="H30" s="155"/>
      <c r="I30" s="155">
        <v>1923</v>
      </c>
      <c r="J30" s="155"/>
      <c r="K30" s="155"/>
      <c r="L30" s="250">
        <f t="shared" si="1"/>
        <v>-350</v>
      </c>
      <c r="M30" s="156"/>
    </row>
    <row r="31" spans="1:14" ht="15.75">
      <c r="A31" s="531" t="s">
        <v>705</v>
      </c>
      <c r="B31" s="249" t="s">
        <v>243</v>
      </c>
      <c r="C31" s="250">
        <f>C19+C22+C23+C26+C30+C29+C17+C18</f>
        <v>101461</v>
      </c>
      <c r="D31" s="250">
        <f aca="true" t="shared" si="6" ref="D31:M31">D19+D22+D23+D26+D30+D29+D17+D18</f>
        <v>0</v>
      </c>
      <c r="E31" s="250">
        <f t="shared" si="6"/>
        <v>25366</v>
      </c>
      <c r="F31" s="250">
        <f t="shared" si="6"/>
        <v>55967</v>
      </c>
      <c r="G31" s="250">
        <f t="shared" si="6"/>
        <v>0</v>
      </c>
      <c r="H31" s="250">
        <f t="shared" si="6"/>
        <v>275977</v>
      </c>
      <c r="I31" s="250">
        <f t="shared" si="6"/>
        <v>30448</v>
      </c>
      <c r="J31" s="250">
        <f t="shared" si="6"/>
        <v>0</v>
      </c>
      <c r="K31" s="250">
        <f t="shared" si="6"/>
        <v>0</v>
      </c>
      <c r="L31" s="250">
        <f t="shared" si="1"/>
        <v>489219</v>
      </c>
      <c r="M31" s="251">
        <f t="shared" si="6"/>
        <v>0</v>
      </c>
      <c r="N31" s="252"/>
    </row>
    <row r="32" spans="1:13" ht="25.5">
      <c r="A32" s="532" t="s">
        <v>706</v>
      </c>
      <c r="B32" s="253" t="s">
        <v>244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250">
        <f t="shared" si="1"/>
        <v>0</v>
      </c>
      <c r="M32" s="156"/>
    </row>
    <row r="33" spans="1:13" ht="16.5" thickBot="1">
      <c r="A33" s="532" t="s">
        <v>707</v>
      </c>
      <c r="B33" s="258" t="s">
        <v>245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60">
        <f t="shared" si="1"/>
        <v>0</v>
      </c>
      <c r="M33" s="261"/>
    </row>
    <row r="34" spans="1:13" ht="16.5" thickBot="1">
      <c r="A34" s="531" t="s">
        <v>708</v>
      </c>
      <c r="B34" s="262" t="s">
        <v>246</v>
      </c>
      <c r="C34" s="263">
        <f aca="true" t="shared" si="7" ref="C34:K34">C31+C32+C33</f>
        <v>101461</v>
      </c>
      <c r="D34" s="263">
        <f t="shared" si="7"/>
        <v>0</v>
      </c>
      <c r="E34" s="263">
        <f t="shared" si="7"/>
        <v>25366</v>
      </c>
      <c r="F34" s="263">
        <f t="shared" si="7"/>
        <v>55967</v>
      </c>
      <c r="G34" s="263">
        <f t="shared" si="7"/>
        <v>0</v>
      </c>
      <c r="H34" s="263">
        <f t="shared" si="7"/>
        <v>275977</v>
      </c>
      <c r="I34" s="263">
        <f t="shared" si="7"/>
        <v>30448</v>
      </c>
      <c r="J34" s="263">
        <f t="shared" si="7"/>
        <v>0</v>
      </c>
      <c r="K34" s="263">
        <f t="shared" si="7"/>
        <v>0</v>
      </c>
      <c r="L34" s="263">
        <f t="shared" si="1"/>
        <v>489219</v>
      </c>
      <c r="M34" s="264">
        <f>M31+M32+M33</f>
        <v>0</v>
      </c>
    </row>
    <row r="35" spans="1:11" ht="15.75">
      <c r="A35" s="265"/>
      <c r="B35" s="266"/>
      <c r="C35" s="267"/>
      <c r="D35" s="267"/>
      <c r="E35" s="267"/>
      <c r="F35" s="267"/>
      <c r="G35" s="267"/>
      <c r="H35" s="267"/>
      <c r="I35" s="267"/>
      <c r="J35" s="267"/>
      <c r="K35" s="267"/>
    </row>
    <row r="36" spans="1:11" ht="15.75">
      <c r="A36" s="268" t="s">
        <v>710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7"/>
    </row>
    <row r="37" spans="1:11" ht="15.75">
      <c r="A37" s="265"/>
      <c r="B37" s="266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8" ht="15.75">
      <c r="A38" s="480" t="s">
        <v>402</v>
      </c>
      <c r="B38" s="568">
        <f>Title!B11</f>
        <v>43551</v>
      </c>
      <c r="C38" s="568"/>
      <c r="D38" s="568"/>
      <c r="E38" s="568"/>
      <c r="F38" s="568"/>
      <c r="G38" s="568"/>
      <c r="H38" s="568"/>
    </row>
    <row r="39" spans="1:8" ht="15.75">
      <c r="A39" s="124"/>
      <c r="B39" s="125"/>
      <c r="C39" s="125"/>
      <c r="D39" s="125"/>
      <c r="E39" s="125"/>
      <c r="F39" s="125"/>
      <c r="G39" s="125"/>
      <c r="H39" s="125"/>
    </row>
    <row r="40" spans="1:8" ht="15.75">
      <c r="A40" s="127"/>
      <c r="B40" s="569"/>
      <c r="C40" s="569"/>
      <c r="D40" s="569"/>
      <c r="E40" s="569"/>
      <c r="F40" s="121"/>
      <c r="G40" s="122"/>
      <c r="H40" s="47"/>
    </row>
    <row r="41" spans="1:8" ht="15.75">
      <c r="A41" s="481" t="s">
        <v>508</v>
      </c>
      <c r="B41" s="480"/>
      <c r="C41" s="187"/>
      <c r="D41" s="187"/>
      <c r="E41" s="138"/>
      <c r="F41" s="138"/>
      <c r="G41" s="187"/>
      <c r="H41" s="187"/>
    </row>
    <row r="42" spans="1:8" ht="15.75">
      <c r="A42" s="481"/>
      <c r="B42" s="482" t="s">
        <v>509</v>
      </c>
      <c r="C42" s="187"/>
      <c r="D42" s="187"/>
      <c r="E42" s="138"/>
      <c r="F42" s="138"/>
      <c r="G42" s="187"/>
      <c r="H42" s="187"/>
    </row>
    <row r="43" spans="1:8" ht="15.75" customHeight="1">
      <c r="A43" s="481" t="s">
        <v>510</v>
      </c>
      <c r="B43" s="480"/>
      <c r="C43" s="187"/>
      <c r="D43" s="187"/>
      <c r="E43" s="138"/>
      <c r="F43" s="138"/>
      <c r="G43" s="187"/>
      <c r="H43" s="187"/>
    </row>
    <row r="44" spans="1:8" ht="15.75" customHeight="1">
      <c r="A44" s="480"/>
      <c r="B44" s="482" t="s">
        <v>511</v>
      </c>
      <c r="C44" s="187"/>
      <c r="D44" s="187"/>
      <c r="E44" s="138"/>
      <c r="F44" s="138"/>
      <c r="G44" s="187"/>
      <c r="H44" s="187"/>
    </row>
    <row r="45" spans="1:8" ht="15.75" customHeight="1">
      <c r="A45" s="138"/>
      <c r="B45" s="138"/>
      <c r="C45" s="187"/>
      <c r="D45" s="187"/>
      <c r="E45" s="138"/>
      <c r="F45" s="138"/>
      <c r="G45" s="187"/>
      <c r="H45" s="187"/>
    </row>
    <row r="46" spans="1:8" ht="15.75">
      <c r="A46" s="127"/>
      <c r="B46" s="569"/>
      <c r="C46" s="569"/>
      <c r="D46" s="569"/>
      <c r="E46" s="569"/>
      <c r="F46" s="121"/>
      <c r="G46" s="122"/>
      <c r="H46" s="47"/>
    </row>
    <row r="47" spans="1:8" ht="15.75">
      <c r="A47" s="127"/>
      <c r="B47" s="569"/>
      <c r="C47" s="569"/>
      <c r="D47" s="569"/>
      <c r="E47" s="569"/>
      <c r="F47" s="121"/>
      <c r="G47" s="122"/>
      <c r="H47" s="47"/>
    </row>
    <row r="48" spans="1:8" ht="15.75">
      <c r="A48" s="127"/>
      <c r="B48" s="569"/>
      <c r="C48" s="569"/>
      <c r="D48" s="569"/>
      <c r="E48" s="569"/>
      <c r="F48" s="121"/>
      <c r="G48" s="122"/>
      <c r="H48" s="47"/>
    </row>
    <row r="49" spans="1:8" ht="15.75">
      <c r="A49" s="127"/>
      <c r="B49" s="569"/>
      <c r="C49" s="569"/>
      <c r="D49" s="569"/>
      <c r="E49" s="569"/>
      <c r="F49" s="121"/>
      <c r="G49" s="122"/>
      <c r="H49" s="47"/>
    </row>
    <row r="65" s="229" customFormat="1" ht="15.75"/>
    <row r="66" s="229" customFormat="1" ht="15.75"/>
    <row r="67" s="229" customFormat="1" ht="15.75"/>
    <row r="68" s="229" customFormat="1" ht="15.75"/>
    <row r="69" s="229" customFormat="1" ht="15.75"/>
    <row r="70" s="229" customFormat="1" ht="15.75"/>
    <row r="71" s="229" customFormat="1" ht="15.75"/>
    <row r="72" s="229" customFormat="1" ht="15.75"/>
    <row r="73" s="229" customFormat="1" ht="15.75"/>
    <row r="74" s="229" customFormat="1" ht="15.75"/>
    <row r="75" s="229" customFormat="1" ht="15.75"/>
    <row r="76" s="229" customFormat="1" ht="15.75"/>
    <row r="77" s="229" customFormat="1" ht="15.75"/>
    <row r="78" s="229" customFormat="1" ht="15.75"/>
    <row r="79" s="229" customFormat="1" ht="15.75"/>
    <row r="80" s="229" customFormat="1" ht="15.75"/>
    <row r="81" s="229" customFormat="1" ht="15.75"/>
    <row r="82" s="229" customFormat="1" ht="15.75"/>
    <row r="83" s="229" customFormat="1" ht="15.75"/>
    <row r="84" s="229" customFormat="1" ht="15.75"/>
    <row r="85" s="229" customFormat="1" ht="15.75"/>
    <row r="86" s="229" customFormat="1" ht="15.75"/>
    <row r="87" s="229" customFormat="1" ht="15.75"/>
    <row r="88" s="229" customFormat="1" ht="15.75"/>
    <row r="89" s="229" customFormat="1" ht="15.75"/>
    <row r="90" s="229" customFormat="1" ht="15.75"/>
    <row r="91" s="229" customFormat="1" ht="15.75"/>
    <row r="92" s="229" customFormat="1" ht="15.75"/>
    <row r="93" s="229" customFormat="1" ht="15.75"/>
    <row r="94" s="229" customFormat="1" ht="15.75"/>
    <row r="95" s="229" customFormat="1" ht="15.75"/>
    <row r="96" s="229" customFormat="1" ht="15.75"/>
    <row r="97" s="229" customFormat="1" ht="15.75"/>
    <row r="98" s="229" customFormat="1" ht="15.75"/>
    <row r="99" s="229" customFormat="1" ht="15.75"/>
    <row r="100" s="229" customFormat="1" ht="15.75"/>
    <row r="101" s="229" customFormat="1" ht="15.75"/>
    <row r="102" s="229" customFormat="1" ht="15.75"/>
    <row r="103" s="229" customFormat="1" ht="15.75"/>
    <row r="104" s="229" customFormat="1" ht="15.75"/>
    <row r="105" s="229" customFormat="1" ht="15.75"/>
    <row r="106" s="229" customFormat="1" ht="15.75"/>
    <row r="107" s="229" customFormat="1" ht="15.75"/>
    <row r="108" s="229" customFormat="1" ht="15.75"/>
    <row r="109" s="229" customFormat="1" ht="15.75"/>
    <row r="110" s="229" customFormat="1" ht="15.75"/>
    <row r="111" s="229" customFormat="1" ht="15.75"/>
    <row r="112" s="229" customFormat="1" ht="15.75"/>
    <row r="113" s="229" customFormat="1" ht="15.75"/>
    <row r="114" s="229" customFormat="1" ht="15.75"/>
    <row r="115" s="229" customFormat="1" ht="15.75"/>
    <row r="116" s="229" customFormat="1" ht="15.75"/>
    <row r="117" s="229" customFormat="1" ht="15.75"/>
    <row r="118" s="229" customFormat="1" ht="15.75"/>
    <row r="119" s="229" customFormat="1" ht="15.75"/>
    <row r="120" s="229" customFormat="1" ht="15.75"/>
    <row r="121" s="229" customFormat="1" ht="15.75"/>
    <row r="122" s="229" customFormat="1" ht="15.75"/>
    <row r="123" s="229" customFormat="1" ht="15.75"/>
    <row r="124" s="229" customFormat="1" ht="15.75"/>
    <row r="125" s="229" customFormat="1" ht="15.75"/>
    <row r="126" s="229" customFormat="1" ht="15.75"/>
    <row r="127" s="229" customFormat="1" ht="15.75"/>
    <row r="128" s="229" customFormat="1" ht="15.75"/>
    <row r="129" s="229" customFormat="1" ht="15.75"/>
    <row r="130" s="229" customFormat="1" ht="15.75"/>
    <row r="131" s="229" customFormat="1" ht="15.75"/>
    <row r="132" s="229" customFormat="1" ht="15.75"/>
    <row r="133" s="229" customFormat="1" ht="15.75"/>
    <row r="134" s="229" customFormat="1" ht="15.75"/>
    <row r="135" s="229" customFormat="1" ht="15.75"/>
    <row r="136" s="229" customFormat="1" ht="15.75"/>
    <row r="137" s="229" customFormat="1" ht="15.75"/>
    <row r="138" s="229" customFormat="1" ht="15.75"/>
    <row r="139" s="229" customFormat="1" ht="15.75"/>
    <row r="140" s="229" customFormat="1" ht="15.75"/>
    <row r="141" s="229" customFormat="1" ht="15.75"/>
    <row r="142" s="229" customFormat="1" ht="15.75"/>
    <row r="143" s="229" customFormat="1" ht="15.75"/>
    <row r="144" s="229" customFormat="1" ht="15.75"/>
    <row r="145" s="229" customFormat="1" ht="15.75"/>
    <row r="146" s="229" customFormat="1" ht="15.75"/>
    <row r="147" s="229" customFormat="1" ht="15.75"/>
    <row r="148" s="229" customFormat="1" ht="15.75"/>
    <row r="149" s="229" customFormat="1" ht="15.75"/>
    <row r="150" s="229" customFormat="1" ht="15.75"/>
    <row r="151" s="229" customFormat="1" ht="15.75"/>
    <row r="152" s="229" customFormat="1" ht="15.75"/>
    <row r="153" s="229" customFormat="1" ht="15.75"/>
    <row r="154" s="229" customFormat="1" ht="15.75"/>
    <row r="155" s="229" customFormat="1" ht="15.75"/>
    <row r="156" s="229" customFormat="1" ht="15.75"/>
    <row r="157" s="229" customFormat="1" ht="15.75"/>
    <row r="158" s="229" customFormat="1" ht="15.75"/>
    <row r="159" s="229" customFormat="1" ht="15.75"/>
    <row r="160" s="229" customFormat="1" ht="15.75"/>
    <row r="161" s="229" customFormat="1" ht="15.75"/>
    <row r="162" s="229" customFormat="1" ht="15.75"/>
    <row r="163" s="229" customFormat="1" ht="15.75"/>
    <row r="164" s="229" customFormat="1" ht="15.75"/>
    <row r="165" s="229" customFormat="1" ht="15.75"/>
    <row r="166" s="229" customFormat="1" ht="15.75"/>
    <row r="167" s="229" customFormat="1" ht="15.75"/>
    <row r="168" s="229" customFormat="1" ht="15.75"/>
    <row r="169" s="229" customFormat="1" ht="15.75"/>
    <row r="170" s="229" customFormat="1" ht="15.75"/>
    <row r="171" s="229" customFormat="1" ht="15.75"/>
    <row r="172" s="229" customFormat="1" ht="15.75"/>
    <row r="173" s="229" customFormat="1" ht="15.75"/>
    <row r="174" s="229" customFormat="1" ht="15.75"/>
    <row r="175" s="229" customFormat="1" ht="15.75"/>
    <row r="176" s="229" customFormat="1" ht="15.75"/>
    <row r="177" s="229" customFormat="1" ht="15.75"/>
    <row r="178" s="229" customFormat="1" ht="15.75"/>
    <row r="179" s="229" customFormat="1" ht="15.75"/>
    <row r="180" s="229" customFormat="1" ht="15.75"/>
    <row r="181" s="229" customFormat="1" ht="15.75"/>
    <row r="182" s="229" customFormat="1" ht="15.75"/>
    <row r="183" s="229" customFormat="1" ht="15.75"/>
    <row r="184" s="229" customFormat="1" ht="15.75"/>
    <row r="185" s="229" customFormat="1" ht="15.75"/>
    <row r="186" s="229" customFormat="1" ht="15.75"/>
    <row r="187" s="229" customFormat="1" ht="15.75"/>
    <row r="188" s="229" customFormat="1" ht="15.75"/>
    <row r="189" s="229" customFormat="1" ht="15.75"/>
    <row r="190" s="229" customFormat="1" ht="15.75"/>
    <row r="191" s="229" customFormat="1" ht="15.75"/>
    <row r="192" s="229" customFormat="1" ht="15.75"/>
    <row r="193" s="229" customFormat="1" ht="15.75"/>
    <row r="194" s="229" customFormat="1" ht="15.75"/>
    <row r="195" s="229" customFormat="1" ht="15.75"/>
    <row r="196" s="229" customFormat="1" ht="15.75"/>
    <row r="197" s="229" customFormat="1" ht="15.75"/>
    <row r="198" s="229" customFormat="1" ht="15.75"/>
    <row r="199" s="229" customFormat="1" ht="15.75"/>
    <row r="200" s="229" customFormat="1" ht="15.75"/>
    <row r="201" s="229" customFormat="1" ht="15.75"/>
    <row r="202" s="229" customFormat="1" ht="15.75"/>
    <row r="203" s="229" customFormat="1" ht="15.75"/>
    <row r="204" s="229" customFormat="1" ht="15.75"/>
    <row r="205" s="229" customFormat="1" ht="15.75"/>
    <row r="206" s="229" customFormat="1" ht="15.75"/>
    <row r="207" s="229" customFormat="1" ht="15.75"/>
    <row r="208" s="229" customFormat="1" ht="15.75"/>
    <row r="209" s="229" customFormat="1" ht="15.75"/>
    <row r="210" s="229" customFormat="1" ht="15.75"/>
    <row r="211" s="229" customFormat="1" ht="15.75"/>
    <row r="212" s="229" customFormat="1" ht="15.75"/>
    <row r="213" s="229" customFormat="1" ht="15.75"/>
    <row r="214" s="229" customFormat="1" ht="15.75"/>
    <row r="215" s="229" customFormat="1" ht="15.75"/>
    <row r="216" s="229" customFormat="1" ht="15.75"/>
    <row r="217" s="229" customFormat="1" ht="15.75"/>
    <row r="218" s="229" customFormat="1" ht="15.75"/>
    <row r="219" s="229" customFormat="1" ht="15.75"/>
    <row r="220" s="229" customFormat="1" ht="15.75"/>
    <row r="221" s="229" customFormat="1" ht="15.75"/>
    <row r="222" s="229" customFormat="1" ht="15.75"/>
    <row r="223" s="229" customFormat="1" ht="15.75"/>
    <row r="224" s="229" customFormat="1" ht="15.75"/>
    <row r="225" s="229" customFormat="1" ht="15.75"/>
    <row r="226" s="229" customFormat="1" ht="15.75"/>
    <row r="227" s="229" customFormat="1" ht="15.75"/>
    <row r="228" s="229" customFormat="1" ht="15.75"/>
    <row r="229" s="229" customFormat="1" ht="15.75"/>
    <row r="230" s="229" customFormat="1" ht="15.75"/>
    <row r="231" s="229" customFormat="1" ht="15.75"/>
    <row r="232" s="229" customFormat="1" ht="15.75"/>
    <row r="233" s="229" customFormat="1" ht="15.75"/>
    <row r="234" s="229" customFormat="1" ht="15.75"/>
    <row r="235" s="229" customFormat="1" ht="15.75"/>
    <row r="236" s="229" customFormat="1" ht="15.75"/>
    <row r="237" s="229" customFormat="1" ht="15.75"/>
    <row r="238" s="229" customFormat="1" ht="15.75"/>
    <row r="239" s="229" customFormat="1" ht="15.75"/>
    <row r="240" s="229" customFormat="1" ht="15.75"/>
    <row r="241" s="229" customFormat="1" ht="15.75"/>
    <row r="242" s="229" customFormat="1" ht="15.75"/>
    <row r="243" s="229" customFormat="1" ht="15.75"/>
    <row r="244" s="229" customFormat="1" ht="15.75"/>
    <row r="245" s="229" customFormat="1" ht="15.75"/>
    <row r="246" s="229" customFormat="1" ht="15.75"/>
    <row r="247" s="229" customFormat="1" ht="15.75"/>
    <row r="248" s="229" customFormat="1" ht="15.75"/>
    <row r="249" s="229" customFormat="1" ht="15.75"/>
    <row r="250" s="229" customFormat="1" ht="15.75"/>
    <row r="251" s="229" customFormat="1" ht="15.75"/>
    <row r="252" s="229" customFormat="1" ht="15.75"/>
    <row r="253" s="229" customFormat="1" ht="15.75"/>
    <row r="254" s="229" customFormat="1" ht="15.75"/>
    <row r="255" s="229" customFormat="1" ht="15.75"/>
    <row r="256" s="229" customFormat="1" ht="15.75"/>
    <row r="257" s="229" customFormat="1" ht="15.75"/>
    <row r="258" s="229" customFormat="1" ht="15.75"/>
    <row r="259" s="229" customFormat="1" ht="15.75"/>
    <row r="260" s="229" customFormat="1" ht="15.75"/>
    <row r="261" s="229" customFormat="1" ht="15.75"/>
    <row r="262" s="229" customFormat="1" ht="15.75"/>
    <row r="263" s="229" customFormat="1" ht="15.75"/>
    <row r="264" s="229" customFormat="1" ht="15.75"/>
    <row r="265" s="229" customFormat="1" ht="15.75"/>
    <row r="266" s="229" customFormat="1" ht="15.75"/>
    <row r="267" s="229" customFormat="1" ht="15.75"/>
    <row r="268" s="229" customFormat="1" ht="15.75"/>
    <row r="269" s="229" customFormat="1" ht="15.75"/>
    <row r="270" s="229" customFormat="1" ht="15.75"/>
    <row r="271" s="229" customFormat="1" ht="15.75"/>
    <row r="272" s="229" customFormat="1" ht="15.75"/>
    <row r="273" s="229" customFormat="1" ht="15.75"/>
    <row r="274" s="229" customFormat="1" ht="15.75"/>
    <row r="275" s="229" customFormat="1" ht="15.75"/>
    <row r="276" s="229" customFormat="1" ht="15.75"/>
    <row r="277" s="229" customFormat="1" ht="15.75"/>
    <row r="278" s="229" customFormat="1" ht="15.75"/>
    <row r="279" s="229" customFormat="1" ht="15.75"/>
    <row r="280" s="229" customFormat="1" ht="15.75"/>
    <row r="281" s="229" customFormat="1" ht="15.75"/>
    <row r="282" s="229" customFormat="1" ht="15.75"/>
    <row r="283" s="229" customFormat="1" ht="15.75"/>
    <row r="284" s="229" customFormat="1" ht="15.75"/>
    <row r="285" s="229" customFormat="1" ht="15.75"/>
    <row r="286" s="229" customFormat="1" ht="15.75"/>
    <row r="287" s="229" customFormat="1" ht="15.75"/>
    <row r="288" s="229" customFormat="1" ht="15.75"/>
    <row r="289" s="229" customFormat="1" ht="15.75"/>
    <row r="290" s="229" customFormat="1" ht="15.75"/>
    <row r="291" s="229" customFormat="1" ht="15.75"/>
    <row r="292" s="229" customFormat="1" ht="15.75"/>
    <row r="293" s="229" customFormat="1" ht="15.75"/>
    <row r="294" s="229" customFormat="1" ht="15.75"/>
    <row r="295" s="229" customFormat="1" ht="15.75"/>
    <row r="296" s="229" customFormat="1" ht="15.75"/>
    <row r="297" s="229" customFormat="1" ht="15.75"/>
    <row r="298" s="229" customFormat="1" ht="15.75"/>
    <row r="299" s="229" customFormat="1" ht="15.75"/>
    <row r="300" s="229" customFormat="1" ht="15.75"/>
    <row r="301" s="229" customFormat="1" ht="15.75"/>
    <row r="302" s="229" customFormat="1" ht="15.75"/>
    <row r="303" s="229" customFormat="1" ht="15.75"/>
    <row r="304" s="229" customFormat="1" ht="15.75"/>
    <row r="305" s="229" customFormat="1" ht="15.75"/>
    <row r="306" s="229" customFormat="1" ht="15.75"/>
    <row r="307" s="229" customFormat="1" ht="15.75"/>
    <row r="308" s="229" customFormat="1" ht="15.75"/>
    <row r="309" s="229" customFormat="1" ht="15.75"/>
    <row r="310" s="229" customFormat="1" ht="15.75"/>
    <row r="311" s="229" customFormat="1" ht="15.75"/>
    <row r="312" s="229" customFormat="1" ht="15.75"/>
    <row r="313" s="229" customFormat="1" ht="15.75"/>
    <row r="314" s="229" customFormat="1" ht="15.75"/>
    <row r="315" s="229" customFormat="1" ht="15.75"/>
    <row r="316" s="229" customFormat="1" ht="15.75"/>
    <row r="317" s="229" customFormat="1" ht="15.75"/>
    <row r="318" s="229" customFormat="1" ht="15.75"/>
    <row r="319" s="229" customFormat="1" ht="15.75"/>
    <row r="320" s="229" customFormat="1" ht="15.75"/>
    <row r="321" s="229" customFormat="1" ht="15.75"/>
    <row r="322" s="229" customFormat="1" ht="15.75"/>
    <row r="323" s="229" customFormat="1" ht="15.75"/>
    <row r="324" s="229" customFormat="1" ht="15.75"/>
    <row r="325" s="229" customFormat="1" ht="15.75"/>
    <row r="326" s="229" customFormat="1" ht="15.75"/>
    <row r="327" s="229" customFormat="1" ht="15.75"/>
    <row r="328" s="229" customFormat="1" ht="15.75"/>
    <row r="329" s="229" customFormat="1" ht="15.75"/>
    <row r="330" s="229" customFormat="1" ht="15.75"/>
    <row r="331" s="229" customFormat="1" ht="15.75"/>
    <row r="332" s="229" customFormat="1" ht="15.75"/>
    <row r="333" s="229" customFormat="1" ht="15.75"/>
    <row r="334" s="229" customFormat="1" ht="15.75"/>
    <row r="335" s="229" customFormat="1" ht="15.75"/>
    <row r="336" s="229" customFormat="1" ht="15.75"/>
    <row r="337" s="229" customFormat="1" ht="15.75"/>
    <row r="338" s="229" customFormat="1" ht="15.75"/>
    <row r="339" s="229" customFormat="1" ht="15.75"/>
    <row r="340" s="229" customFormat="1" ht="15.75"/>
    <row r="341" s="229" customFormat="1" ht="15.75"/>
    <row r="342" s="229" customFormat="1" ht="15.75"/>
    <row r="343" s="229" customFormat="1" ht="15.75"/>
    <row r="344" s="229" customFormat="1" ht="15.75"/>
    <row r="345" s="229" customFormat="1" ht="15.75"/>
    <row r="346" s="229" customFormat="1" ht="15.75"/>
    <row r="347" s="229" customFormat="1" ht="15.75"/>
    <row r="348" s="229" customFormat="1" ht="15.75"/>
    <row r="349" s="229" customFormat="1" ht="15.75"/>
    <row r="350" s="229" customFormat="1" ht="15.75"/>
    <row r="351" s="229" customFormat="1" ht="15.75"/>
    <row r="352" s="229" customFormat="1" ht="15.75"/>
    <row r="353" s="229" customFormat="1" ht="15.75"/>
    <row r="354" s="229" customFormat="1" ht="15.75"/>
    <row r="355" s="229" customFormat="1" ht="15.75"/>
    <row r="356" s="229" customFormat="1" ht="15.75"/>
    <row r="357" s="229" customFormat="1" ht="15.75"/>
    <row r="358" s="229" customFormat="1" ht="15.75"/>
    <row r="359" s="229" customFormat="1" ht="15.75"/>
    <row r="360" s="229" customFormat="1" ht="15.75"/>
    <row r="361" s="229" customFormat="1" ht="15.75"/>
    <row r="362" s="229" customFormat="1" ht="15.75"/>
    <row r="363" s="229" customFormat="1" ht="15.75"/>
    <row r="364" s="229" customFormat="1" ht="15.75"/>
    <row r="365" s="229" customFormat="1" ht="15.75"/>
    <row r="366" s="229" customFormat="1" ht="15.75"/>
    <row r="367" s="229" customFormat="1" ht="15.75"/>
    <row r="368" s="229" customFormat="1" ht="15.75"/>
    <row r="369" s="229" customFormat="1" ht="15.75"/>
    <row r="370" s="229" customFormat="1" ht="15.75"/>
    <row r="371" s="229" customFormat="1" ht="15.75"/>
    <row r="372" s="229" customFormat="1" ht="15.75"/>
    <row r="373" s="229" customFormat="1" ht="15.75"/>
    <row r="374" s="229" customFormat="1" ht="15.75"/>
    <row r="375" s="229" customFormat="1" ht="15.75"/>
    <row r="376" s="229" customFormat="1" ht="15.75"/>
    <row r="377" s="229" customFormat="1" ht="15.75"/>
    <row r="378" s="229" customFormat="1" ht="15.75"/>
    <row r="379" s="229" customFormat="1" ht="15.75"/>
    <row r="380" s="229" customFormat="1" ht="15.75"/>
    <row r="381" s="229" customFormat="1" ht="15.75"/>
    <row r="382" s="229" customFormat="1" ht="15.75"/>
    <row r="383" s="229" customFormat="1" ht="15.75"/>
    <row r="384" s="229" customFormat="1" ht="15.75"/>
    <row r="385" s="229" customFormat="1" ht="15.75"/>
    <row r="386" s="229" customFormat="1" ht="15.75"/>
    <row r="387" s="229" customFormat="1" ht="15.75"/>
    <row r="388" s="229" customFormat="1" ht="15.75"/>
    <row r="389" s="229" customFormat="1" ht="15.75"/>
    <row r="390" s="229" customFormat="1" ht="15.75"/>
    <row r="391" s="229" customFormat="1" ht="15.75"/>
    <row r="392" s="229" customFormat="1" ht="15.75"/>
    <row r="393" s="229" customFormat="1" ht="15.75"/>
    <row r="394" s="229" customFormat="1" ht="15.75"/>
    <row r="395" s="229" customFormat="1" ht="15.75"/>
    <row r="396" s="229" customFormat="1" ht="15.75"/>
    <row r="397" s="229" customFormat="1" ht="15.75"/>
    <row r="398" s="229" customFormat="1" ht="15.75"/>
    <row r="399" s="229" customFormat="1" ht="15.75"/>
    <row r="400" s="229" customFormat="1" ht="15.75"/>
    <row r="401" s="229" customFormat="1" ht="15.75"/>
    <row r="402" s="229" customFormat="1" ht="15.75"/>
    <row r="403" s="229" customFormat="1" ht="15.75"/>
    <row r="404" s="229" customFormat="1" ht="15.75"/>
    <row r="405" s="229" customFormat="1" ht="15.75"/>
    <row r="406" s="229" customFormat="1" ht="15.75"/>
    <row r="407" s="229" customFormat="1" ht="15.75"/>
    <row r="408" s="229" customFormat="1" ht="15.75"/>
    <row r="409" s="229" customFormat="1" ht="15.75"/>
    <row r="410" s="229" customFormat="1" ht="15.75"/>
    <row r="411" s="229" customFormat="1" ht="15.75"/>
    <row r="412" s="229" customFormat="1" ht="15.75"/>
    <row r="413" s="229" customFormat="1" ht="15.75"/>
    <row r="414" s="229" customFormat="1" ht="15.75"/>
    <row r="415" s="229" customFormat="1" ht="15.75"/>
    <row r="416" s="229" customFormat="1" ht="15.75"/>
    <row r="417" s="229" customFormat="1" ht="15.75"/>
    <row r="418" s="229" customFormat="1" ht="15.75"/>
    <row r="419" s="229" customFormat="1" ht="15.75"/>
    <row r="420" s="229" customFormat="1" ht="15.75"/>
    <row r="421" s="229" customFormat="1" ht="15.75"/>
    <row r="422" s="229" customFormat="1" ht="15.75"/>
    <row r="423" s="229" customFormat="1" ht="15.75"/>
    <row r="424" s="229" customFormat="1" ht="15.75"/>
    <row r="425" s="229" customFormat="1" ht="15.75"/>
    <row r="426" s="229" customFormat="1" ht="15.75"/>
    <row r="427" s="229" customFormat="1" ht="15.75"/>
    <row r="428" s="229" customFormat="1" ht="15.75"/>
    <row r="429" s="229" customFormat="1" ht="15.75"/>
    <row r="430" s="229" customFormat="1" ht="15.75"/>
    <row r="431" s="229" customFormat="1" ht="15.75"/>
    <row r="432" s="229" customFormat="1" ht="15.75"/>
    <row r="433" s="229" customFormat="1" ht="15.75"/>
    <row r="434" s="229" customFormat="1" ht="15.75"/>
    <row r="435" s="229" customFormat="1" ht="15.75"/>
    <row r="436" s="229" customFormat="1" ht="15.75"/>
    <row r="437" s="229" customFormat="1" ht="15.75"/>
    <row r="438" s="229" customFormat="1" ht="15.75"/>
    <row r="439" s="229" customFormat="1" ht="15.75"/>
    <row r="440" s="229" customFormat="1" ht="15.75"/>
    <row r="441" s="229" customFormat="1" ht="15.75"/>
    <row r="442" s="229" customFormat="1" ht="15.75"/>
    <row r="443" s="229" customFormat="1" ht="15.75"/>
    <row r="444" s="229" customFormat="1" ht="15.75"/>
    <row r="445" s="229" customFormat="1" ht="15.75"/>
    <row r="446" s="229" customFormat="1" ht="15.75"/>
    <row r="447" s="229" customFormat="1" ht="15.75"/>
    <row r="448" s="229" customFormat="1" ht="15.75"/>
    <row r="449" s="229" customFormat="1" ht="15.75"/>
    <row r="450" s="229" customFormat="1" ht="15.75"/>
    <row r="451" s="229" customFormat="1" ht="15.75"/>
    <row r="452" s="229" customFormat="1" ht="15.75"/>
    <row r="453" s="229" customFormat="1" ht="15.75"/>
    <row r="454" s="229" customFormat="1" ht="15.75"/>
    <row r="455" s="229" customFormat="1" ht="15.75"/>
    <row r="456" s="229" customFormat="1" ht="15.75"/>
    <row r="457" s="229" customFormat="1" ht="15.75"/>
    <row r="458" s="229" customFormat="1" ht="15.75"/>
    <row r="459" s="229" customFormat="1" ht="15.75"/>
    <row r="460" s="229" customFormat="1" ht="15.75"/>
    <row r="461" s="229" customFormat="1" ht="15.75"/>
    <row r="462" s="229" customFormat="1" ht="15.75"/>
    <row r="463" s="229" customFormat="1" ht="15.75"/>
    <row r="464" s="229" customFormat="1" ht="15.75"/>
    <row r="465" s="229" customFormat="1" ht="15.75"/>
    <row r="466" s="229" customFormat="1" ht="15.75"/>
    <row r="467" s="229" customFormat="1" ht="15.75"/>
    <row r="468" s="229" customFormat="1" ht="15.75"/>
    <row r="469" s="229" customFormat="1" ht="15.75"/>
    <row r="470" s="229" customFormat="1" ht="15.75"/>
    <row r="471" s="229" customFormat="1" ht="15.75"/>
    <row r="472" s="229" customFormat="1" ht="15.75"/>
    <row r="473" s="229" customFormat="1" ht="15.75"/>
    <row r="474" s="229" customFormat="1" ht="15.75"/>
    <row r="475" s="229" customFormat="1" ht="15.75"/>
    <row r="476" s="229" customFormat="1" ht="15.75"/>
    <row r="477" s="229" customFormat="1" ht="15.75"/>
    <row r="478" s="229" customFormat="1" ht="15.75"/>
    <row r="479" s="229" customFormat="1" ht="15.75"/>
    <row r="480" s="229" customFormat="1" ht="15.75"/>
    <row r="481" s="229" customFormat="1" ht="15.75"/>
    <row r="482" s="229" customFormat="1" ht="15.75"/>
    <row r="483" s="229" customFormat="1" ht="15.75"/>
    <row r="484" s="229" customFormat="1" ht="15.75"/>
    <row r="485" s="229" customFormat="1" ht="15.75"/>
    <row r="486" s="229" customFormat="1" ht="15.75"/>
    <row r="487" s="229" customFormat="1" ht="15.75"/>
    <row r="488" s="229" customFormat="1" ht="15.75"/>
    <row r="489" s="229" customFormat="1" ht="15.75"/>
    <row r="490" s="229" customFormat="1" ht="15.75"/>
    <row r="491" s="229" customFormat="1" ht="15.75"/>
    <row r="492" s="229" customFormat="1" ht="15.75"/>
    <row r="493" s="229" customFormat="1" ht="15.75"/>
    <row r="494" s="229" customFormat="1" ht="15.75"/>
    <row r="495" s="229" customFormat="1" ht="15.75"/>
    <row r="496" s="229" customFormat="1" ht="15.75"/>
    <row r="497" s="229" customFormat="1" ht="15.75"/>
    <row r="498" s="229" customFormat="1" ht="15.75"/>
    <row r="499" s="229" customFormat="1" ht="15.75"/>
    <row r="500" s="229" customFormat="1" ht="15.75"/>
    <row r="501" s="229" customFormat="1" ht="15.75"/>
    <row r="502" s="229" customFormat="1" ht="15.75"/>
    <row r="503" s="229" customFormat="1" ht="15.75"/>
    <row r="504" s="229" customFormat="1" ht="15.75"/>
    <row r="505" s="229" customFormat="1" ht="15.75"/>
    <row r="506" s="229" customFormat="1" ht="15.75"/>
    <row r="507" s="229" customFormat="1" ht="15.75"/>
    <row r="508" s="229" customFormat="1" ht="15.75"/>
    <row r="509" s="229" customFormat="1" ht="15.75"/>
    <row r="510" s="229" customFormat="1" ht="15.75"/>
    <row r="511" s="229" customFormat="1" ht="15.75"/>
    <row r="512" s="229" customFormat="1" ht="15.75"/>
    <row r="513" s="229" customFormat="1" ht="15.75"/>
    <row r="514" s="229" customFormat="1" ht="15.75"/>
    <row r="515" s="229" customFormat="1" ht="15.75"/>
    <row r="516" s="229" customFormat="1" ht="15.75"/>
    <row r="517" s="229" customFormat="1" ht="15.75"/>
    <row r="518" s="229" customFormat="1" ht="15.75"/>
    <row r="519" s="229" customFormat="1" ht="15.75"/>
    <row r="520" s="229" customFormat="1" ht="15.75"/>
    <row r="521" s="229" customFormat="1" ht="15.75"/>
    <row r="522" s="229" customFormat="1" ht="15.75"/>
    <row r="523" s="229" customFormat="1" ht="15.75"/>
    <row r="524" s="229" customFormat="1" ht="15.75"/>
    <row r="525" s="229" customFormat="1" ht="15.75"/>
    <row r="526" s="229" customFormat="1" ht="15.75"/>
    <row r="527" s="229" customFormat="1" ht="15.75"/>
    <row r="528" s="229" customFormat="1" ht="15.75"/>
    <row r="529" s="229" customFormat="1" ht="15.75"/>
    <row r="530" s="229" customFormat="1" ht="15.75"/>
    <row r="531" s="229" customFormat="1" ht="15.75"/>
    <row r="532" s="229" customFormat="1" ht="15.75"/>
    <row r="533" s="229" customFormat="1" ht="15.75"/>
    <row r="534" s="229" customFormat="1" ht="15.75"/>
    <row r="535" s="229" customFormat="1" ht="15.75"/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0"/>
  <sheetViews>
    <sheetView zoomScale="60" zoomScaleNormal="60" zoomScalePageLayoutView="0" workbookViewId="0" topLeftCell="B1">
      <selection activeCell="D128" sqref="D128"/>
    </sheetView>
  </sheetViews>
  <sheetFormatPr defaultColWidth="10.625" defaultRowHeight="15.75"/>
  <cols>
    <col min="1" max="1" width="60.625" style="274" customWidth="1"/>
    <col min="2" max="2" width="10.625" style="306" customWidth="1"/>
    <col min="3" max="3" width="17.625" style="274" customWidth="1"/>
    <col min="4" max="4" width="19.625" style="274" customWidth="1"/>
    <col min="5" max="6" width="21.625" style="274" customWidth="1"/>
    <col min="7" max="16384" width="10.625" style="274" customWidth="1"/>
  </cols>
  <sheetData>
    <row r="1" spans="1:5" ht="15.75">
      <c r="A1" s="34" t="s">
        <v>712</v>
      </c>
      <c r="B1" s="272"/>
      <c r="C1" s="34"/>
      <c r="D1" s="27"/>
      <c r="E1" s="273"/>
    </row>
    <row r="2" spans="2:4" ht="15.75">
      <c r="B2" s="275"/>
      <c r="C2" s="35"/>
      <c r="D2" s="189"/>
    </row>
    <row r="3" spans="1:4" ht="15.75">
      <c r="A3" s="30" t="s">
        <v>711</v>
      </c>
      <c r="B3" s="272"/>
      <c r="C3" s="34"/>
      <c r="D3" s="276"/>
    </row>
    <row r="4" spans="1:4" ht="15.75">
      <c r="A4" s="27"/>
      <c r="B4" s="277"/>
      <c r="C4" s="276"/>
      <c r="D4" s="276"/>
    </row>
    <row r="5" spans="1:6" ht="15.75">
      <c r="A5" s="38" t="s">
        <v>423</v>
      </c>
      <c r="B5" s="27"/>
      <c r="C5" s="278"/>
      <c r="D5" s="278"/>
      <c r="E5" s="279"/>
      <c r="F5" s="47"/>
    </row>
    <row r="6" spans="1:6" ht="15.75">
      <c r="A6" s="131" t="s">
        <v>424</v>
      </c>
      <c r="B6" s="28"/>
      <c r="E6" s="279"/>
      <c r="F6" s="280"/>
    </row>
    <row r="7" spans="1:6" ht="15.75">
      <c r="A7" s="566">
        <f>Title!B10</f>
        <v>43465</v>
      </c>
      <c r="B7" s="28"/>
      <c r="E7" s="281"/>
      <c r="F7" s="44" t="s">
        <v>894</v>
      </c>
    </row>
    <row r="8" spans="1:6" s="284" customFormat="1" ht="47.25">
      <c r="A8" s="282" t="s">
        <v>713</v>
      </c>
      <c r="B8" s="283" t="s">
        <v>714</v>
      </c>
      <c r="C8" s="282" t="s">
        <v>715</v>
      </c>
      <c r="D8" s="282" t="s">
        <v>716</v>
      </c>
      <c r="E8" s="282" t="s">
        <v>717</v>
      </c>
      <c r="F8" s="282" t="s">
        <v>718</v>
      </c>
    </row>
    <row r="9" spans="1:6" s="284" customFormat="1" ht="15.75">
      <c r="A9" s="285" t="s">
        <v>8</v>
      </c>
      <c r="B9" s="286" t="s">
        <v>893</v>
      </c>
      <c r="C9" s="285">
        <v>1</v>
      </c>
      <c r="D9" s="285">
        <v>2</v>
      </c>
      <c r="E9" s="285">
        <v>3</v>
      </c>
      <c r="F9" s="285">
        <v>4</v>
      </c>
    </row>
    <row r="10" spans="1:6" ht="15.75">
      <c r="A10" s="287" t="s">
        <v>719</v>
      </c>
      <c r="B10" s="288"/>
      <c r="C10" s="289"/>
      <c r="D10" s="289"/>
      <c r="E10" s="289"/>
      <c r="F10" s="289"/>
    </row>
    <row r="11" spans="1:6" ht="15.75">
      <c r="A11" s="290" t="s">
        <v>720</v>
      </c>
      <c r="B11" s="283"/>
      <c r="C11" s="289"/>
      <c r="D11" s="289"/>
      <c r="E11" s="289"/>
      <c r="F11" s="289"/>
    </row>
    <row r="12" spans="1:6" ht="15.75">
      <c r="A12" s="291" t="s">
        <v>896</v>
      </c>
      <c r="B12" s="292"/>
      <c r="C12" s="293">
        <v>30792</v>
      </c>
      <c r="D12" s="293">
        <v>72.96</v>
      </c>
      <c r="E12" s="293">
        <f>+C12</f>
        <v>30792</v>
      </c>
      <c r="F12" s="294">
        <f>C12-E12</f>
        <v>0</v>
      </c>
    </row>
    <row r="13" spans="1:6" ht="15.75">
      <c r="A13" s="291" t="s">
        <v>902</v>
      </c>
      <c r="B13" s="292"/>
      <c r="C13" s="293">
        <v>8384</v>
      </c>
      <c r="D13" s="293">
        <v>97.15</v>
      </c>
      <c r="E13" s="293">
        <v>0</v>
      </c>
      <c r="F13" s="294">
        <f aca="true" t="shared" si="0" ref="F13:F21">C13-E13</f>
        <v>8384</v>
      </c>
    </row>
    <row r="14" spans="1:6" ht="15.75">
      <c r="A14" s="291" t="s">
        <v>903</v>
      </c>
      <c r="B14" s="292"/>
      <c r="C14" s="293">
        <v>9666</v>
      </c>
      <c r="D14" s="293">
        <v>99.98</v>
      </c>
      <c r="E14" s="293">
        <v>0</v>
      </c>
      <c r="F14" s="294">
        <f t="shared" si="0"/>
        <v>9666</v>
      </c>
    </row>
    <row r="15" spans="1:6" ht="15.75">
      <c r="A15" s="291" t="s">
        <v>904</v>
      </c>
      <c r="B15" s="292"/>
      <c r="C15" s="293">
        <v>4229</v>
      </c>
      <c r="D15" s="293">
        <v>93.56</v>
      </c>
      <c r="E15" s="293">
        <f>+C15</f>
        <v>4229</v>
      </c>
      <c r="F15" s="294">
        <f t="shared" si="0"/>
        <v>0</v>
      </c>
    </row>
    <row r="16" spans="1:6" ht="15.75">
      <c r="A16" s="291" t="s">
        <v>905</v>
      </c>
      <c r="B16" s="292"/>
      <c r="C16" s="293">
        <v>961</v>
      </c>
      <c r="D16" s="293">
        <v>89.39</v>
      </c>
      <c r="E16" s="293">
        <v>0</v>
      </c>
      <c r="F16" s="294">
        <f t="shared" si="0"/>
        <v>961</v>
      </c>
    </row>
    <row r="17" spans="1:6" ht="15.75">
      <c r="A17" s="291" t="s">
        <v>906</v>
      </c>
      <c r="B17" s="292"/>
      <c r="C17" s="293">
        <v>750</v>
      </c>
      <c r="D17" s="293">
        <v>76</v>
      </c>
      <c r="E17" s="293">
        <v>0</v>
      </c>
      <c r="F17" s="294">
        <f t="shared" si="0"/>
        <v>750</v>
      </c>
    </row>
    <row r="18" spans="1:6" ht="15.75">
      <c r="A18" s="291" t="s">
        <v>907</v>
      </c>
      <c r="B18" s="292"/>
      <c r="C18" s="293">
        <v>491</v>
      </c>
      <c r="D18" s="293">
        <v>40.38</v>
      </c>
      <c r="E18" s="293">
        <f>+C18</f>
        <v>491</v>
      </c>
      <c r="F18" s="294">
        <f t="shared" si="0"/>
        <v>0</v>
      </c>
    </row>
    <row r="19" spans="1:6" ht="15.75">
      <c r="A19" s="291" t="s">
        <v>908</v>
      </c>
      <c r="B19" s="292"/>
      <c r="C19" s="293">
        <v>384</v>
      </c>
      <c r="D19" s="293">
        <v>100</v>
      </c>
      <c r="E19" s="293">
        <v>0</v>
      </c>
      <c r="F19" s="294">
        <f t="shared" si="0"/>
        <v>384</v>
      </c>
    </row>
    <row r="20" spans="1:6" ht="15.75">
      <c r="A20" s="291" t="s">
        <v>909</v>
      </c>
      <c r="B20" s="292"/>
      <c r="C20" s="293">
        <v>104</v>
      </c>
      <c r="D20" s="293">
        <v>95</v>
      </c>
      <c r="E20" s="293">
        <v>0</v>
      </c>
      <c r="F20" s="294">
        <f t="shared" si="0"/>
        <v>104</v>
      </c>
    </row>
    <row r="21" spans="1:6" ht="15.75">
      <c r="A21" s="291"/>
      <c r="B21" s="292"/>
      <c r="C21" s="293"/>
      <c r="D21" s="293"/>
      <c r="E21" s="293"/>
      <c r="F21" s="294">
        <f t="shared" si="0"/>
        <v>0</v>
      </c>
    </row>
    <row r="22" spans="1:6" ht="15.75">
      <c r="A22" s="291"/>
      <c r="B22" s="292"/>
      <c r="C22" s="293"/>
      <c r="D22" s="293"/>
      <c r="E22" s="293"/>
      <c r="F22" s="294">
        <v>0</v>
      </c>
    </row>
    <row r="23" spans="1:6" ht="15.75">
      <c r="A23" s="291"/>
      <c r="B23" s="292"/>
      <c r="C23" s="293"/>
      <c r="D23" s="293"/>
      <c r="E23" s="293"/>
      <c r="F23" s="294">
        <v>0</v>
      </c>
    </row>
    <row r="24" spans="1:6" ht="15.75">
      <c r="A24" s="291"/>
      <c r="B24" s="292"/>
      <c r="C24" s="293"/>
      <c r="D24" s="293"/>
      <c r="E24" s="293"/>
      <c r="F24" s="294">
        <v>0</v>
      </c>
    </row>
    <row r="25" spans="1:6" ht="15.75">
      <c r="A25" s="295" t="s">
        <v>721</v>
      </c>
      <c r="B25" s="296" t="s">
        <v>247</v>
      </c>
      <c r="C25" s="297">
        <f>SUM(C10:C24)</f>
        <v>55761</v>
      </c>
      <c r="D25" s="297"/>
      <c r="E25" s="297">
        <f>SUM(E10:E24)</f>
        <v>35512</v>
      </c>
      <c r="F25" s="297">
        <f>SUM(F10:F24)</f>
        <v>20249</v>
      </c>
    </row>
    <row r="26" spans="1:6" ht="15.75">
      <c r="A26" s="290" t="s">
        <v>722</v>
      </c>
      <c r="B26" s="296"/>
      <c r="C26" s="289"/>
      <c r="D26" s="289"/>
      <c r="E26" s="289"/>
      <c r="F26" s="289"/>
    </row>
    <row r="27" spans="1:6" ht="15.75">
      <c r="A27" s="291">
        <v>1</v>
      </c>
      <c r="B27" s="292"/>
      <c r="C27" s="293"/>
      <c r="D27" s="293"/>
      <c r="E27" s="293"/>
      <c r="F27" s="294">
        <v>0</v>
      </c>
    </row>
    <row r="28" spans="1:6" ht="15.75">
      <c r="A28" s="291">
        <v>2</v>
      </c>
      <c r="B28" s="292"/>
      <c r="C28" s="293"/>
      <c r="D28" s="293"/>
      <c r="E28" s="293"/>
      <c r="F28" s="294">
        <v>0</v>
      </c>
    </row>
    <row r="29" spans="1:6" ht="15.75">
      <c r="A29" s="291">
        <v>3</v>
      </c>
      <c r="B29" s="292"/>
      <c r="C29" s="293"/>
      <c r="D29" s="293"/>
      <c r="E29" s="293"/>
      <c r="F29" s="294">
        <v>0</v>
      </c>
    </row>
    <row r="30" spans="1:6" ht="15.75">
      <c r="A30" s="291">
        <v>4</v>
      </c>
      <c r="B30" s="292"/>
      <c r="C30" s="293"/>
      <c r="D30" s="293"/>
      <c r="E30" s="293"/>
      <c r="F30" s="294">
        <v>0</v>
      </c>
    </row>
    <row r="31" spans="1:6" ht="15.75">
      <c r="A31" s="291">
        <v>5</v>
      </c>
      <c r="B31" s="292"/>
      <c r="C31" s="293"/>
      <c r="D31" s="293"/>
      <c r="E31" s="293"/>
      <c r="F31" s="294">
        <v>0</v>
      </c>
    </row>
    <row r="32" spans="1:6" ht="15.75">
      <c r="A32" s="291">
        <v>6</v>
      </c>
      <c r="B32" s="292"/>
      <c r="C32" s="293"/>
      <c r="D32" s="293"/>
      <c r="E32" s="293"/>
      <c r="F32" s="294">
        <v>0</v>
      </c>
    </row>
    <row r="33" spans="1:6" ht="15.75">
      <c r="A33" s="291">
        <v>7</v>
      </c>
      <c r="B33" s="292"/>
      <c r="C33" s="293"/>
      <c r="D33" s="293"/>
      <c r="E33" s="293"/>
      <c r="F33" s="294">
        <v>0</v>
      </c>
    </row>
    <row r="34" spans="1:6" ht="15.75">
      <c r="A34" s="291">
        <v>8</v>
      </c>
      <c r="B34" s="292"/>
      <c r="C34" s="293"/>
      <c r="D34" s="293"/>
      <c r="E34" s="293"/>
      <c r="F34" s="294">
        <v>0</v>
      </c>
    </row>
    <row r="35" spans="1:6" ht="15.75">
      <c r="A35" s="291">
        <v>9</v>
      </c>
      <c r="B35" s="292"/>
      <c r="C35" s="293"/>
      <c r="D35" s="293"/>
      <c r="E35" s="293"/>
      <c r="F35" s="294">
        <v>0</v>
      </c>
    </row>
    <row r="36" spans="1:6" ht="15.75">
      <c r="A36" s="291">
        <v>10</v>
      </c>
      <c r="B36" s="292"/>
      <c r="C36" s="293"/>
      <c r="D36" s="293"/>
      <c r="E36" s="293"/>
      <c r="F36" s="294">
        <v>0</v>
      </c>
    </row>
    <row r="37" spans="1:6" ht="15.75">
      <c r="A37" s="291">
        <v>11</v>
      </c>
      <c r="B37" s="292"/>
      <c r="C37" s="293"/>
      <c r="D37" s="293"/>
      <c r="E37" s="293"/>
      <c r="F37" s="294">
        <v>0</v>
      </c>
    </row>
    <row r="38" spans="1:6" ht="15.75">
      <c r="A38" s="291">
        <v>12</v>
      </c>
      <c r="B38" s="292"/>
      <c r="C38" s="293"/>
      <c r="D38" s="293"/>
      <c r="E38" s="293"/>
      <c r="F38" s="294">
        <v>0</v>
      </c>
    </row>
    <row r="39" spans="1:6" ht="15.75">
      <c r="A39" s="291">
        <v>13</v>
      </c>
      <c r="B39" s="292"/>
      <c r="C39" s="293"/>
      <c r="D39" s="293"/>
      <c r="E39" s="293"/>
      <c r="F39" s="294">
        <v>0</v>
      </c>
    </row>
    <row r="40" spans="1:6" ht="15.75">
      <c r="A40" s="291">
        <v>14</v>
      </c>
      <c r="B40" s="292"/>
      <c r="C40" s="293"/>
      <c r="D40" s="293"/>
      <c r="E40" s="293"/>
      <c r="F40" s="294">
        <v>0</v>
      </c>
    </row>
    <row r="41" spans="1:6" ht="15.75">
      <c r="A41" s="291">
        <v>15</v>
      </c>
      <c r="B41" s="292"/>
      <c r="C41" s="293"/>
      <c r="D41" s="293"/>
      <c r="E41" s="293"/>
      <c r="F41" s="294">
        <v>0</v>
      </c>
    </row>
    <row r="42" spans="1:6" ht="15.75">
      <c r="A42" s="295" t="s">
        <v>723</v>
      </c>
      <c r="B42" s="296" t="s">
        <v>248</v>
      </c>
      <c r="C42" s="297">
        <v>0</v>
      </c>
      <c r="D42" s="297"/>
      <c r="E42" s="297">
        <v>0</v>
      </c>
      <c r="F42" s="297">
        <v>0</v>
      </c>
    </row>
    <row r="43" spans="1:6" ht="15.75">
      <c r="A43" s="290" t="s">
        <v>724</v>
      </c>
      <c r="B43" s="298"/>
      <c r="C43" s="299"/>
      <c r="D43" s="289"/>
      <c r="E43" s="289"/>
      <c r="F43" s="289"/>
    </row>
    <row r="44" spans="1:6" ht="15.75">
      <c r="A44" s="291" t="s">
        <v>887</v>
      </c>
      <c r="B44" s="292"/>
      <c r="C44" s="293">
        <v>7962</v>
      </c>
      <c r="D44" s="293">
        <v>33.24</v>
      </c>
      <c r="E44" s="293">
        <f>+C44</f>
        <v>7962</v>
      </c>
      <c r="F44" s="294">
        <f>C44-E44</f>
        <v>0</v>
      </c>
    </row>
    <row r="45" spans="1:6" ht="15.75">
      <c r="A45" s="291">
        <v>2</v>
      </c>
      <c r="B45" s="292"/>
      <c r="C45" s="293"/>
      <c r="D45" s="293"/>
      <c r="E45" s="293"/>
      <c r="F45" s="294">
        <f aca="true" t="shared" si="1" ref="F45:F58">C45-E45</f>
        <v>0</v>
      </c>
    </row>
    <row r="46" spans="1:6" ht="15.75">
      <c r="A46" s="291">
        <v>3</v>
      </c>
      <c r="B46" s="292"/>
      <c r="C46" s="293"/>
      <c r="D46" s="293"/>
      <c r="E46" s="293"/>
      <c r="F46" s="294">
        <f t="shared" si="1"/>
        <v>0</v>
      </c>
    </row>
    <row r="47" spans="1:6" ht="15.75">
      <c r="A47" s="291">
        <v>4</v>
      </c>
      <c r="B47" s="292"/>
      <c r="C47" s="293"/>
      <c r="D47" s="293"/>
      <c r="E47" s="293"/>
      <c r="F47" s="294">
        <f t="shared" si="1"/>
        <v>0</v>
      </c>
    </row>
    <row r="48" spans="1:6" ht="15.75">
      <c r="A48" s="291">
        <v>5</v>
      </c>
      <c r="B48" s="292"/>
      <c r="C48" s="293"/>
      <c r="D48" s="293"/>
      <c r="E48" s="293"/>
      <c r="F48" s="294">
        <f t="shared" si="1"/>
        <v>0</v>
      </c>
    </row>
    <row r="49" spans="1:6" ht="15.75">
      <c r="A49" s="291">
        <v>6</v>
      </c>
      <c r="B49" s="292"/>
      <c r="C49" s="293"/>
      <c r="D49" s="293"/>
      <c r="E49" s="293"/>
      <c r="F49" s="294">
        <f t="shared" si="1"/>
        <v>0</v>
      </c>
    </row>
    <row r="50" spans="1:6" ht="15.75">
      <c r="A50" s="291">
        <v>7</v>
      </c>
      <c r="B50" s="292"/>
      <c r="C50" s="293"/>
      <c r="D50" s="293"/>
      <c r="E50" s="293"/>
      <c r="F50" s="294">
        <f t="shared" si="1"/>
        <v>0</v>
      </c>
    </row>
    <row r="51" spans="1:6" ht="15.75">
      <c r="A51" s="291">
        <v>8</v>
      </c>
      <c r="B51" s="292"/>
      <c r="C51" s="293"/>
      <c r="D51" s="293"/>
      <c r="E51" s="293"/>
      <c r="F51" s="294">
        <f t="shared" si="1"/>
        <v>0</v>
      </c>
    </row>
    <row r="52" spans="1:6" ht="15.75">
      <c r="A52" s="291">
        <v>9</v>
      </c>
      <c r="B52" s="292"/>
      <c r="C52" s="293"/>
      <c r="D52" s="293"/>
      <c r="E52" s="293"/>
      <c r="F52" s="294">
        <f t="shared" si="1"/>
        <v>0</v>
      </c>
    </row>
    <row r="53" spans="1:6" ht="15.75">
      <c r="A53" s="291">
        <v>10</v>
      </c>
      <c r="B53" s="292"/>
      <c r="C53" s="293"/>
      <c r="D53" s="293"/>
      <c r="E53" s="293"/>
      <c r="F53" s="294">
        <f t="shared" si="1"/>
        <v>0</v>
      </c>
    </row>
    <row r="54" spans="1:6" ht="15.75">
      <c r="A54" s="291">
        <v>11</v>
      </c>
      <c r="B54" s="292"/>
      <c r="C54" s="293"/>
      <c r="D54" s="293"/>
      <c r="E54" s="293"/>
      <c r="F54" s="294">
        <f t="shared" si="1"/>
        <v>0</v>
      </c>
    </row>
    <row r="55" spans="1:6" ht="15.75">
      <c r="A55" s="291">
        <v>12</v>
      </c>
      <c r="B55" s="292"/>
      <c r="C55" s="293"/>
      <c r="D55" s="293"/>
      <c r="E55" s="293"/>
      <c r="F55" s="294">
        <f t="shared" si="1"/>
        <v>0</v>
      </c>
    </row>
    <row r="56" spans="1:6" ht="15.75">
      <c r="A56" s="291">
        <v>13</v>
      </c>
      <c r="B56" s="292"/>
      <c r="C56" s="293"/>
      <c r="D56" s="293"/>
      <c r="E56" s="293"/>
      <c r="F56" s="294">
        <f t="shared" si="1"/>
        <v>0</v>
      </c>
    </row>
    <row r="57" spans="1:6" ht="15.75">
      <c r="A57" s="291">
        <v>14</v>
      </c>
      <c r="B57" s="292"/>
      <c r="C57" s="293"/>
      <c r="D57" s="293"/>
      <c r="E57" s="293"/>
      <c r="F57" s="294">
        <f t="shared" si="1"/>
        <v>0</v>
      </c>
    </row>
    <row r="58" spans="1:6" ht="15.75">
      <c r="A58" s="291">
        <v>15</v>
      </c>
      <c r="B58" s="292"/>
      <c r="C58" s="293"/>
      <c r="D58" s="293"/>
      <c r="E58" s="293"/>
      <c r="F58" s="294">
        <f t="shared" si="1"/>
        <v>0</v>
      </c>
    </row>
    <row r="59" spans="1:6" ht="15.75">
      <c r="A59" s="295" t="s">
        <v>726</v>
      </c>
      <c r="B59" s="296" t="s">
        <v>249</v>
      </c>
      <c r="C59" s="297">
        <f>SUM(C44:C58)</f>
        <v>7962</v>
      </c>
      <c r="D59" s="297"/>
      <c r="E59" s="297">
        <f>SUM(E44:E58)</f>
        <v>7962</v>
      </c>
      <c r="F59" s="297">
        <f>SUM(F44:F58)</f>
        <v>0</v>
      </c>
    </row>
    <row r="60" spans="1:6" ht="15.75">
      <c r="A60" s="287" t="s">
        <v>725</v>
      </c>
      <c r="B60" s="296"/>
      <c r="C60" s="289"/>
      <c r="D60" s="289"/>
      <c r="E60" s="289"/>
      <c r="F60" s="289"/>
    </row>
    <row r="61" spans="1:6" ht="15.75">
      <c r="A61" s="291" t="s">
        <v>888</v>
      </c>
      <c r="B61" s="292"/>
      <c r="C61" s="293">
        <v>3616</v>
      </c>
      <c r="D61" s="293">
        <v>10.89</v>
      </c>
      <c r="E61" s="293">
        <f>+C61</f>
        <v>3616</v>
      </c>
      <c r="F61" s="294">
        <f aca="true" t="shared" si="2" ref="F61:F75">C61-E61</f>
        <v>0</v>
      </c>
    </row>
    <row r="62" spans="1:6" ht="15.75">
      <c r="A62" s="291" t="s">
        <v>912</v>
      </c>
      <c r="B62" s="292"/>
      <c r="C62" s="293">
        <v>59</v>
      </c>
      <c r="D62" s="293">
        <v>0.17</v>
      </c>
      <c r="E62" s="293">
        <f>+C62</f>
        <v>59</v>
      </c>
      <c r="F62" s="294">
        <f t="shared" si="2"/>
        <v>0</v>
      </c>
    </row>
    <row r="63" spans="1:6" ht="15.75">
      <c r="A63" s="291" t="s">
        <v>913</v>
      </c>
      <c r="B63" s="292"/>
      <c r="C63" s="293">
        <v>182</v>
      </c>
      <c r="D63" s="293">
        <v>10.94</v>
      </c>
      <c r="E63" s="293">
        <f>+C63</f>
        <v>182</v>
      </c>
      <c r="F63" s="294">
        <f t="shared" si="2"/>
        <v>0</v>
      </c>
    </row>
    <row r="64" spans="1:6" ht="15.75">
      <c r="A64" s="291" t="s">
        <v>914</v>
      </c>
      <c r="B64" s="292"/>
      <c r="C64" s="293">
        <v>2078</v>
      </c>
      <c r="D64" s="293">
        <v>1.55</v>
      </c>
      <c r="E64" s="293">
        <f>+C64</f>
        <v>2078</v>
      </c>
      <c r="F64" s="294">
        <f t="shared" si="2"/>
        <v>0</v>
      </c>
    </row>
    <row r="65" spans="1:6" ht="15.75">
      <c r="A65" s="291" t="s">
        <v>915</v>
      </c>
      <c r="B65" s="292"/>
      <c r="C65" s="293">
        <v>31</v>
      </c>
      <c r="D65" s="293">
        <v>0.07</v>
      </c>
      <c r="E65" s="293">
        <f>+C65</f>
        <v>31</v>
      </c>
      <c r="F65" s="294">
        <f t="shared" si="2"/>
        <v>0</v>
      </c>
    </row>
    <row r="66" spans="1:6" ht="15.75">
      <c r="A66" s="291" t="s">
        <v>910</v>
      </c>
      <c r="B66" s="292"/>
      <c r="C66" s="293">
        <v>4</v>
      </c>
      <c r="D66" s="293">
        <v>0.02</v>
      </c>
      <c r="E66" s="293">
        <f>+C66</f>
        <v>4</v>
      </c>
      <c r="F66" s="294">
        <f t="shared" si="2"/>
        <v>0</v>
      </c>
    </row>
    <row r="67" spans="1:6" ht="15.75">
      <c r="A67" s="634" t="s">
        <v>911</v>
      </c>
      <c r="B67" s="292"/>
      <c r="C67" s="293">
        <v>1</v>
      </c>
      <c r="D67" s="293">
        <v>0.0004</v>
      </c>
      <c r="E67" s="293">
        <f>+C67</f>
        <v>1</v>
      </c>
      <c r="F67" s="294">
        <f t="shared" si="2"/>
        <v>0</v>
      </c>
    </row>
    <row r="68" spans="1:6" ht="15.75">
      <c r="A68" s="291" t="s">
        <v>916</v>
      </c>
      <c r="B68" s="292"/>
      <c r="C68" s="293">
        <v>7</v>
      </c>
      <c r="D68" s="293">
        <v>0.74</v>
      </c>
      <c r="E68" s="293">
        <v>0</v>
      </c>
      <c r="F68" s="294">
        <f t="shared" si="2"/>
        <v>7</v>
      </c>
    </row>
    <row r="69" spans="1:6" ht="15.75">
      <c r="A69" s="291" t="s">
        <v>917</v>
      </c>
      <c r="B69" s="292"/>
      <c r="C69" s="293">
        <v>3</v>
      </c>
      <c r="D69" s="293">
        <v>0.001</v>
      </c>
      <c r="E69" s="293">
        <v>0</v>
      </c>
      <c r="F69" s="294">
        <f t="shared" si="2"/>
        <v>3</v>
      </c>
    </row>
    <row r="70" spans="1:6" ht="15.75">
      <c r="A70" s="291" t="s">
        <v>918</v>
      </c>
      <c r="B70" s="292"/>
      <c r="C70" s="293">
        <v>1</v>
      </c>
      <c r="D70" s="293">
        <v>0.05</v>
      </c>
      <c r="E70" s="293">
        <v>0</v>
      </c>
      <c r="F70" s="294">
        <f t="shared" si="2"/>
        <v>1</v>
      </c>
    </row>
    <row r="71" spans="1:6" ht="15.75">
      <c r="A71" s="634" t="s">
        <v>919</v>
      </c>
      <c r="B71" s="292"/>
      <c r="C71" s="293">
        <v>50</v>
      </c>
      <c r="D71" s="293">
        <v>1.36</v>
      </c>
      <c r="E71" s="293">
        <v>0</v>
      </c>
      <c r="F71" s="294">
        <f t="shared" si="2"/>
        <v>50</v>
      </c>
    </row>
    <row r="72" spans="1:6" ht="15.75">
      <c r="A72" s="635"/>
      <c r="B72" s="292"/>
      <c r="C72" s="293"/>
      <c r="D72" s="293"/>
      <c r="E72" s="293"/>
      <c r="F72" s="294">
        <f t="shared" si="2"/>
        <v>0</v>
      </c>
    </row>
    <row r="73" spans="1:6" ht="15.75">
      <c r="A73" s="635"/>
      <c r="B73" s="292"/>
      <c r="C73" s="293"/>
      <c r="D73" s="293"/>
      <c r="E73" s="293"/>
      <c r="F73" s="294">
        <f t="shared" si="2"/>
        <v>0</v>
      </c>
    </row>
    <row r="74" spans="1:6" ht="15.75">
      <c r="A74" s="291"/>
      <c r="B74" s="292"/>
      <c r="C74" s="293"/>
      <c r="D74" s="293"/>
      <c r="E74" s="293"/>
      <c r="F74" s="294">
        <f t="shared" si="2"/>
        <v>0</v>
      </c>
    </row>
    <row r="75" spans="1:6" ht="15.75">
      <c r="A75" s="291"/>
      <c r="B75" s="292"/>
      <c r="C75" s="293"/>
      <c r="D75" s="293"/>
      <c r="E75" s="293"/>
      <c r="F75" s="294">
        <f t="shared" si="2"/>
        <v>0</v>
      </c>
    </row>
    <row r="76" spans="1:6" ht="15.75">
      <c r="A76" s="295" t="s">
        <v>727</v>
      </c>
      <c r="B76" s="296" t="s">
        <v>250</v>
      </c>
      <c r="C76" s="297">
        <f>SUM(C61:C75)</f>
        <v>6032</v>
      </c>
      <c r="D76" s="297"/>
      <c r="E76" s="297">
        <f>SUM(E61:E75)</f>
        <v>5971</v>
      </c>
      <c r="F76" s="297">
        <f>SUM(F61:F75)</f>
        <v>61</v>
      </c>
    </row>
    <row r="77" spans="1:6" ht="15.75">
      <c r="A77" s="300" t="s">
        <v>728</v>
      </c>
      <c r="B77" s="296" t="s">
        <v>251</v>
      </c>
      <c r="C77" s="297">
        <f>C76+C59+C42+C25</f>
        <v>69755</v>
      </c>
      <c r="D77" s="297"/>
      <c r="E77" s="297">
        <f>E76+E59+E42+E25</f>
        <v>49445</v>
      </c>
      <c r="F77" s="297">
        <f>F76+F59+F42+F25</f>
        <v>20310</v>
      </c>
    </row>
    <row r="78" spans="1:6" ht="15.75">
      <c r="A78" s="287" t="s">
        <v>729</v>
      </c>
      <c r="B78" s="296"/>
      <c r="C78" s="294"/>
      <c r="D78" s="294"/>
      <c r="E78" s="294"/>
      <c r="F78" s="294"/>
    </row>
    <row r="79" spans="1:6" ht="15.75">
      <c r="A79" s="290" t="s">
        <v>720</v>
      </c>
      <c r="B79" s="301"/>
      <c r="C79" s="289"/>
      <c r="D79" s="289"/>
      <c r="E79" s="289"/>
      <c r="F79" s="289"/>
    </row>
    <row r="80" spans="1:6" ht="15.75">
      <c r="A80" s="291" t="s">
        <v>730</v>
      </c>
      <c r="B80" s="292"/>
      <c r="C80" s="293">
        <v>22270</v>
      </c>
      <c r="D80" s="293">
        <v>66.13</v>
      </c>
      <c r="E80" s="293"/>
      <c r="F80" s="294">
        <f>C80-E80</f>
        <v>22270</v>
      </c>
    </row>
    <row r="81" spans="1:6" ht="15.75">
      <c r="A81" s="291" t="s">
        <v>731</v>
      </c>
      <c r="B81" s="292"/>
      <c r="C81" s="293">
        <v>9669</v>
      </c>
      <c r="D81" s="293">
        <v>100</v>
      </c>
      <c r="E81" s="293"/>
      <c r="F81" s="294">
        <f aca="true" t="shared" si="3" ref="F81:F94">C81-E81</f>
        <v>9669</v>
      </c>
    </row>
    <row r="82" spans="1:6" ht="15.75">
      <c r="A82" s="291" t="s">
        <v>732</v>
      </c>
      <c r="B82" s="292"/>
      <c r="C82" s="293">
        <v>1127</v>
      </c>
      <c r="D82" s="293">
        <v>99.56</v>
      </c>
      <c r="E82" s="293"/>
      <c r="F82" s="294">
        <f t="shared" si="3"/>
        <v>1127</v>
      </c>
    </row>
    <row r="83" spans="1:6" ht="15.75">
      <c r="A83" s="291" t="s">
        <v>733</v>
      </c>
      <c r="B83" s="292"/>
      <c r="C83" s="293">
        <v>502</v>
      </c>
      <c r="D83" s="293">
        <v>100</v>
      </c>
      <c r="E83" s="293"/>
      <c r="F83" s="294">
        <f t="shared" si="3"/>
        <v>502</v>
      </c>
    </row>
    <row r="84" spans="1:6" ht="15.75">
      <c r="A84" s="291" t="s">
        <v>734</v>
      </c>
      <c r="B84" s="292"/>
      <c r="C84" s="293">
        <v>323</v>
      </c>
      <c r="D84" s="293">
        <v>100</v>
      </c>
      <c r="E84" s="293"/>
      <c r="F84" s="294">
        <f t="shared" si="3"/>
        <v>323</v>
      </c>
    </row>
    <row r="85" spans="1:6" ht="15.75">
      <c r="A85" s="291" t="s">
        <v>889</v>
      </c>
      <c r="B85" s="292"/>
      <c r="C85" s="293">
        <v>293</v>
      </c>
      <c r="D85" s="293">
        <v>51</v>
      </c>
      <c r="E85" s="293"/>
      <c r="F85" s="294">
        <f t="shared" si="3"/>
        <v>293</v>
      </c>
    </row>
    <row r="86" spans="1:6" ht="15.75">
      <c r="A86" s="291">
        <v>7</v>
      </c>
      <c r="B86" s="292"/>
      <c r="C86" s="293"/>
      <c r="D86" s="293"/>
      <c r="E86" s="293"/>
      <c r="F86" s="294">
        <f t="shared" si="3"/>
        <v>0</v>
      </c>
    </row>
    <row r="87" spans="1:6" ht="15.75">
      <c r="A87" s="291">
        <v>8</v>
      </c>
      <c r="B87" s="292"/>
      <c r="C87" s="293"/>
      <c r="D87" s="293"/>
      <c r="E87" s="293"/>
      <c r="F87" s="294">
        <f t="shared" si="3"/>
        <v>0</v>
      </c>
    </row>
    <row r="88" spans="1:6" ht="15.75">
      <c r="A88" s="291">
        <v>9</v>
      </c>
      <c r="B88" s="292"/>
      <c r="C88" s="293"/>
      <c r="D88" s="293"/>
      <c r="E88" s="293"/>
      <c r="F88" s="294">
        <f t="shared" si="3"/>
        <v>0</v>
      </c>
    </row>
    <row r="89" spans="1:6" ht="15.75">
      <c r="A89" s="291">
        <v>10</v>
      </c>
      <c r="B89" s="292"/>
      <c r="C89" s="293"/>
      <c r="D89" s="293"/>
      <c r="E89" s="293"/>
      <c r="F89" s="294">
        <f t="shared" si="3"/>
        <v>0</v>
      </c>
    </row>
    <row r="90" spans="1:6" ht="15.75">
      <c r="A90" s="291">
        <v>11</v>
      </c>
      <c r="B90" s="292"/>
      <c r="C90" s="293"/>
      <c r="D90" s="293"/>
      <c r="E90" s="293"/>
      <c r="F90" s="294">
        <f t="shared" si="3"/>
        <v>0</v>
      </c>
    </row>
    <row r="91" spans="1:6" ht="15.75">
      <c r="A91" s="291">
        <v>12</v>
      </c>
      <c r="B91" s="292"/>
      <c r="C91" s="293"/>
      <c r="D91" s="293"/>
      <c r="E91" s="293"/>
      <c r="F91" s="294">
        <f t="shared" si="3"/>
        <v>0</v>
      </c>
    </row>
    <row r="92" spans="1:6" ht="15.75">
      <c r="A92" s="291">
        <v>13</v>
      </c>
      <c r="B92" s="292"/>
      <c r="C92" s="293"/>
      <c r="D92" s="293"/>
      <c r="E92" s="293"/>
      <c r="F92" s="294">
        <f t="shared" si="3"/>
        <v>0</v>
      </c>
    </row>
    <row r="93" spans="1:6" ht="15.75">
      <c r="A93" s="291">
        <v>14</v>
      </c>
      <c r="B93" s="292"/>
      <c r="C93" s="293"/>
      <c r="D93" s="293"/>
      <c r="E93" s="293"/>
      <c r="F93" s="294">
        <f t="shared" si="3"/>
        <v>0</v>
      </c>
    </row>
    <row r="94" spans="1:6" ht="15.75">
      <c r="A94" s="291">
        <v>15</v>
      </c>
      <c r="B94" s="292"/>
      <c r="C94" s="293"/>
      <c r="D94" s="293"/>
      <c r="E94" s="293"/>
      <c r="F94" s="294">
        <f t="shared" si="3"/>
        <v>0</v>
      </c>
    </row>
    <row r="95" spans="1:6" ht="15.75">
      <c r="A95" s="295" t="s">
        <v>721</v>
      </c>
      <c r="B95" s="296" t="s">
        <v>252</v>
      </c>
      <c r="C95" s="297">
        <f>SUM(C80:C94)</f>
        <v>34184</v>
      </c>
      <c r="D95" s="297"/>
      <c r="E95" s="297">
        <f>SUM(E80:E94)</f>
        <v>0</v>
      </c>
      <c r="F95" s="297">
        <f>SUM(F80:F94)</f>
        <v>34184</v>
      </c>
    </row>
    <row r="96" spans="1:6" ht="15.75">
      <c r="A96" s="290" t="s">
        <v>722</v>
      </c>
      <c r="B96" s="302"/>
      <c r="C96" s="294"/>
      <c r="D96" s="294"/>
      <c r="E96" s="294"/>
      <c r="F96" s="294"/>
    </row>
    <row r="97" spans="1:6" ht="15.75">
      <c r="A97" s="291">
        <v>1</v>
      </c>
      <c r="B97" s="292"/>
      <c r="C97" s="293"/>
      <c r="D97" s="293"/>
      <c r="E97" s="293"/>
      <c r="F97" s="294">
        <v>0</v>
      </c>
    </row>
    <row r="98" spans="1:6" ht="15.75">
      <c r="A98" s="291">
        <v>2</v>
      </c>
      <c r="B98" s="292"/>
      <c r="C98" s="293"/>
      <c r="D98" s="293"/>
      <c r="E98" s="293"/>
      <c r="F98" s="294">
        <v>0</v>
      </c>
    </row>
    <row r="99" spans="1:6" ht="15.75">
      <c r="A99" s="291">
        <v>3</v>
      </c>
      <c r="B99" s="292"/>
      <c r="C99" s="293"/>
      <c r="D99" s="293"/>
      <c r="E99" s="293"/>
      <c r="F99" s="294">
        <v>0</v>
      </c>
    </row>
    <row r="100" spans="1:6" ht="15.75">
      <c r="A100" s="291">
        <v>4</v>
      </c>
      <c r="B100" s="292"/>
      <c r="C100" s="293"/>
      <c r="D100" s="293"/>
      <c r="E100" s="293"/>
      <c r="F100" s="294">
        <v>0</v>
      </c>
    </row>
    <row r="101" spans="1:6" ht="15.75">
      <c r="A101" s="291">
        <v>5</v>
      </c>
      <c r="B101" s="292"/>
      <c r="C101" s="293"/>
      <c r="D101" s="293"/>
      <c r="E101" s="293"/>
      <c r="F101" s="294">
        <v>0</v>
      </c>
    </row>
    <row r="102" spans="1:6" ht="15.75">
      <c r="A102" s="291">
        <v>6</v>
      </c>
      <c r="B102" s="292"/>
      <c r="C102" s="293"/>
      <c r="D102" s="293"/>
      <c r="E102" s="293"/>
      <c r="F102" s="294">
        <v>0</v>
      </c>
    </row>
    <row r="103" spans="1:6" ht="15.75">
      <c r="A103" s="291">
        <v>7</v>
      </c>
      <c r="B103" s="292"/>
      <c r="C103" s="293"/>
      <c r="D103" s="293"/>
      <c r="E103" s="293"/>
      <c r="F103" s="294">
        <v>0</v>
      </c>
    </row>
    <row r="104" spans="1:6" ht="15.75">
      <c r="A104" s="291">
        <v>8</v>
      </c>
      <c r="B104" s="292"/>
      <c r="C104" s="293"/>
      <c r="D104" s="293"/>
      <c r="E104" s="293"/>
      <c r="F104" s="294">
        <v>0</v>
      </c>
    </row>
    <row r="105" spans="1:6" ht="15.75">
      <c r="A105" s="291">
        <v>9</v>
      </c>
      <c r="B105" s="292"/>
      <c r="C105" s="293"/>
      <c r="D105" s="293"/>
      <c r="E105" s="293"/>
      <c r="F105" s="294">
        <v>0</v>
      </c>
    </row>
    <row r="106" spans="1:6" ht="15.75">
      <c r="A106" s="291">
        <v>10</v>
      </c>
      <c r="B106" s="292"/>
      <c r="C106" s="293"/>
      <c r="D106" s="293"/>
      <c r="E106" s="293"/>
      <c r="F106" s="294">
        <v>0</v>
      </c>
    </row>
    <row r="107" spans="1:6" ht="15.75">
      <c r="A107" s="291">
        <v>11</v>
      </c>
      <c r="B107" s="292"/>
      <c r="C107" s="293"/>
      <c r="D107" s="293"/>
      <c r="E107" s="293"/>
      <c r="F107" s="294">
        <v>0</v>
      </c>
    </row>
    <row r="108" spans="1:6" ht="15.75">
      <c r="A108" s="291">
        <v>12</v>
      </c>
      <c r="B108" s="292"/>
      <c r="C108" s="293"/>
      <c r="D108" s="293"/>
      <c r="E108" s="293"/>
      <c r="F108" s="294">
        <v>0</v>
      </c>
    </row>
    <row r="109" spans="1:6" ht="15.75">
      <c r="A109" s="291">
        <v>13</v>
      </c>
      <c r="B109" s="292"/>
      <c r="C109" s="293"/>
      <c r="D109" s="293"/>
      <c r="E109" s="293"/>
      <c r="F109" s="294">
        <v>0</v>
      </c>
    </row>
    <row r="110" spans="1:6" ht="15.75">
      <c r="A110" s="291">
        <v>14</v>
      </c>
      <c r="B110" s="292"/>
      <c r="C110" s="293"/>
      <c r="D110" s="293"/>
      <c r="E110" s="293"/>
      <c r="F110" s="294">
        <v>0</v>
      </c>
    </row>
    <row r="111" spans="1:6" ht="15.75">
      <c r="A111" s="291">
        <v>15</v>
      </c>
      <c r="B111" s="292"/>
      <c r="C111" s="293"/>
      <c r="D111" s="293"/>
      <c r="E111" s="293"/>
      <c r="F111" s="294">
        <v>0</v>
      </c>
    </row>
    <row r="112" spans="1:6" ht="15.75">
      <c r="A112" s="295" t="s">
        <v>723</v>
      </c>
      <c r="B112" s="296" t="s">
        <v>253</v>
      </c>
      <c r="C112" s="297">
        <f>SUM(C97:C111)</f>
        <v>0</v>
      </c>
      <c r="D112" s="297"/>
      <c r="E112" s="297">
        <f>SUM(E97:E111)</f>
        <v>0</v>
      </c>
      <c r="F112" s="297">
        <f>SUM(F97:F111)</f>
        <v>0</v>
      </c>
    </row>
    <row r="113" spans="1:6" ht="15.75">
      <c r="A113" s="290" t="s">
        <v>724</v>
      </c>
      <c r="B113" s="296"/>
      <c r="C113" s="289"/>
      <c r="D113" s="289"/>
      <c r="E113" s="289"/>
      <c r="F113" s="289"/>
    </row>
    <row r="114" spans="1:6" ht="15.75">
      <c r="A114" s="291">
        <v>1</v>
      </c>
      <c r="B114" s="292"/>
      <c r="C114" s="293"/>
      <c r="D114" s="293"/>
      <c r="E114" s="293"/>
      <c r="F114" s="294">
        <f>C114-E114</f>
        <v>0</v>
      </c>
    </row>
    <row r="115" spans="1:6" ht="15.75">
      <c r="A115" s="291">
        <v>2</v>
      </c>
      <c r="B115" s="292"/>
      <c r="C115" s="293"/>
      <c r="D115" s="293"/>
      <c r="E115" s="293"/>
      <c r="F115" s="294">
        <f aca="true" t="shared" si="4" ref="F115:F128">C115-E115</f>
        <v>0</v>
      </c>
    </row>
    <row r="116" spans="1:6" ht="15.75">
      <c r="A116" s="291">
        <v>3</v>
      </c>
      <c r="B116" s="292"/>
      <c r="C116" s="293"/>
      <c r="D116" s="293"/>
      <c r="E116" s="293"/>
      <c r="F116" s="294">
        <f t="shared" si="4"/>
        <v>0</v>
      </c>
    </row>
    <row r="117" spans="1:6" ht="15.75">
      <c r="A117" s="291">
        <v>4</v>
      </c>
      <c r="B117" s="292"/>
      <c r="C117" s="293"/>
      <c r="D117" s="293"/>
      <c r="E117" s="293"/>
      <c r="F117" s="294">
        <f t="shared" si="4"/>
        <v>0</v>
      </c>
    </row>
    <row r="118" spans="1:6" ht="15.75">
      <c r="A118" s="291">
        <v>5</v>
      </c>
      <c r="B118" s="292"/>
      <c r="C118" s="293"/>
      <c r="D118" s="293"/>
      <c r="E118" s="293"/>
      <c r="F118" s="294">
        <f t="shared" si="4"/>
        <v>0</v>
      </c>
    </row>
    <row r="119" spans="1:6" ht="15.75">
      <c r="A119" s="291">
        <v>6</v>
      </c>
      <c r="B119" s="292"/>
      <c r="C119" s="293"/>
      <c r="D119" s="293"/>
      <c r="E119" s="293"/>
      <c r="F119" s="294">
        <f t="shared" si="4"/>
        <v>0</v>
      </c>
    </row>
    <row r="120" spans="1:6" ht="15.75">
      <c r="A120" s="291">
        <v>7</v>
      </c>
      <c r="B120" s="292"/>
      <c r="C120" s="293"/>
      <c r="D120" s="293"/>
      <c r="E120" s="293"/>
      <c r="F120" s="294">
        <f t="shared" si="4"/>
        <v>0</v>
      </c>
    </row>
    <row r="121" spans="1:6" ht="15.75">
      <c r="A121" s="291">
        <v>8</v>
      </c>
      <c r="B121" s="292"/>
      <c r="C121" s="293"/>
      <c r="D121" s="293"/>
      <c r="E121" s="293"/>
      <c r="F121" s="294">
        <f t="shared" si="4"/>
        <v>0</v>
      </c>
    </row>
    <row r="122" spans="1:6" ht="15.75">
      <c r="A122" s="291">
        <v>9</v>
      </c>
      <c r="B122" s="292"/>
      <c r="C122" s="293"/>
      <c r="D122" s="293"/>
      <c r="E122" s="293"/>
      <c r="F122" s="294">
        <f t="shared" si="4"/>
        <v>0</v>
      </c>
    </row>
    <row r="123" spans="1:6" ht="15.75">
      <c r="A123" s="291">
        <v>10</v>
      </c>
      <c r="B123" s="292"/>
      <c r="C123" s="293"/>
      <c r="D123" s="293"/>
      <c r="E123" s="293"/>
      <c r="F123" s="294">
        <f t="shared" si="4"/>
        <v>0</v>
      </c>
    </row>
    <row r="124" spans="1:6" ht="15.75">
      <c r="A124" s="291">
        <v>11</v>
      </c>
      <c r="B124" s="292"/>
      <c r="C124" s="293"/>
      <c r="D124" s="293"/>
      <c r="E124" s="293"/>
      <c r="F124" s="294">
        <f t="shared" si="4"/>
        <v>0</v>
      </c>
    </row>
    <row r="125" spans="1:6" ht="15.75">
      <c r="A125" s="291">
        <v>12</v>
      </c>
      <c r="B125" s="292"/>
      <c r="C125" s="293"/>
      <c r="D125" s="293"/>
      <c r="E125" s="293"/>
      <c r="F125" s="294">
        <f t="shared" si="4"/>
        <v>0</v>
      </c>
    </row>
    <row r="126" spans="1:6" ht="15.75">
      <c r="A126" s="291">
        <v>13</v>
      </c>
      <c r="B126" s="292"/>
      <c r="C126" s="293"/>
      <c r="D126" s="293"/>
      <c r="E126" s="293"/>
      <c r="F126" s="294">
        <f t="shared" si="4"/>
        <v>0</v>
      </c>
    </row>
    <row r="127" spans="1:6" ht="15.75">
      <c r="A127" s="291">
        <v>14</v>
      </c>
      <c r="B127" s="292"/>
      <c r="C127" s="293"/>
      <c r="D127" s="293"/>
      <c r="E127" s="293"/>
      <c r="F127" s="294">
        <f t="shared" si="4"/>
        <v>0</v>
      </c>
    </row>
    <row r="128" spans="1:6" ht="15.75">
      <c r="A128" s="291">
        <v>15</v>
      </c>
      <c r="B128" s="292"/>
      <c r="C128" s="293"/>
      <c r="D128" s="293"/>
      <c r="E128" s="293"/>
      <c r="F128" s="294">
        <f t="shared" si="4"/>
        <v>0</v>
      </c>
    </row>
    <row r="129" spans="1:6" ht="15.75">
      <c r="A129" s="295" t="s">
        <v>726</v>
      </c>
      <c r="B129" s="296" t="s">
        <v>254</v>
      </c>
      <c r="C129" s="297">
        <f>SUM(C114:C128)</f>
        <v>0</v>
      </c>
      <c r="D129" s="297"/>
      <c r="E129" s="297">
        <f>SUM(E114:E128)</f>
        <v>0</v>
      </c>
      <c r="F129" s="297">
        <f>SUM(F114:F128)</f>
        <v>0</v>
      </c>
    </row>
    <row r="130" spans="1:6" ht="15.75">
      <c r="A130" s="287" t="s">
        <v>725</v>
      </c>
      <c r="B130" s="296"/>
      <c r="C130" s="289"/>
      <c r="D130" s="289"/>
      <c r="E130" s="289"/>
      <c r="F130" s="289"/>
    </row>
    <row r="131" spans="1:6" ht="15.75">
      <c r="A131" s="291" t="s">
        <v>735</v>
      </c>
      <c r="B131" s="292"/>
      <c r="C131" s="293">
        <v>1484</v>
      </c>
      <c r="D131" s="293">
        <v>0.77</v>
      </c>
      <c r="E131" s="293">
        <f>+C131</f>
        <v>1484</v>
      </c>
      <c r="F131" s="294">
        <f>C131-E131</f>
        <v>0</v>
      </c>
    </row>
    <row r="132" spans="1:6" ht="15.75">
      <c r="A132" s="291" t="s">
        <v>897</v>
      </c>
      <c r="B132" s="292"/>
      <c r="C132" s="293">
        <v>83</v>
      </c>
      <c r="D132" s="293">
        <v>0.53</v>
      </c>
      <c r="E132" s="293">
        <v>83</v>
      </c>
      <c r="F132" s="294">
        <f aca="true" t="shared" si="5" ref="F132:F145">C132-E132</f>
        <v>0</v>
      </c>
    </row>
    <row r="133" spans="1:6" ht="15.75">
      <c r="A133" s="291">
        <v>3</v>
      </c>
      <c r="B133" s="292"/>
      <c r="C133" s="293"/>
      <c r="D133" s="293"/>
      <c r="E133" s="293"/>
      <c r="F133" s="294">
        <f t="shared" si="5"/>
        <v>0</v>
      </c>
    </row>
    <row r="134" spans="1:6" ht="15.75">
      <c r="A134" s="291">
        <v>4</v>
      </c>
      <c r="B134" s="292"/>
      <c r="C134" s="293"/>
      <c r="D134" s="293"/>
      <c r="E134" s="293"/>
      <c r="F134" s="294">
        <f t="shared" si="5"/>
        <v>0</v>
      </c>
    </row>
    <row r="135" spans="1:6" ht="15.75">
      <c r="A135" s="291">
        <v>5</v>
      </c>
      <c r="B135" s="292"/>
      <c r="C135" s="293"/>
      <c r="D135" s="293"/>
      <c r="E135" s="293"/>
      <c r="F135" s="294">
        <f t="shared" si="5"/>
        <v>0</v>
      </c>
    </row>
    <row r="136" spans="1:6" ht="15.75">
      <c r="A136" s="291">
        <v>6</v>
      </c>
      <c r="B136" s="292"/>
      <c r="C136" s="293"/>
      <c r="D136" s="293"/>
      <c r="E136" s="293"/>
      <c r="F136" s="294">
        <f t="shared" si="5"/>
        <v>0</v>
      </c>
    </row>
    <row r="137" spans="1:6" ht="15.75">
      <c r="A137" s="291">
        <v>7</v>
      </c>
      <c r="B137" s="292"/>
      <c r="C137" s="293"/>
      <c r="D137" s="293"/>
      <c r="E137" s="293"/>
      <c r="F137" s="294">
        <f t="shared" si="5"/>
        <v>0</v>
      </c>
    </row>
    <row r="138" spans="1:6" ht="15.75">
      <c r="A138" s="291">
        <v>8</v>
      </c>
      <c r="B138" s="292"/>
      <c r="C138" s="293"/>
      <c r="D138" s="293"/>
      <c r="E138" s="293"/>
      <c r="F138" s="294">
        <f t="shared" si="5"/>
        <v>0</v>
      </c>
    </row>
    <row r="139" spans="1:6" ht="15.75">
      <c r="A139" s="291">
        <v>9</v>
      </c>
      <c r="B139" s="292"/>
      <c r="C139" s="293"/>
      <c r="D139" s="293"/>
      <c r="E139" s="293"/>
      <c r="F139" s="294">
        <f t="shared" si="5"/>
        <v>0</v>
      </c>
    </row>
    <row r="140" spans="1:6" ht="15.75">
      <c r="A140" s="291">
        <v>10</v>
      </c>
      <c r="B140" s="292"/>
      <c r="C140" s="293"/>
      <c r="D140" s="293"/>
      <c r="E140" s="293"/>
      <c r="F140" s="294">
        <f t="shared" si="5"/>
        <v>0</v>
      </c>
    </row>
    <row r="141" spans="1:6" ht="15.75">
      <c r="A141" s="291">
        <v>11</v>
      </c>
      <c r="B141" s="292"/>
      <c r="C141" s="293"/>
      <c r="D141" s="293"/>
      <c r="E141" s="293"/>
      <c r="F141" s="294">
        <f t="shared" si="5"/>
        <v>0</v>
      </c>
    </row>
    <row r="142" spans="1:6" ht="15.75">
      <c r="A142" s="291">
        <v>12</v>
      </c>
      <c r="B142" s="292"/>
      <c r="C142" s="293"/>
      <c r="D142" s="293"/>
      <c r="E142" s="293"/>
      <c r="F142" s="294">
        <f t="shared" si="5"/>
        <v>0</v>
      </c>
    </row>
    <row r="143" spans="1:6" ht="15.75">
      <c r="A143" s="291">
        <v>13</v>
      </c>
      <c r="B143" s="292"/>
      <c r="C143" s="293"/>
      <c r="D143" s="293"/>
      <c r="E143" s="293"/>
      <c r="F143" s="294">
        <f t="shared" si="5"/>
        <v>0</v>
      </c>
    </row>
    <row r="144" spans="1:6" ht="15.75">
      <c r="A144" s="291">
        <v>14</v>
      </c>
      <c r="B144" s="292"/>
      <c r="C144" s="293"/>
      <c r="D144" s="293"/>
      <c r="E144" s="293"/>
      <c r="F144" s="294">
        <f t="shared" si="5"/>
        <v>0</v>
      </c>
    </row>
    <row r="145" spans="1:6" ht="15.75">
      <c r="A145" s="291">
        <v>15</v>
      </c>
      <c r="B145" s="292"/>
      <c r="C145" s="293"/>
      <c r="D145" s="293"/>
      <c r="E145" s="293"/>
      <c r="F145" s="294">
        <f t="shared" si="5"/>
        <v>0</v>
      </c>
    </row>
    <row r="146" spans="1:6" ht="15.75">
      <c r="A146" s="295" t="s">
        <v>727</v>
      </c>
      <c r="B146" s="296" t="s">
        <v>255</v>
      </c>
      <c r="C146" s="297">
        <f>SUM(C131:C145)</f>
        <v>1567</v>
      </c>
      <c r="D146" s="297"/>
      <c r="E146" s="297">
        <f>SUM(E131:E145)</f>
        <v>1567</v>
      </c>
      <c r="F146" s="297">
        <f>SUM(F131:F145)</f>
        <v>0</v>
      </c>
    </row>
    <row r="147" spans="1:6" ht="15.75">
      <c r="A147" s="300" t="s">
        <v>736</v>
      </c>
      <c r="B147" s="296" t="s">
        <v>256</v>
      </c>
      <c r="C147" s="297">
        <f>C146+C129+C112+C95</f>
        <v>35751</v>
      </c>
      <c r="D147" s="297"/>
      <c r="E147" s="297">
        <f>E146+E129+E112+E95</f>
        <v>1567</v>
      </c>
      <c r="F147" s="297">
        <f>F146+F129+F112+F95</f>
        <v>34184</v>
      </c>
    </row>
    <row r="148" spans="1:6" ht="15.75">
      <c r="A148" s="303"/>
      <c r="B148" s="304"/>
      <c r="C148" s="305"/>
      <c r="D148" s="305"/>
      <c r="E148" s="305"/>
      <c r="F148" s="305"/>
    </row>
    <row r="149" spans="1:8" ht="15.75">
      <c r="A149" s="481" t="s">
        <v>402</v>
      </c>
      <c r="B149" s="568">
        <f>Title!B11</f>
        <v>43551</v>
      </c>
      <c r="C149" s="568"/>
      <c r="D149" s="568"/>
      <c r="E149" s="568"/>
      <c r="F149" s="568"/>
      <c r="G149" s="568"/>
      <c r="H149" s="568"/>
    </row>
    <row r="150" spans="1:8" ht="15.75">
      <c r="A150" s="122"/>
      <c r="B150" s="122"/>
      <c r="C150" s="122"/>
      <c r="D150" s="122"/>
      <c r="E150" s="122"/>
      <c r="F150" s="121"/>
      <c r="G150" s="122"/>
      <c r="H150" s="47"/>
    </row>
    <row r="151" spans="1:8" ht="15.75">
      <c r="A151" s="481" t="s">
        <v>508</v>
      </c>
      <c r="B151" s="480"/>
      <c r="C151" s="47"/>
      <c r="D151" s="47"/>
      <c r="E151" s="120"/>
      <c r="F151" s="121"/>
      <c r="G151" s="122"/>
      <c r="H151" s="47"/>
    </row>
    <row r="152" spans="1:8" ht="15.75">
      <c r="A152" s="481"/>
      <c r="B152" s="482" t="s">
        <v>509</v>
      </c>
      <c r="C152" s="122"/>
      <c r="D152" s="122"/>
      <c r="E152" s="122"/>
      <c r="F152" s="121"/>
      <c r="G152" s="122"/>
      <c r="H152" s="47"/>
    </row>
    <row r="153" spans="1:8" ht="15.75">
      <c r="A153" s="481" t="s">
        <v>510</v>
      </c>
      <c r="B153" s="480"/>
      <c r="C153" s="47"/>
      <c r="D153" s="47"/>
      <c r="E153" s="120"/>
      <c r="F153" s="121"/>
      <c r="G153" s="122"/>
      <c r="H153" s="47"/>
    </row>
    <row r="154" spans="1:8" ht="15.75" customHeight="1">
      <c r="A154" s="480"/>
      <c r="B154" s="482" t="s">
        <v>511</v>
      </c>
      <c r="C154" s="122"/>
      <c r="D154" s="122"/>
      <c r="E154" s="122"/>
      <c r="F154" s="121"/>
      <c r="G154" s="122"/>
      <c r="H154" s="47"/>
    </row>
    <row r="155" spans="1:8" ht="15.75" customHeight="1">
      <c r="A155" s="480"/>
      <c r="B155" s="480"/>
      <c r="C155" s="47"/>
      <c r="D155" s="47"/>
      <c r="E155" s="120"/>
      <c r="F155" s="121"/>
      <c r="G155" s="122"/>
      <c r="H155" s="47"/>
    </row>
    <row r="156" spans="1:8" ht="15.75">
      <c r="A156" s="127"/>
      <c r="B156" s="569"/>
      <c r="C156" s="569"/>
      <c r="D156" s="569"/>
      <c r="E156" s="569"/>
      <c r="F156" s="121"/>
      <c r="G156" s="122"/>
      <c r="H156" s="47"/>
    </row>
    <row r="157" spans="1:8" ht="15.75">
      <c r="A157" s="127"/>
      <c r="B157" s="569"/>
      <c r="C157" s="569"/>
      <c r="D157" s="569"/>
      <c r="E157" s="569"/>
      <c r="F157" s="121"/>
      <c r="G157" s="122"/>
      <c r="H157" s="47"/>
    </row>
    <row r="158" spans="1:8" ht="15.75">
      <c r="A158" s="127"/>
      <c r="B158" s="569"/>
      <c r="C158" s="569"/>
      <c r="D158" s="569"/>
      <c r="E158" s="569"/>
      <c r="F158" s="121"/>
      <c r="G158" s="122"/>
      <c r="H158" s="47"/>
    </row>
    <row r="159" spans="1:8" ht="15.75">
      <c r="A159" s="127"/>
      <c r="B159" s="569"/>
      <c r="C159" s="569"/>
      <c r="D159" s="569"/>
      <c r="E159" s="569"/>
      <c r="F159" s="121"/>
      <c r="G159" s="122"/>
      <c r="H159" s="47"/>
    </row>
    <row r="160" spans="1:8" ht="15.75">
      <c r="A160" s="127"/>
      <c r="B160" s="569"/>
      <c r="C160" s="569"/>
      <c r="D160" s="569"/>
      <c r="E160" s="569"/>
      <c r="F160" s="121"/>
      <c r="G160" s="122"/>
      <c r="H160" s="47"/>
    </row>
  </sheetData>
  <sheetProtection/>
  <mergeCells count="6">
    <mergeCell ref="B157:E157"/>
    <mergeCell ref="B158:E158"/>
    <mergeCell ref="B159:E159"/>
    <mergeCell ref="B160:E160"/>
    <mergeCell ref="B149:H149"/>
    <mergeCell ref="B156:E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zoomScale="70" zoomScaleNormal="70" zoomScalePageLayoutView="0" workbookViewId="0" topLeftCell="A22">
      <selection activeCell="M19" sqref="M19"/>
    </sheetView>
  </sheetViews>
  <sheetFormatPr defaultColWidth="10.625" defaultRowHeight="15.75"/>
  <cols>
    <col min="1" max="1" width="4.625" style="274" customWidth="1"/>
    <col min="2" max="2" width="55.625" style="274" customWidth="1"/>
    <col min="3" max="9" width="10.625" style="274" customWidth="1"/>
    <col min="10" max="10" width="13.625" style="274" customWidth="1"/>
    <col min="11" max="16" width="10.625" style="274" customWidth="1"/>
    <col min="17" max="18" width="14.625" style="274" customWidth="1"/>
    <col min="19" max="16384" width="10.625" style="274" customWidth="1"/>
  </cols>
  <sheetData>
    <row r="1" spans="1:13" ht="15.75">
      <c r="A1" s="26"/>
      <c r="B1" s="307" t="s">
        <v>737</v>
      </c>
      <c r="C1" s="308"/>
      <c r="D1" s="308"/>
      <c r="E1" s="308"/>
      <c r="F1" s="308"/>
      <c r="G1" s="308"/>
      <c r="H1" s="308"/>
      <c r="I1" s="308"/>
      <c r="J1" s="26"/>
      <c r="K1" s="189"/>
      <c r="L1" s="31"/>
      <c r="M1" s="31"/>
    </row>
    <row r="2" spans="1:13" ht="15.75">
      <c r="A2" s="278"/>
      <c r="B2" s="307"/>
      <c r="C2" s="30" t="s">
        <v>711</v>
      </c>
      <c r="D2" s="308"/>
      <c r="E2" s="308"/>
      <c r="F2" s="308"/>
      <c r="G2" s="308"/>
      <c r="H2" s="308"/>
      <c r="I2" s="308"/>
      <c r="J2" s="26"/>
      <c r="K2" s="31"/>
      <c r="L2" s="31"/>
      <c r="M2" s="31"/>
    </row>
    <row r="3" spans="1:17" ht="15.75">
      <c r="A3" s="38"/>
      <c r="B3" s="30"/>
      <c r="C3" s="27"/>
      <c r="D3" s="309"/>
      <c r="E3" s="309"/>
      <c r="F3" s="309"/>
      <c r="G3" s="309"/>
      <c r="H3" s="309"/>
      <c r="I3" s="309"/>
      <c r="J3" s="309"/>
      <c r="K3" s="310"/>
      <c r="P3" s="131"/>
      <c r="Q3" s="125"/>
    </row>
    <row r="4" spans="1:17" ht="15.75">
      <c r="A4" s="38"/>
      <c r="B4" s="38" t="s">
        <v>423</v>
      </c>
      <c r="C4" s="273"/>
      <c r="D4" s="273"/>
      <c r="E4" s="273"/>
      <c r="F4" s="273"/>
      <c r="G4" s="273"/>
      <c r="H4" s="273"/>
      <c r="I4" s="273"/>
      <c r="K4" s="47"/>
      <c r="O4" s="135"/>
      <c r="P4" s="40"/>
      <c r="Q4" s="28"/>
    </row>
    <row r="5" spans="1:17" ht="15.75">
      <c r="A5" s="38"/>
      <c r="B5" s="38" t="s">
        <v>424</v>
      </c>
      <c r="C5" s="27"/>
      <c r="D5" s="27"/>
      <c r="E5" s="27"/>
      <c r="F5" s="309"/>
      <c r="G5" s="309"/>
      <c r="H5" s="309"/>
      <c r="I5" s="278"/>
      <c r="K5" s="311"/>
      <c r="O5" s="135"/>
      <c r="P5" s="136"/>
      <c r="Q5" s="122"/>
    </row>
    <row r="6" spans="1:19" ht="15.75">
      <c r="A6" s="312"/>
      <c r="B6" s="312"/>
      <c r="C6" s="566">
        <f>Title!B10</f>
        <v>43465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P6" s="311"/>
      <c r="Q6" s="313"/>
      <c r="R6" s="583" t="str">
        <f>'[2]Balance Sheet'!$H$5</f>
        <v>( thousand BGN)</v>
      </c>
      <c r="S6" s="583"/>
    </row>
    <row r="7" spans="1:18" s="284" customFormat="1" ht="15.75" customHeight="1">
      <c r="A7" s="575" t="s">
        <v>676</v>
      </c>
      <c r="B7" s="576"/>
      <c r="C7" s="579" t="s">
        <v>677</v>
      </c>
      <c r="D7" s="534" t="s">
        <v>738</v>
      </c>
      <c r="E7" s="534"/>
      <c r="F7" s="534"/>
      <c r="G7" s="534"/>
      <c r="H7" s="534" t="s">
        <v>739</v>
      </c>
      <c r="I7" s="534"/>
      <c r="J7" s="581" t="s">
        <v>740</v>
      </c>
      <c r="K7" s="534" t="s">
        <v>741</v>
      </c>
      <c r="L7" s="534"/>
      <c r="M7" s="534"/>
      <c r="N7" s="534"/>
      <c r="O7" s="534" t="s">
        <v>739</v>
      </c>
      <c r="P7" s="534"/>
      <c r="Q7" s="581" t="s">
        <v>742</v>
      </c>
      <c r="R7" s="581" t="s">
        <v>743</v>
      </c>
    </row>
    <row r="8" spans="1:18" s="284" customFormat="1" ht="66.75" customHeight="1">
      <c r="A8" s="577"/>
      <c r="B8" s="578"/>
      <c r="C8" s="580"/>
      <c r="D8" s="535" t="s">
        <v>744</v>
      </c>
      <c r="E8" s="535" t="s">
        <v>745</v>
      </c>
      <c r="F8" s="535" t="s">
        <v>746</v>
      </c>
      <c r="G8" s="535" t="s">
        <v>747</v>
      </c>
      <c r="H8" s="535" t="s">
        <v>700</v>
      </c>
      <c r="I8" s="535" t="s">
        <v>701</v>
      </c>
      <c r="J8" s="582"/>
      <c r="K8" s="535" t="s">
        <v>744</v>
      </c>
      <c r="L8" s="535" t="s">
        <v>748</v>
      </c>
      <c r="M8" s="535" t="s">
        <v>749</v>
      </c>
      <c r="N8" s="535" t="s">
        <v>920</v>
      </c>
      <c r="O8" s="535" t="s">
        <v>700</v>
      </c>
      <c r="P8" s="535" t="s">
        <v>701</v>
      </c>
      <c r="Q8" s="582"/>
      <c r="R8" s="582"/>
    </row>
    <row r="9" spans="1:18" s="284" customFormat="1" ht="16.5" thickBot="1">
      <c r="A9" s="314" t="s">
        <v>257</v>
      </c>
      <c r="B9" s="315"/>
      <c r="C9" s="316" t="s">
        <v>9</v>
      </c>
      <c r="D9" s="317">
        <v>1</v>
      </c>
      <c r="E9" s="317">
        <v>2</v>
      </c>
      <c r="F9" s="317">
        <v>3</v>
      </c>
      <c r="G9" s="317">
        <v>4</v>
      </c>
      <c r="H9" s="317">
        <v>5</v>
      </c>
      <c r="I9" s="317">
        <v>6</v>
      </c>
      <c r="J9" s="317">
        <v>7</v>
      </c>
      <c r="K9" s="317">
        <v>8</v>
      </c>
      <c r="L9" s="317">
        <v>9</v>
      </c>
      <c r="M9" s="317">
        <v>10</v>
      </c>
      <c r="N9" s="317">
        <v>11</v>
      </c>
      <c r="O9" s="317">
        <v>12</v>
      </c>
      <c r="P9" s="317">
        <v>13</v>
      </c>
      <c r="Q9" s="317">
        <v>14</v>
      </c>
      <c r="R9" s="318">
        <v>15</v>
      </c>
    </row>
    <row r="10" spans="1:18" ht="15.75">
      <c r="A10" s="319" t="s">
        <v>258</v>
      </c>
      <c r="B10" s="536" t="s">
        <v>750</v>
      </c>
      <c r="C10" s="320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2"/>
    </row>
    <row r="11" spans="1:18" ht="15.75">
      <c r="A11" s="323" t="s">
        <v>259</v>
      </c>
      <c r="B11" s="537" t="s">
        <v>751</v>
      </c>
      <c r="C11" s="324" t="s">
        <v>260</v>
      </c>
      <c r="D11" s="325">
        <f>41345+3716</f>
        <v>45061</v>
      </c>
      <c r="E11" s="325">
        <v>1752</v>
      </c>
      <c r="F11" s="325">
        <v>3186</v>
      </c>
      <c r="G11" s="326">
        <f>D11+E11-F11</f>
        <v>43627</v>
      </c>
      <c r="H11" s="325"/>
      <c r="I11" s="325"/>
      <c r="J11" s="326">
        <f>G11+H11-I11</f>
        <v>43627</v>
      </c>
      <c r="K11" s="325">
        <v>0</v>
      </c>
      <c r="L11" s="325"/>
      <c r="M11" s="325"/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27">
        <f aca="true" t="shared" si="1" ref="R11:R27">J11-Q11</f>
        <v>43627</v>
      </c>
    </row>
    <row r="12" spans="1:18" ht="15.75">
      <c r="A12" s="323" t="s">
        <v>261</v>
      </c>
      <c r="B12" s="537" t="s">
        <v>752</v>
      </c>
      <c r="C12" s="324" t="s">
        <v>262</v>
      </c>
      <c r="D12" s="325">
        <f>117223+10941-382</f>
        <v>127782</v>
      </c>
      <c r="E12" s="325">
        <v>2006</v>
      </c>
      <c r="F12" s="325">
        <v>8110</v>
      </c>
      <c r="G12" s="326">
        <f aca="true" t="shared" si="2" ref="G12:G41">D12+E12-F12</f>
        <v>121678</v>
      </c>
      <c r="H12" s="325"/>
      <c r="I12" s="325"/>
      <c r="J12" s="326">
        <f aca="true" t="shared" si="3" ref="J12:J41">G12+H12-I12</f>
        <v>121678</v>
      </c>
      <c r="K12" s="325">
        <f>27690+2848</f>
        <v>30538</v>
      </c>
      <c r="L12" s="325">
        <v>4645</v>
      </c>
      <c r="M12" s="325">
        <v>3195</v>
      </c>
      <c r="N12" s="326">
        <f aca="true" t="shared" si="4" ref="N12:N41">K12+L12-M12</f>
        <v>31988</v>
      </c>
      <c r="O12" s="325"/>
      <c r="P12" s="325"/>
      <c r="Q12" s="326">
        <f t="shared" si="0"/>
        <v>31988</v>
      </c>
      <c r="R12" s="327">
        <f t="shared" si="1"/>
        <v>89690</v>
      </c>
    </row>
    <row r="13" spans="1:18" ht="15.75">
      <c r="A13" s="323" t="s">
        <v>263</v>
      </c>
      <c r="B13" s="537" t="s">
        <v>753</v>
      </c>
      <c r="C13" s="324" t="s">
        <v>264</v>
      </c>
      <c r="D13" s="325">
        <f>161920+7806</f>
        <v>169726</v>
      </c>
      <c r="E13" s="325">
        <v>7046</v>
      </c>
      <c r="F13" s="325">
        <v>2990</v>
      </c>
      <c r="G13" s="326">
        <f t="shared" si="2"/>
        <v>173782</v>
      </c>
      <c r="H13" s="325"/>
      <c r="I13" s="325"/>
      <c r="J13" s="326">
        <f t="shared" si="3"/>
        <v>173782</v>
      </c>
      <c r="K13" s="325">
        <f>89232+4866</f>
        <v>94098</v>
      </c>
      <c r="L13" s="325">
        <v>9420</v>
      </c>
      <c r="M13" s="325">
        <v>2461</v>
      </c>
      <c r="N13" s="326">
        <f t="shared" si="4"/>
        <v>101057</v>
      </c>
      <c r="O13" s="325"/>
      <c r="P13" s="325"/>
      <c r="Q13" s="326">
        <f t="shared" si="0"/>
        <v>101057</v>
      </c>
      <c r="R13" s="327">
        <f t="shared" si="1"/>
        <v>72725</v>
      </c>
    </row>
    <row r="14" spans="1:18" ht="15.75">
      <c r="A14" s="323" t="s">
        <v>265</v>
      </c>
      <c r="B14" s="537" t="s">
        <v>754</v>
      </c>
      <c r="C14" s="324" t="s">
        <v>266</v>
      </c>
      <c r="D14" s="325">
        <f>14779+1524</f>
        <v>16303</v>
      </c>
      <c r="E14" s="325">
        <v>962</v>
      </c>
      <c r="F14" s="325">
        <v>857</v>
      </c>
      <c r="G14" s="326">
        <f t="shared" si="2"/>
        <v>16408</v>
      </c>
      <c r="H14" s="325"/>
      <c r="I14" s="325"/>
      <c r="J14" s="326">
        <f t="shared" si="3"/>
        <v>16408</v>
      </c>
      <c r="K14" s="325">
        <f>4245+514</f>
        <v>4759</v>
      </c>
      <c r="L14" s="325">
        <v>931</v>
      </c>
      <c r="M14" s="325">
        <v>249</v>
      </c>
      <c r="N14" s="326">
        <f t="shared" si="4"/>
        <v>5441</v>
      </c>
      <c r="O14" s="325"/>
      <c r="P14" s="325"/>
      <c r="Q14" s="326">
        <f t="shared" si="0"/>
        <v>5441</v>
      </c>
      <c r="R14" s="327">
        <f t="shared" si="1"/>
        <v>10967</v>
      </c>
    </row>
    <row r="15" spans="1:18" ht="15.75">
      <c r="A15" s="323" t="s">
        <v>267</v>
      </c>
      <c r="B15" s="537" t="s">
        <v>755</v>
      </c>
      <c r="C15" s="324" t="s">
        <v>268</v>
      </c>
      <c r="D15" s="325">
        <f>9699+1283</f>
        <v>10982</v>
      </c>
      <c r="E15" s="325">
        <v>198</v>
      </c>
      <c r="F15" s="325">
        <v>2673</v>
      </c>
      <c r="G15" s="326">
        <f t="shared" si="2"/>
        <v>8507</v>
      </c>
      <c r="H15" s="325"/>
      <c r="I15" s="325"/>
      <c r="J15" s="326">
        <f t="shared" si="3"/>
        <v>8507</v>
      </c>
      <c r="K15" s="325">
        <f>7700+539</f>
        <v>8239</v>
      </c>
      <c r="L15" s="325">
        <v>804</v>
      </c>
      <c r="M15" s="325">
        <v>2249</v>
      </c>
      <c r="N15" s="326">
        <f t="shared" si="4"/>
        <v>6794</v>
      </c>
      <c r="O15" s="325"/>
      <c r="P15" s="325"/>
      <c r="Q15" s="326">
        <f t="shared" si="0"/>
        <v>6794</v>
      </c>
      <c r="R15" s="327">
        <f t="shared" si="1"/>
        <v>1713</v>
      </c>
    </row>
    <row r="16" spans="1:18" ht="15.75">
      <c r="A16" s="328" t="s">
        <v>269</v>
      </c>
      <c r="B16" s="537" t="s">
        <v>756</v>
      </c>
      <c r="C16" s="324" t="s">
        <v>270</v>
      </c>
      <c r="D16" s="325">
        <f>12146+886</f>
        <v>13032</v>
      </c>
      <c r="E16" s="325">
        <v>324</v>
      </c>
      <c r="F16" s="325">
        <v>975</v>
      </c>
      <c r="G16" s="326">
        <f t="shared" si="2"/>
        <v>12381</v>
      </c>
      <c r="H16" s="325"/>
      <c r="I16" s="325"/>
      <c r="J16" s="326">
        <f t="shared" si="3"/>
        <v>12381</v>
      </c>
      <c r="K16" s="325">
        <f>9535+469</f>
        <v>10004</v>
      </c>
      <c r="L16" s="325">
        <v>641</v>
      </c>
      <c r="M16" s="325">
        <v>740</v>
      </c>
      <c r="N16" s="326">
        <f t="shared" si="4"/>
        <v>9905</v>
      </c>
      <c r="O16" s="325"/>
      <c r="P16" s="325"/>
      <c r="Q16" s="326">
        <f t="shared" si="0"/>
        <v>9905</v>
      </c>
      <c r="R16" s="327">
        <f t="shared" si="1"/>
        <v>2476</v>
      </c>
    </row>
    <row r="17" spans="1:18" ht="15.75">
      <c r="A17" s="323" t="s">
        <v>271</v>
      </c>
      <c r="B17" s="538" t="s">
        <v>757</v>
      </c>
      <c r="C17" s="329" t="s">
        <v>272</v>
      </c>
      <c r="D17" s="325">
        <f>4195+87</f>
        <v>4282</v>
      </c>
      <c r="E17" s="325">
        <v>11899</v>
      </c>
      <c r="F17" s="325">
        <v>11406</v>
      </c>
      <c r="G17" s="326">
        <f t="shared" si="2"/>
        <v>4775</v>
      </c>
      <c r="H17" s="325"/>
      <c r="I17" s="325"/>
      <c r="J17" s="326">
        <f t="shared" si="3"/>
        <v>4775</v>
      </c>
      <c r="K17" s="325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27">
        <f t="shared" si="1"/>
        <v>4775</v>
      </c>
    </row>
    <row r="18" spans="1:18" ht="15.75">
      <c r="A18" s="323" t="s">
        <v>273</v>
      </c>
      <c r="B18" s="539" t="s">
        <v>758</v>
      </c>
      <c r="C18" s="324" t="s">
        <v>274</v>
      </c>
      <c r="D18" s="325">
        <f>109+11</f>
        <v>120</v>
      </c>
      <c r="E18" s="325">
        <v>4</v>
      </c>
      <c r="F18" s="325"/>
      <c r="G18" s="326">
        <f t="shared" si="2"/>
        <v>124</v>
      </c>
      <c r="H18" s="325"/>
      <c r="I18" s="325"/>
      <c r="J18" s="326">
        <f t="shared" si="3"/>
        <v>124</v>
      </c>
      <c r="K18" s="325">
        <f>57+11</f>
        <v>68</v>
      </c>
      <c r="L18" s="325">
        <v>11</v>
      </c>
      <c r="M18" s="325"/>
      <c r="N18" s="326">
        <f t="shared" si="4"/>
        <v>79</v>
      </c>
      <c r="O18" s="325"/>
      <c r="P18" s="325"/>
      <c r="Q18" s="326">
        <f t="shared" si="0"/>
        <v>79</v>
      </c>
      <c r="R18" s="327">
        <f t="shared" si="1"/>
        <v>45</v>
      </c>
    </row>
    <row r="19" spans="1:18" ht="15.75">
      <c r="A19" s="323"/>
      <c r="B19" s="540" t="s">
        <v>759</v>
      </c>
      <c r="C19" s="330" t="s">
        <v>275</v>
      </c>
      <c r="D19" s="331">
        <f>SUM(D11:D18)</f>
        <v>387288</v>
      </c>
      <c r="E19" s="331">
        <f>SUM(E11:E18)</f>
        <v>24191</v>
      </c>
      <c r="F19" s="331">
        <f>SUM(F11:F18)</f>
        <v>30197</v>
      </c>
      <c r="G19" s="326">
        <f t="shared" si="2"/>
        <v>381282</v>
      </c>
      <c r="H19" s="331">
        <f>SUM(H11:H18)</f>
        <v>0</v>
      </c>
      <c r="I19" s="331">
        <f>SUM(I11:I18)</f>
        <v>0</v>
      </c>
      <c r="J19" s="326">
        <f t="shared" si="3"/>
        <v>381282</v>
      </c>
      <c r="K19" s="331">
        <f>SUM(K11:K18)</f>
        <v>147706</v>
      </c>
      <c r="L19" s="331">
        <f>SUM(L11:L18)</f>
        <v>16452</v>
      </c>
      <c r="M19" s="331">
        <f>SUM(M11:M18)</f>
        <v>8894</v>
      </c>
      <c r="N19" s="326">
        <f t="shared" si="4"/>
        <v>155264</v>
      </c>
      <c r="O19" s="331">
        <f>SUM(O11:O18)</f>
        <v>0</v>
      </c>
      <c r="P19" s="331">
        <f>SUM(P11:P18)</f>
        <v>0</v>
      </c>
      <c r="Q19" s="326">
        <f t="shared" si="0"/>
        <v>155264</v>
      </c>
      <c r="R19" s="327">
        <f t="shared" si="1"/>
        <v>226018</v>
      </c>
    </row>
    <row r="20" spans="1:18" ht="15.75">
      <c r="A20" s="332" t="s">
        <v>276</v>
      </c>
      <c r="B20" s="541" t="s">
        <v>760</v>
      </c>
      <c r="C20" s="330" t="s">
        <v>277</v>
      </c>
      <c r="D20" s="325">
        <v>24799</v>
      </c>
      <c r="E20" s="325">
        <v>12406</v>
      </c>
      <c r="F20" s="325">
        <v>153</v>
      </c>
      <c r="G20" s="326">
        <f t="shared" si="2"/>
        <v>37052</v>
      </c>
      <c r="H20" s="325">
        <v>399</v>
      </c>
      <c r="I20" s="325"/>
      <c r="J20" s="326">
        <f t="shared" si="3"/>
        <v>37451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27">
        <f t="shared" si="1"/>
        <v>37451</v>
      </c>
    </row>
    <row r="21" spans="1:18" ht="15.75">
      <c r="A21" s="333" t="s">
        <v>278</v>
      </c>
      <c r="B21" s="541" t="s">
        <v>761</v>
      </c>
      <c r="C21" s="330" t="s">
        <v>279</v>
      </c>
      <c r="D21" s="325">
        <v>139</v>
      </c>
      <c r="E21" s="325">
        <v>828</v>
      </c>
      <c r="F21" s="325"/>
      <c r="G21" s="326">
        <f t="shared" si="2"/>
        <v>967</v>
      </c>
      <c r="H21" s="325"/>
      <c r="I21" s="325">
        <v>29</v>
      </c>
      <c r="J21" s="326">
        <f t="shared" si="3"/>
        <v>938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27">
        <f t="shared" si="1"/>
        <v>938</v>
      </c>
    </row>
    <row r="22" spans="1:18" ht="15.75">
      <c r="A22" s="333" t="s">
        <v>280</v>
      </c>
      <c r="B22" s="536" t="s">
        <v>762</v>
      </c>
      <c r="C22" s="324"/>
      <c r="D22" s="334"/>
      <c r="E22" s="334"/>
      <c r="F22" s="334"/>
      <c r="G22" s="326">
        <f t="shared" si="2"/>
        <v>0</v>
      </c>
      <c r="H22" s="334"/>
      <c r="I22" s="334"/>
      <c r="J22" s="326">
        <f t="shared" si="3"/>
        <v>0</v>
      </c>
      <c r="K22" s="334"/>
      <c r="L22" s="334"/>
      <c r="M22" s="334"/>
      <c r="N22" s="326">
        <f t="shared" si="4"/>
        <v>0</v>
      </c>
      <c r="O22" s="334"/>
      <c r="P22" s="334"/>
      <c r="Q22" s="326">
        <f t="shared" si="0"/>
        <v>0</v>
      </c>
      <c r="R22" s="327">
        <f t="shared" si="1"/>
        <v>0</v>
      </c>
    </row>
    <row r="23" spans="1:18" ht="15.75">
      <c r="A23" s="323" t="s">
        <v>259</v>
      </c>
      <c r="B23" s="537" t="s">
        <v>763</v>
      </c>
      <c r="C23" s="324" t="s">
        <v>281</v>
      </c>
      <c r="D23" s="325">
        <f>5374+5771</f>
        <v>11145</v>
      </c>
      <c r="E23" s="325">
        <v>595</v>
      </c>
      <c r="F23" s="325">
        <v>72</v>
      </c>
      <c r="G23" s="326">
        <f t="shared" si="2"/>
        <v>11668</v>
      </c>
      <c r="H23" s="325"/>
      <c r="I23" s="325"/>
      <c r="J23" s="326">
        <f t="shared" si="3"/>
        <v>11668</v>
      </c>
      <c r="K23" s="325">
        <f>2088+5035</f>
        <v>7123</v>
      </c>
      <c r="L23" s="325">
        <v>857</v>
      </c>
      <c r="M23" s="325">
        <v>41</v>
      </c>
      <c r="N23" s="326">
        <f t="shared" si="4"/>
        <v>7939</v>
      </c>
      <c r="O23" s="325"/>
      <c r="P23" s="325"/>
      <c r="Q23" s="326">
        <f t="shared" si="0"/>
        <v>7939</v>
      </c>
      <c r="R23" s="327">
        <f t="shared" si="1"/>
        <v>3729</v>
      </c>
    </row>
    <row r="24" spans="1:18" ht="15.75">
      <c r="A24" s="323" t="s">
        <v>261</v>
      </c>
      <c r="B24" s="537" t="s">
        <v>764</v>
      </c>
      <c r="C24" s="324" t="s">
        <v>282</v>
      </c>
      <c r="D24" s="325">
        <f>4405+15</f>
        <v>4420</v>
      </c>
      <c r="E24" s="325">
        <v>110</v>
      </c>
      <c r="F24" s="325"/>
      <c r="G24" s="326">
        <f t="shared" si="2"/>
        <v>4530</v>
      </c>
      <c r="H24" s="325"/>
      <c r="I24" s="325"/>
      <c r="J24" s="326">
        <f t="shared" si="3"/>
        <v>4530</v>
      </c>
      <c r="K24" s="325">
        <f>2774+18</f>
        <v>2792</v>
      </c>
      <c r="L24" s="325">
        <v>322</v>
      </c>
      <c r="M24" s="325">
        <v>31</v>
      </c>
      <c r="N24" s="326">
        <f t="shared" si="4"/>
        <v>3083</v>
      </c>
      <c r="O24" s="325"/>
      <c r="P24" s="325"/>
      <c r="Q24" s="326">
        <f t="shared" si="0"/>
        <v>3083</v>
      </c>
      <c r="R24" s="327">
        <f t="shared" si="1"/>
        <v>1447</v>
      </c>
    </row>
    <row r="25" spans="1:18" ht="15.75">
      <c r="A25" s="335" t="s">
        <v>263</v>
      </c>
      <c r="B25" s="538" t="s">
        <v>765</v>
      </c>
      <c r="C25" s="324" t="s">
        <v>283</v>
      </c>
      <c r="D25" s="325">
        <v>0</v>
      </c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27">
        <f t="shared" si="1"/>
        <v>0</v>
      </c>
    </row>
    <row r="26" spans="1:18" ht="15.75">
      <c r="A26" s="323" t="s">
        <v>265</v>
      </c>
      <c r="B26" s="542" t="s">
        <v>766</v>
      </c>
      <c r="C26" s="324" t="s">
        <v>284</v>
      </c>
      <c r="D26" s="325">
        <v>109</v>
      </c>
      <c r="E26" s="325">
        <v>104</v>
      </c>
      <c r="F26" s="325">
        <v>206</v>
      </c>
      <c r="G26" s="326">
        <f t="shared" si="2"/>
        <v>7</v>
      </c>
      <c r="H26" s="325"/>
      <c r="I26" s="325"/>
      <c r="J26" s="326">
        <f t="shared" si="3"/>
        <v>7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27">
        <f t="shared" si="1"/>
        <v>7</v>
      </c>
    </row>
    <row r="27" spans="1:18" ht="15.75">
      <c r="A27" s="323"/>
      <c r="B27" s="540" t="s">
        <v>448</v>
      </c>
      <c r="C27" s="336" t="s">
        <v>285</v>
      </c>
      <c r="D27" s="337">
        <f>SUM(D23:D26)</f>
        <v>15674</v>
      </c>
      <c r="E27" s="337">
        <f>SUM(E23:E26)</f>
        <v>809</v>
      </c>
      <c r="F27" s="337">
        <f>SUM(F23:F26)</f>
        <v>278</v>
      </c>
      <c r="G27" s="338">
        <f t="shared" si="2"/>
        <v>16205</v>
      </c>
      <c r="H27" s="337">
        <f aca="true" t="shared" si="5" ref="H27:P27">SUM(H23:H26)</f>
        <v>0</v>
      </c>
      <c r="I27" s="337">
        <f t="shared" si="5"/>
        <v>0</v>
      </c>
      <c r="J27" s="338">
        <f t="shared" si="3"/>
        <v>16205</v>
      </c>
      <c r="K27" s="337">
        <f t="shared" si="5"/>
        <v>9915</v>
      </c>
      <c r="L27" s="337">
        <f t="shared" si="5"/>
        <v>1179</v>
      </c>
      <c r="M27" s="337">
        <f t="shared" si="5"/>
        <v>72</v>
      </c>
      <c r="N27" s="338">
        <f t="shared" si="4"/>
        <v>11022</v>
      </c>
      <c r="O27" s="337">
        <f t="shared" si="5"/>
        <v>0</v>
      </c>
      <c r="P27" s="337">
        <f t="shared" si="5"/>
        <v>0</v>
      </c>
      <c r="Q27" s="338">
        <f t="shared" si="0"/>
        <v>11022</v>
      </c>
      <c r="R27" s="339">
        <f t="shared" si="1"/>
        <v>5183</v>
      </c>
    </row>
    <row r="28" spans="1:18" ht="25.5">
      <c r="A28" s="333" t="s">
        <v>286</v>
      </c>
      <c r="B28" s="543" t="s">
        <v>767</v>
      </c>
      <c r="C28" s="340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2"/>
    </row>
    <row r="29" spans="1:18" ht="15.75">
      <c r="A29" s="323" t="s">
        <v>259</v>
      </c>
      <c r="B29" s="544" t="s">
        <v>768</v>
      </c>
      <c r="C29" s="343" t="s">
        <v>287</v>
      </c>
      <c r="D29" s="344">
        <f>SUM(D30:D33)</f>
        <v>105021</v>
      </c>
      <c r="E29" s="344">
        <f aca="true" t="shared" si="6" ref="E29:P29">SUM(E30:E33)</f>
        <v>2263</v>
      </c>
      <c r="F29" s="344">
        <f t="shared" si="6"/>
        <v>1566</v>
      </c>
      <c r="G29" s="344">
        <f t="shared" si="2"/>
        <v>105718</v>
      </c>
      <c r="H29" s="344">
        <f t="shared" si="6"/>
        <v>0</v>
      </c>
      <c r="I29" s="344">
        <f t="shared" si="6"/>
        <v>212</v>
      </c>
      <c r="J29" s="344">
        <f t="shared" si="3"/>
        <v>105506</v>
      </c>
      <c r="K29" s="344">
        <f t="shared" si="6"/>
        <v>0</v>
      </c>
      <c r="L29" s="344">
        <f t="shared" si="6"/>
        <v>0</v>
      </c>
      <c r="M29" s="344">
        <f t="shared" si="6"/>
        <v>0</v>
      </c>
      <c r="N29" s="344">
        <f t="shared" si="4"/>
        <v>0</v>
      </c>
      <c r="O29" s="344">
        <f t="shared" si="6"/>
        <v>0</v>
      </c>
      <c r="P29" s="344">
        <f t="shared" si="6"/>
        <v>0</v>
      </c>
      <c r="Q29" s="344">
        <f>N29+O29-P29</f>
        <v>0</v>
      </c>
      <c r="R29" s="345">
        <f>J29-Q29</f>
        <v>105506</v>
      </c>
    </row>
    <row r="30" spans="1:18" ht="15.75">
      <c r="A30" s="323"/>
      <c r="B30" s="537" t="s">
        <v>455</v>
      </c>
      <c r="C30" s="324" t="s">
        <v>288</v>
      </c>
      <c r="D30" s="325">
        <f>120145+4820-35236</f>
        <v>89729</v>
      </c>
      <c r="E30" s="325">
        <v>292</v>
      </c>
      <c r="F30" s="325"/>
      <c r="G30" s="326">
        <f t="shared" si="2"/>
        <v>90021</v>
      </c>
      <c r="H30" s="325"/>
      <c r="I30" s="325">
        <v>76</v>
      </c>
      <c r="J30" s="326">
        <f t="shared" si="3"/>
        <v>89945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27">
        <f aca="true" t="shared" si="8" ref="R30:R41">J30-Q30</f>
        <v>89945</v>
      </c>
    </row>
    <row r="31" spans="1:18" ht="15.75">
      <c r="A31" s="323"/>
      <c r="B31" s="537" t="s">
        <v>456</v>
      </c>
      <c r="C31" s="324" t="s">
        <v>289</v>
      </c>
      <c r="D31" s="325">
        <v>0</v>
      </c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27">
        <f t="shared" si="8"/>
        <v>0</v>
      </c>
    </row>
    <row r="32" spans="1:18" ht="15.75">
      <c r="A32" s="323"/>
      <c r="B32" s="537" t="s">
        <v>457</v>
      </c>
      <c r="C32" s="324" t="s">
        <v>290</v>
      </c>
      <c r="D32" s="325">
        <v>7740</v>
      </c>
      <c r="E32" s="325">
        <v>227</v>
      </c>
      <c r="F32" s="325">
        <v>5</v>
      </c>
      <c r="G32" s="326">
        <f t="shared" si="2"/>
        <v>7962</v>
      </c>
      <c r="H32" s="325"/>
      <c r="I32" s="325"/>
      <c r="J32" s="326">
        <f t="shared" si="3"/>
        <v>7962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27">
        <f t="shared" si="8"/>
        <v>7962</v>
      </c>
    </row>
    <row r="33" spans="1:18" ht="15.75">
      <c r="A33" s="323"/>
      <c r="B33" s="537" t="s">
        <v>458</v>
      </c>
      <c r="C33" s="324" t="s">
        <v>291</v>
      </c>
      <c r="D33" s="325">
        <f>7206+346</f>
        <v>7552</v>
      </c>
      <c r="E33" s="325">
        <v>1744</v>
      </c>
      <c r="F33" s="325">
        <v>1561</v>
      </c>
      <c r="G33" s="326">
        <f t="shared" si="2"/>
        <v>7735</v>
      </c>
      <c r="H33" s="325"/>
      <c r="I33" s="325">
        <v>136</v>
      </c>
      <c r="J33" s="326">
        <f t="shared" si="3"/>
        <v>7599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27">
        <f t="shared" si="8"/>
        <v>7599</v>
      </c>
    </row>
    <row r="34" spans="1:18" ht="15.75">
      <c r="A34" s="323" t="s">
        <v>261</v>
      </c>
      <c r="B34" s="544" t="s">
        <v>769</v>
      </c>
      <c r="C34" s="324" t="s">
        <v>292</v>
      </c>
      <c r="D34" s="326">
        <f>SUM(D35:D38)</f>
        <v>0</v>
      </c>
      <c r="E34" s="326">
        <f aca="true" t="shared" si="9" ref="E34:P34">SUM(E35:E38)</f>
        <v>0</v>
      </c>
      <c r="F34" s="326">
        <f t="shared" si="9"/>
        <v>0</v>
      </c>
      <c r="G34" s="326">
        <f t="shared" si="2"/>
        <v>0</v>
      </c>
      <c r="H34" s="326">
        <f t="shared" si="9"/>
        <v>0</v>
      </c>
      <c r="I34" s="326">
        <f t="shared" si="9"/>
        <v>0</v>
      </c>
      <c r="J34" s="326">
        <f t="shared" si="3"/>
        <v>0</v>
      </c>
      <c r="K34" s="326">
        <f t="shared" si="9"/>
        <v>0</v>
      </c>
      <c r="L34" s="326">
        <f t="shared" si="9"/>
        <v>0</v>
      </c>
      <c r="M34" s="326">
        <f t="shared" si="9"/>
        <v>0</v>
      </c>
      <c r="N34" s="326">
        <f t="shared" si="4"/>
        <v>0</v>
      </c>
      <c r="O34" s="326">
        <f t="shared" si="9"/>
        <v>0</v>
      </c>
      <c r="P34" s="326">
        <f t="shared" si="9"/>
        <v>0</v>
      </c>
      <c r="Q34" s="326">
        <f t="shared" si="7"/>
        <v>0</v>
      </c>
      <c r="R34" s="327">
        <f t="shared" si="8"/>
        <v>0</v>
      </c>
    </row>
    <row r="35" spans="1:18" ht="15.75">
      <c r="A35" s="323"/>
      <c r="B35" s="545" t="s">
        <v>460</v>
      </c>
      <c r="C35" s="324" t="s">
        <v>293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27">
        <f t="shared" si="8"/>
        <v>0</v>
      </c>
    </row>
    <row r="36" spans="1:18" ht="15.75">
      <c r="A36" s="323"/>
      <c r="B36" s="545" t="s">
        <v>770</v>
      </c>
      <c r="C36" s="324" t="s">
        <v>294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27">
        <f t="shared" si="8"/>
        <v>0</v>
      </c>
    </row>
    <row r="37" spans="1:18" ht="15.75">
      <c r="A37" s="323"/>
      <c r="B37" s="545" t="s">
        <v>771</v>
      </c>
      <c r="C37" s="324" t="s">
        <v>295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27">
        <f t="shared" si="8"/>
        <v>0</v>
      </c>
    </row>
    <row r="38" spans="1:18" ht="15.75">
      <c r="A38" s="323"/>
      <c r="B38" s="545" t="s">
        <v>758</v>
      </c>
      <c r="C38" s="324" t="s">
        <v>296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27">
        <f t="shared" si="8"/>
        <v>0</v>
      </c>
    </row>
    <row r="39" spans="1:18" ht="15.75">
      <c r="A39" s="323" t="s">
        <v>263</v>
      </c>
      <c r="B39" s="545" t="s">
        <v>772</v>
      </c>
      <c r="C39" s="324" t="s">
        <v>297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27">
        <f t="shared" si="8"/>
        <v>0</v>
      </c>
    </row>
    <row r="40" spans="1:18" ht="15.75">
      <c r="A40" s="323"/>
      <c r="B40" s="540" t="s">
        <v>773</v>
      </c>
      <c r="C40" s="330" t="s">
        <v>298</v>
      </c>
      <c r="D40" s="331">
        <f>D29+D34+D39</f>
        <v>105021</v>
      </c>
      <c r="E40" s="331">
        <f aca="true" t="shared" si="10" ref="E40:P40">E29+E34+E39</f>
        <v>2263</v>
      </c>
      <c r="F40" s="331">
        <f t="shared" si="10"/>
        <v>1566</v>
      </c>
      <c r="G40" s="326">
        <f t="shared" si="2"/>
        <v>105718</v>
      </c>
      <c r="H40" s="331">
        <f t="shared" si="10"/>
        <v>0</v>
      </c>
      <c r="I40" s="331">
        <f t="shared" si="10"/>
        <v>212</v>
      </c>
      <c r="J40" s="326">
        <f t="shared" si="3"/>
        <v>105506</v>
      </c>
      <c r="K40" s="331">
        <f t="shared" si="10"/>
        <v>0</v>
      </c>
      <c r="L40" s="331">
        <f t="shared" si="10"/>
        <v>0</v>
      </c>
      <c r="M40" s="331">
        <f t="shared" si="10"/>
        <v>0</v>
      </c>
      <c r="N40" s="326">
        <f t="shared" si="4"/>
        <v>0</v>
      </c>
      <c r="O40" s="331">
        <f t="shared" si="10"/>
        <v>0</v>
      </c>
      <c r="P40" s="331">
        <f t="shared" si="10"/>
        <v>0</v>
      </c>
      <c r="Q40" s="326">
        <f t="shared" si="7"/>
        <v>0</v>
      </c>
      <c r="R40" s="327">
        <f t="shared" si="8"/>
        <v>105506</v>
      </c>
    </row>
    <row r="41" spans="1:18" ht="15.75">
      <c r="A41" s="332" t="s">
        <v>299</v>
      </c>
      <c r="B41" s="546" t="s">
        <v>774</v>
      </c>
      <c r="C41" s="330" t="s">
        <v>300</v>
      </c>
      <c r="D41" s="325">
        <f>1445+5253</f>
        <v>6698</v>
      </c>
      <c r="E41" s="325"/>
      <c r="F41" s="325"/>
      <c r="G41" s="326">
        <f t="shared" si="2"/>
        <v>6698</v>
      </c>
      <c r="H41" s="325"/>
      <c r="I41" s="325"/>
      <c r="J41" s="326">
        <f t="shared" si="3"/>
        <v>6698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27">
        <f t="shared" si="8"/>
        <v>6698</v>
      </c>
    </row>
    <row r="42" spans="1:18" ht="16.5" thickBot="1">
      <c r="A42" s="346"/>
      <c r="B42" s="546" t="s">
        <v>775</v>
      </c>
      <c r="C42" s="347" t="s">
        <v>301</v>
      </c>
      <c r="D42" s="348">
        <f>D19+D20+D21+D27+D40+D41</f>
        <v>539619</v>
      </c>
      <c r="E42" s="348">
        <f>E19+E20+E21+E27+E40+E41</f>
        <v>40497</v>
      </c>
      <c r="F42" s="348">
        <f aca="true" t="shared" si="11" ref="F42:R42">F19+F20+F21+F27+F40+F41</f>
        <v>32194</v>
      </c>
      <c r="G42" s="348">
        <f t="shared" si="11"/>
        <v>547922</v>
      </c>
      <c r="H42" s="348">
        <f t="shared" si="11"/>
        <v>399</v>
      </c>
      <c r="I42" s="348">
        <f t="shared" si="11"/>
        <v>241</v>
      </c>
      <c r="J42" s="348">
        <f t="shared" si="11"/>
        <v>548080</v>
      </c>
      <c r="K42" s="348">
        <f t="shared" si="11"/>
        <v>157621</v>
      </c>
      <c r="L42" s="348">
        <f t="shared" si="11"/>
        <v>17631</v>
      </c>
      <c r="M42" s="348">
        <f t="shared" si="11"/>
        <v>8966</v>
      </c>
      <c r="N42" s="348">
        <f t="shared" si="11"/>
        <v>166286</v>
      </c>
      <c r="O42" s="348">
        <f t="shared" si="11"/>
        <v>0</v>
      </c>
      <c r="P42" s="348">
        <f t="shared" si="11"/>
        <v>0</v>
      </c>
      <c r="Q42" s="348">
        <f t="shared" si="11"/>
        <v>166286</v>
      </c>
      <c r="R42" s="349">
        <f t="shared" si="11"/>
        <v>381794</v>
      </c>
    </row>
    <row r="43" spans="1:18" ht="15.75">
      <c r="A43" s="350"/>
      <c r="B43" s="350"/>
      <c r="C43" s="350"/>
      <c r="D43" s="351"/>
      <c r="E43" s="351"/>
      <c r="F43" s="351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5.75">
      <c r="A44" s="350"/>
      <c r="B44" s="350"/>
      <c r="C44" s="350"/>
      <c r="D44" s="353"/>
      <c r="E44" s="353"/>
      <c r="F44" s="353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</row>
    <row r="45" spans="1:18" ht="15.75">
      <c r="A45" s="350"/>
      <c r="B45" s="480" t="s">
        <v>402</v>
      </c>
      <c r="C45" s="568">
        <f>Title!B11</f>
        <v>43551</v>
      </c>
      <c r="D45" s="568"/>
      <c r="E45" s="568"/>
      <c r="F45" s="568"/>
      <c r="G45" s="568"/>
      <c r="H45" s="568"/>
      <c r="I45" s="568"/>
      <c r="J45" s="354"/>
      <c r="K45" s="354"/>
      <c r="L45" s="354"/>
      <c r="M45" s="354"/>
      <c r="N45" s="354"/>
      <c r="O45" s="354"/>
      <c r="P45" s="354"/>
      <c r="Q45" s="354"/>
      <c r="R45" s="354"/>
    </row>
    <row r="46" spans="2:9" ht="15.75">
      <c r="B46" s="124"/>
      <c r="C46" s="125"/>
      <c r="D46" s="125"/>
      <c r="E46" s="125"/>
      <c r="F46" s="125"/>
      <c r="G46" s="125"/>
      <c r="H46" s="125"/>
      <c r="I46" s="125"/>
    </row>
    <row r="47" spans="2:9" ht="15.75">
      <c r="B47" s="127"/>
      <c r="C47" s="569"/>
      <c r="D47" s="569"/>
      <c r="E47" s="569"/>
      <c r="F47" s="569"/>
      <c r="G47" s="121"/>
      <c r="H47" s="122"/>
      <c r="I47" s="47"/>
    </row>
    <row r="48" spans="2:9" ht="15.75">
      <c r="B48" s="481" t="s">
        <v>508</v>
      </c>
      <c r="C48" s="480"/>
      <c r="D48" s="187"/>
      <c r="E48" s="187"/>
      <c r="F48" s="138"/>
      <c r="G48" s="138"/>
      <c r="H48" s="187"/>
      <c r="I48" s="187"/>
    </row>
    <row r="49" spans="2:9" ht="15.75">
      <c r="B49" s="481"/>
      <c r="C49" s="482" t="s">
        <v>509</v>
      </c>
      <c r="D49" s="187"/>
      <c r="E49" s="187"/>
      <c r="F49" s="138"/>
      <c r="G49" s="138"/>
      <c r="H49" s="187"/>
      <c r="I49" s="187"/>
    </row>
    <row r="50" spans="2:9" ht="15.75">
      <c r="B50" s="481" t="s">
        <v>510</v>
      </c>
      <c r="C50" s="480"/>
      <c r="D50" s="187"/>
      <c r="E50" s="187"/>
      <c r="F50" s="138"/>
      <c r="G50" s="138"/>
      <c r="H50" s="187"/>
      <c r="I50" s="187"/>
    </row>
    <row r="51" spans="2:9" ht="15.75" customHeight="1">
      <c r="B51" s="480"/>
      <c r="C51" s="482" t="s">
        <v>511</v>
      </c>
      <c r="D51" s="187"/>
      <c r="E51" s="187"/>
      <c r="F51" s="138"/>
      <c r="G51" s="138"/>
      <c r="H51" s="187"/>
      <c r="I51" s="187"/>
    </row>
    <row r="52" spans="2:9" ht="15.75">
      <c r="B52" s="127"/>
      <c r="C52" s="569"/>
      <c r="D52" s="569"/>
      <c r="E52" s="569"/>
      <c r="F52" s="569"/>
      <c r="G52" s="121"/>
      <c r="H52" s="122"/>
      <c r="I52" s="47"/>
    </row>
    <row r="53" spans="2:9" ht="15.75">
      <c r="B53" s="127"/>
      <c r="C53" s="569"/>
      <c r="D53" s="569"/>
      <c r="E53" s="569"/>
      <c r="F53" s="569"/>
      <c r="G53" s="121"/>
      <c r="H53" s="122"/>
      <c r="I53" s="47"/>
    </row>
    <row r="54" spans="2:9" ht="15.75">
      <c r="B54" s="127"/>
      <c r="C54" s="569"/>
      <c r="D54" s="569"/>
      <c r="E54" s="569"/>
      <c r="F54" s="569"/>
      <c r="G54" s="121"/>
      <c r="H54" s="122"/>
      <c r="I54" s="47"/>
    </row>
    <row r="55" spans="2:9" ht="15.75">
      <c r="B55" s="127"/>
      <c r="C55" s="569"/>
      <c r="D55" s="569"/>
      <c r="E55" s="569"/>
      <c r="F55" s="569"/>
      <c r="G55" s="121"/>
      <c r="H55" s="122"/>
      <c r="I55" s="47"/>
    </row>
    <row r="56" spans="2:9" ht="15.75">
      <c r="B56" s="127"/>
      <c r="C56" s="569"/>
      <c r="D56" s="569"/>
      <c r="E56" s="569"/>
      <c r="F56" s="569"/>
      <c r="G56" s="121"/>
      <c r="H56" s="122"/>
      <c r="I56" s="47"/>
    </row>
  </sheetData>
  <sheetProtection/>
  <mergeCells count="13"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  <mergeCell ref="C54:F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3:I26 D23:F26 H20:I21 K20:M21 O20:P21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57" zoomScaleNormal="57" zoomScalePageLayoutView="0" workbookViewId="0" topLeftCell="A67">
      <selection activeCell="E116" sqref="E116"/>
    </sheetView>
  </sheetViews>
  <sheetFormatPr defaultColWidth="10.625" defaultRowHeight="15.75"/>
  <cols>
    <col min="1" max="1" width="52.625" style="274" customWidth="1"/>
    <col min="2" max="2" width="10.625" style="306" customWidth="1"/>
    <col min="3" max="3" width="17.625" style="274" customWidth="1"/>
    <col min="4" max="5" width="15.625" style="274" customWidth="1"/>
    <col min="6" max="6" width="16.875" style="274" customWidth="1"/>
    <col min="7" max="26" width="10.625" style="274" customWidth="1"/>
    <col min="27" max="16384" width="10.625" style="274" customWidth="1"/>
  </cols>
  <sheetData>
    <row r="1" spans="1:6" ht="15.75">
      <c r="A1" s="584" t="s">
        <v>776</v>
      </c>
      <c r="B1" s="584"/>
      <c r="C1" s="584"/>
      <c r="D1" s="584"/>
      <c r="E1" s="584"/>
      <c r="F1" s="129"/>
    </row>
    <row r="2" spans="1:6" ht="15.75">
      <c r="A2" s="26"/>
      <c r="B2" s="277"/>
      <c r="C2" s="276"/>
      <c r="D2" s="27"/>
      <c r="E2" s="129"/>
      <c r="F2" s="129"/>
    </row>
    <row r="3" spans="1:6" ht="15.75">
      <c r="A3" s="29" t="s">
        <v>711</v>
      </c>
      <c r="B3" s="277"/>
      <c r="C3" s="276"/>
      <c r="D3" s="189"/>
      <c r="E3" s="129"/>
      <c r="F3" s="129"/>
    </row>
    <row r="4" spans="1:6" ht="15.75">
      <c r="A4" s="547"/>
      <c r="B4" s="277"/>
      <c r="C4" s="276"/>
      <c r="D4" s="129"/>
      <c r="E4" s="129"/>
      <c r="F4" s="129"/>
    </row>
    <row r="5" spans="1:5" ht="15.75">
      <c r="A5" s="131" t="s">
        <v>423</v>
      </c>
      <c r="B5" s="355"/>
      <c r="C5" s="273"/>
      <c r="D5" s="135"/>
      <c r="E5" s="40"/>
    </row>
    <row r="6" spans="1:5" ht="15.75">
      <c r="A6" s="131" t="s">
        <v>424</v>
      </c>
      <c r="B6" s="28"/>
      <c r="D6" s="135"/>
      <c r="E6" s="136"/>
    </row>
    <row r="7" spans="1:5" ht="16.5" thickBot="1">
      <c r="A7" s="566">
        <f>Title!B10</f>
        <v>43465</v>
      </c>
      <c r="C7" s="28"/>
      <c r="D7" s="28"/>
      <c r="E7" s="44" t="s">
        <v>811</v>
      </c>
    </row>
    <row r="8" spans="1:6" s="284" customFormat="1" ht="15.75" customHeight="1">
      <c r="A8" s="588" t="s">
        <v>676</v>
      </c>
      <c r="B8" s="590" t="s">
        <v>714</v>
      </c>
      <c r="C8" s="592" t="s">
        <v>777</v>
      </c>
      <c r="D8" s="427" t="s">
        <v>778</v>
      </c>
      <c r="E8" s="428"/>
      <c r="F8" s="357"/>
    </row>
    <row r="9" spans="1:6" s="284" customFormat="1" ht="15.75">
      <c r="A9" s="589"/>
      <c r="B9" s="591"/>
      <c r="C9" s="593"/>
      <c r="D9" s="358" t="s">
        <v>779</v>
      </c>
      <c r="E9" s="359" t="s">
        <v>780</v>
      </c>
      <c r="F9" s="357"/>
    </row>
    <row r="10" spans="1:6" s="284" customFormat="1" ht="16.5" thickBot="1">
      <c r="A10" s="360" t="s">
        <v>8</v>
      </c>
      <c r="B10" s="361" t="s">
        <v>9</v>
      </c>
      <c r="C10" s="362">
        <v>1</v>
      </c>
      <c r="D10" s="362">
        <v>2</v>
      </c>
      <c r="E10" s="363">
        <v>3</v>
      </c>
      <c r="F10" s="357"/>
    </row>
    <row r="11" spans="1:6" ht="16.5" thickBot="1">
      <c r="A11" s="548" t="s">
        <v>781</v>
      </c>
      <c r="B11" s="364" t="s">
        <v>302</v>
      </c>
      <c r="C11" s="365"/>
      <c r="D11" s="365"/>
      <c r="E11" s="366">
        <f>C11-D11</f>
        <v>0</v>
      </c>
      <c r="F11" s="367"/>
    </row>
    <row r="12" spans="1:6" ht="15.75">
      <c r="A12" s="548" t="s">
        <v>782</v>
      </c>
      <c r="B12" s="368"/>
      <c r="C12" s="369"/>
      <c r="D12" s="369"/>
      <c r="E12" s="370"/>
      <c r="F12" s="367"/>
    </row>
    <row r="13" spans="1:6" ht="15.75">
      <c r="A13" s="549" t="s">
        <v>783</v>
      </c>
      <c r="B13" s="371" t="s">
        <v>303</v>
      </c>
      <c r="C13" s="372">
        <f>SUM(C14:C16)</f>
        <v>23055</v>
      </c>
      <c r="D13" s="372">
        <f>SUM(D14:D16)</f>
        <v>0</v>
      </c>
      <c r="E13" s="373">
        <f>SUM(E14:E16)</f>
        <v>23055</v>
      </c>
      <c r="F13" s="367"/>
    </row>
    <row r="14" spans="1:6" ht="15.75">
      <c r="A14" s="549" t="s">
        <v>784</v>
      </c>
      <c r="B14" s="371" t="s">
        <v>304</v>
      </c>
      <c r="C14" s="374">
        <v>22861</v>
      </c>
      <c r="D14" s="374"/>
      <c r="E14" s="373">
        <f aca="true" t="shared" si="0" ref="E14:E44">C14-D14</f>
        <v>22861</v>
      </c>
      <c r="F14" s="367"/>
    </row>
    <row r="15" spans="1:6" ht="15.75">
      <c r="A15" s="549" t="s">
        <v>785</v>
      </c>
      <c r="B15" s="371" t="s">
        <v>305</v>
      </c>
      <c r="C15" s="374"/>
      <c r="D15" s="374"/>
      <c r="E15" s="373">
        <f t="shared" si="0"/>
        <v>0</v>
      </c>
      <c r="F15" s="367"/>
    </row>
    <row r="16" spans="1:6" ht="15.75">
      <c r="A16" s="549" t="s">
        <v>786</v>
      </c>
      <c r="B16" s="371" t="s">
        <v>306</v>
      </c>
      <c r="C16" s="374">
        <v>194</v>
      </c>
      <c r="D16" s="374"/>
      <c r="E16" s="373">
        <f t="shared" si="0"/>
        <v>194</v>
      </c>
      <c r="F16" s="367"/>
    </row>
    <row r="17" spans="1:6" ht="15.75">
      <c r="A17" s="549" t="s">
        <v>468</v>
      </c>
      <c r="B17" s="371" t="s">
        <v>307</v>
      </c>
      <c r="C17" s="374">
        <v>2341</v>
      </c>
      <c r="D17" s="374"/>
      <c r="E17" s="373">
        <f t="shared" si="0"/>
        <v>2341</v>
      </c>
      <c r="F17" s="367"/>
    </row>
    <row r="18" spans="1:6" ht="15.75">
      <c r="A18" s="549" t="s">
        <v>787</v>
      </c>
      <c r="B18" s="371" t="s">
        <v>308</v>
      </c>
      <c r="C18" s="372">
        <f>+C19+C20</f>
        <v>3419</v>
      </c>
      <c r="D18" s="372">
        <f>+D19+D20</f>
        <v>0</v>
      </c>
      <c r="E18" s="373">
        <f t="shared" si="0"/>
        <v>3419</v>
      </c>
      <c r="F18" s="367"/>
    </row>
    <row r="19" spans="1:6" ht="15.75">
      <c r="A19" s="549" t="s">
        <v>788</v>
      </c>
      <c r="B19" s="371" t="s">
        <v>309</v>
      </c>
      <c r="C19" s="374"/>
      <c r="D19" s="374"/>
      <c r="E19" s="373">
        <f t="shared" si="0"/>
        <v>0</v>
      </c>
      <c r="F19" s="367"/>
    </row>
    <row r="20" spans="1:6" ht="15.75">
      <c r="A20" s="549" t="s">
        <v>786</v>
      </c>
      <c r="B20" s="371" t="s">
        <v>310</v>
      </c>
      <c r="C20" s="374">
        <v>3419</v>
      </c>
      <c r="D20" s="374"/>
      <c r="E20" s="373">
        <f t="shared" si="0"/>
        <v>3419</v>
      </c>
      <c r="F20" s="367"/>
    </row>
    <row r="21" spans="1:6" ht="16.5" thickBot="1">
      <c r="A21" s="550" t="s">
        <v>471</v>
      </c>
      <c r="B21" s="375" t="s">
        <v>311</v>
      </c>
      <c r="C21" s="376">
        <f>C13+C17+C18</f>
        <v>28815</v>
      </c>
      <c r="D21" s="376">
        <f>D13+D17+D18</f>
        <v>0</v>
      </c>
      <c r="E21" s="377">
        <f>E13+E17+E18</f>
        <v>28815</v>
      </c>
      <c r="F21" s="367"/>
    </row>
    <row r="22" spans="1:6" ht="15.75">
      <c r="A22" s="548" t="s">
        <v>789</v>
      </c>
      <c r="B22" s="368"/>
      <c r="C22" s="369"/>
      <c r="D22" s="369"/>
      <c r="E22" s="370">
        <f t="shared" si="0"/>
        <v>0</v>
      </c>
      <c r="F22" s="367"/>
    </row>
    <row r="23" spans="1:6" ht="15.75">
      <c r="A23" s="549" t="s">
        <v>790</v>
      </c>
      <c r="B23" s="378" t="s">
        <v>312</v>
      </c>
      <c r="C23" s="379"/>
      <c r="D23" s="379"/>
      <c r="E23" s="380">
        <f t="shared" si="0"/>
        <v>0</v>
      </c>
      <c r="F23" s="367"/>
    </row>
    <row r="24" spans="1:6" ht="16.5" thickBot="1">
      <c r="A24" s="549"/>
      <c r="B24" s="381"/>
      <c r="C24" s="382"/>
      <c r="D24" s="382"/>
      <c r="E24" s="383"/>
      <c r="F24" s="367"/>
    </row>
    <row r="25" spans="1:6" ht="15.75">
      <c r="A25" s="548" t="s">
        <v>791</v>
      </c>
      <c r="B25" s="384"/>
      <c r="C25" s="385"/>
      <c r="D25" s="385"/>
      <c r="E25" s="386"/>
      <c r="F25" s="367"/>
    </row>
    <row r="26" spans="1:6" ht="15.75">
      <c r="A26" s="549" t="s">
        <v>783</v>
      </c>
      <c r="B26" s="371" t="s">
        <v>313</v>
      </c>
      <c r="C26" s="372">
        <f>SUM(C27:C29)</f>
        <v>91509</v>
      </c>
      <c r="D26" s="372">
        <f>SUM(D27:D29)</f>
        <v>91509</v>
      </c>
      <c r="E26" s="373">
        <f>SUM(E27:E29)</f>
        <v>0</v>
      </c>
      <c r="F26" s="367"/>
    </row>
    <row r="27" spans="1:6" ht="15.75">
      <c r="A27" s="549" t="s">
        <v>792</v>
      </c>
      <c r="B27" s="371" t="s">
        <v>314</v>
      </c>
      <c r="C27" s="374">
        <v>19703</v>
      </c>
      <c r="D27" s="374">
        <f>+C27</f>
        <v>19703</v>
      </c>
      <c r="E27" s="373">
        <f t="shared" si="0"/>
        <v>0</v>
      </c>
      <c r="F27" s="367"/>
    </row>
    <row r="28" spans="1:6" ht="15.75">
      <c r="A28" s="549" t="s">
        <v>793</v>
      </c>
      <c r="B28" s="371" t="s">
        <v>315</v>
      </c>
      <c r="C28" s="374">
        <v>71806</v>
      </c>
      <c r="D28" s="374">
        <f aca="true" t="shared" si="1" ref="D28:D34">+C28</f>
        <v>71806</v>
      </c>
      <c r="E28" s="373">
        <f t="shared" si="0"/>
        <v>0</v>
      </c>
      <c r="F28" s="367"/>
    </row>
    <row r="29" spans="1:6" ht="15.75">
      <c r="A29" s="549" t="s">
        <v>786</v>
      </c>
      <c r="B29" s="371" t="s">
        <v>316</v>
      </c>
      <c r="C29" s="374">
        <v>0</v>
      </c>
      <c r="D29" s="374">
        <f t="shared" si="1"/>
        <v>0</v>
      </c>
      <c r="E29" s="373">
        <f t="shared" si="0"/>
        <v>0</v>
      </c>
      <c r="F29" s="367"/>
    </row>
    <row r="30" spans="1:6" ht="15.75">
      <c r="A30" s="549" t="s">
        <v>794</v>
      </c>
      <c r="B30" s="371" t="s">
        <v>317</v>
      </c>
      <c r="C30" s="374">
        <v>18868</v>
      </c>
      <c r="D30" s="374">
        <f t="shared" si="1"/>
        <v>18868</v>
      </c>
      <c r="E30" s="373">
        <f t="shared" si="0"/>
        <v>0</v>
      </c>
      <c r="F30" s="367"/>
    </row>
    <row r="31" spans="1:6" ht="15.75">
      <c r="A31" s="549" t="s">
        <v>486</v>
      </c>
      <c r="B31" s="371" t="s">
        <v>318</v>
      </c>
      <c r="C31" s="374">
        <v>563</v>
      </c>
      <c r="D31" s="374">
        <f t="shared" si="1"/>
        <v>563</v>
      </c>
      <c r="E31" s="373">
        <f t="shared" si="0"/>
        <v>0</v>
      </c>
      <c r="F31" s="367"/>
    </row>
    <row r="32" spans="1:6" ht="15.75">
      <c r="A32" s="549" t="s">
        <v>487</v>
      </c>
      <c r="B32" s="371" t="s">
        <v>319</v>
      </c>
      <c r="C32" s="374">
        <v>3270</v>
      </c>
      <c r="D32" s="374">
        <f t="shared" si="1"/>
        <v>3270</v>
      </c>
      <c r="E32" s="373">
        <f t="shared" si="0"/>
        <v>0</v>
      </c>
      <c r="F32" s="367"/>
    </row>
    <row r="33" spans="1:6" ht="15.75">
      <c r="A33" s="549" t="s">
        <v>488</v>
      </c>
      <c r="B33" s="371" t="s">
        <v>320</v>
      </c>
      <c r="C33" s="374">
        <v>0</v>
      </c>
      <c r="D33" s="374">
        <f t="shared" si="1"/>
        <v>0</v>
      </c>
      <c r="E33" s="373">
        <f t="shared" si="0"/>
        <v>0</v>
      </c>
      <c r="F33" s="367"/>
    </row>
    <row r="34" spans="1:6" ht="15.75">
      <c r="A34" s="549" t="s">
        <v>795</v>
      </c>
      <c r="B34" s="371" t="s">
        <v>321</v>
      </c>
      <c r="C34" s="374">
        <v>0</v>
      </c>
      <c r="D34" s="374">
        <f t="shared" si="1"/>
        <v>0</v>
      </c>
      <c r="E34" s="373">
        <f t="shared" si="0"/>
        <v>0</v>
      </c>
      <c r="F34" s="367"/>
    </row>
    <row r="35" spans="1:6" ht="15.75">
      <c r="A35" s="549" t="s">
        <v>796</v>
      </c>
      <c r="B35" s="371" t="s">
        <v>322</v>
      </c>
      <c r="C35" s="372">
        <f>SUM(C36:C39)</f>
        <v>4423</v>
      </c>
      <c r="D35" s="372">
        <f>SUM(D36:D39)</f>
        <v>4423</v>
      </c>
      <c r="E35" s="373">
        <f>SUM(E36:E39)</f>
        <v>0</v>
      </c>
      <c r="F35" s="367"/>
    </row>
    <row r="36" spans="1:6" ht="15.75">
      <c r="A36" s="549" t="s">
        <v>797</v>
      </c>
      <c r="B36" s="371" t="s">
        <v>323</v>
      </c>
      <c r="C36" s="374">
        <v>0</v>
      </c>
      <c r="D36" s="374">
        <f>+C36</f>
        <v>0</v>
      </c>
      <c r="E36" s="373">
        <f t="shared" si="0"/>
        <v>0</v>
      </c>
      <c r="F36" s="367"/>
    </row>
    <row r="37" spans="1:6" ht="15.75">
      <c r="A37" s="549" t="s">
        <v>798</v>
      </c>
      <c r="B37" s="371" t="s">
        <v>324</v>
      </c>
      <c r="C37" s="374">
        <v>0</v>
      </c>
      <c r="D37" s="374">
        <f>+C37</f>
        <v>0</v>
      </c>
      <c r="E37" s="373">
        <f t="shared" si="0"/>
        <v>0</v>
      </c>
      <c r="F37" s="367"/>
    </row>
    <row r="38" spans="1:6" ht="15.75">
      <c r="A38" s="549" t="s">
        <v>799</v>
      </c>
      <c r="B38" s="371" t="s">
        <v>325</v>
      </c>
      <c r="C38" s="374">
        <v>0</v>
      </c>
      <c r="D38" s="374">
        <f>+C38</f>
        <v>0</v>
      </c>
      <c r="E38" s="373">
        <f t="shared" si="0"/>
        <v>0</v>
      </c>
      <c r="F38" s="367"/>
    </row>
    <row r="39" spans="1:6" ht="15.75">
      <c r="A39" s="549" t="s">
        <v>800</v>
      </c>
      <c r="B39" s="371" t="s">
        <v>326</v>
      </c>
      <c r="C39" s="374">
        <v>4423</v>
      </c>
      <c r="D39" s="374">
        <f>+C39</f>
        <v>4423</v>
      </c>
      <c r="E39" s="373">
        <f t="shared" si="0"/>
        <v>0</v>
      </c>
      <c r="F39" s="367"/>
    </row>
    <row r="40" spans="1:6" ht="15.75">
      <c r="A40" s="549" t="s">
        <v>801</v>
      </c>
      <c r="B40" s="371" t="s">
        <v>327</v>
      </c>
      <c r="C40" s="372">
        <f>SUM(C41:C44)</f>
        <v>683</v>
      </c>
      <c r="D40" s="372">
        <f>SUM(D41:D44)</f>
        <v>683</v>
      </c>
      <c r="E40" s="373">
        <f>SUM(E41:E44)</f>
        <v>0</v>
      </c>
      <c r="F40" s="367"/>
    </row>
    <row r="41" spans="1:6" ht="15.75">
      <c r="A41" s="549" t="s">
        <v>802</v>
      </c>
      <c r="B41" s="371" t="s">
        <v>328</v>
      </c>
      <c r="C41" s="374"/>
      <c r="D41" s="374">
        <f>+C41</f>
        <v>0</v>
      </c>
      <c r="E41" s="373">
        <f t="shared" si="0"/>
        <v>0</v>
      </c>
      <c r="F41" s="367"/>
    </row>
    <row r="42" spans="1:6" ht="15.75">
      <c r="A42" s="549" t="s">
        <v>803</v>
      </c>
      <c r="B42" s="371" t="s">
        <v>329</v>
      </c>
      <c r="C42" s="374"/>
      <c r="D42" s="374">
        <f>+C42</f>
        <v>0</v>
      </c>
      <c r="E42" s="373">
        <f t="shared" si="0"/>
        <v>0</v>
      </c>
      <c r="F42" s="367"/>
    </row>
    <row r="43" spans="1:6" ht="15.75">
      <c r="A43" s="549" t="s">
        <v>804</v>
      </c>
      <c r="B43" s="371" t="s">
        <v>330</v>
      </c>
      <c r="C43" s="374">
        <v>160</v>
      </c>
      <c r="D43" s="374">
        <f>+C43</f>
        <v>160</v>
      </c>
      <c r="E43" s="373">
        <f t="shared" si="0"/>
        <v>0</v>
      </c>
      <c r="F43" s="367"/>
    </row>
    <row r="44" spans="1:6" ht="15.75">
      <c r="A44" s="549" t="s">
        <v>805</v>
      </c>
      <c r="B44" s="371" t="s">
        <v>331</v>
      </c>
      <c r="C44" s="374">
        <v>523</v>
      </c>
      <c r="D44" s="374">
        <f>+C44</f>
        <v>523</v>
      </c>
      <c r="E44" s="373">
        <f t="shared" si="0"/>
        <v>0</v>
      </c>
      <c r="F44" s="367"/>
    </row>
    <row r="45" spans="1:6" ht="16.5" thickBot="1">
      <c r="A45" s="550" t="s">
        <v>806</v>
      </c>
      <c r="B45" s="387" t="s">
        <v>332</v>
      </c>
      <c r="C45" s="388">
        <f>C26+C30+C31+C33+C32+C34+C35+C40</f>
        <v>119316</v>
      </c>
      <c r="D45" s="388">
        <f>D26+D30+D31+D33+D32+D34+D35+D40</f>
        <v>119316</v>
      </c>
      <c r="E45" s="389">
        <f>E26+E30+E31+E33+E32+E34+E35+E40</f>
        <v>0</v>
      </c>
      <c r="F45" s="367"/>
    </row>
    <row r="46" spans="1:6" ht="16.5" thickBot="1">
      <c r="A46" s="548" t="s">
        <v>807</v>
      </c>
      <c r="B46" s="390" t="s">
        <v>333</v>
      </c>
      <c r="C46" s="391">
        <f>C45+C23+C21+C11</f>
        <v>148131</v>
      </c>
      <c r="D46" s="391">
        <f>D45+D23+D21+D11</f>
        <v>119316</v>
      </c>
      <c r="E46" s="392">
        <f>E45+E23+E21+E11</f>
        <v>28815</v>
      </c>
      <c r="F46" s="367"/>
    </row>
    <row r="47" spans="1:6" ht="15.75">
      <c r="A47" s="393"/>
      <c r="B47" s="394"/>
      <c r="C47" s="395"/>
      <c r="D47" s="395"/>
      <c r="E47" s="395"/>
      <c r="F47" s="367"/>
    </row>
    <row r="48" spans="1:6" ht="15.75">
      <c r="A48" s="393"/>
      <c r="B48" s="394"/>
      <c r="C48" s="395"/>
      <c r="D48" s="395"/>
      <c r="E48" s="395"/>
      <c r="F48" s="367"/>
    </row>
    <row r="49" spans="1:6" ht="16.5" thickBot="1">
      <c r="A49" s="393" t="s">
        <v>808</v>
      </c>
      <c r="B49" s="394"/>
      <c r="C49" s="396"/>
      <c r="D49" s="396"/>
      <c r="E49" s="396"/>
      <c r="F49" s="44" t="s">
        <v>811</v>
      </c>
    </row>
    <row r="50" spans="1:6" s="284" customFormat="1" ht="15.75">
      <c r="A50" s="594" t="s">
        <v>676</v>
      </c>
      <c r="B50" s="596" t="s">
        <v>677</v>
      </c>
      <c r="C50" s="598" t="s">
        <v>777</v>
      </c>
      <c r="D50" s="356" t="s">
        <v>809</v>
      </c>
      <c r="E50" s="356"/>
      <c r="F50" s="585" t="s">
        <v>810</v>
      </c>
    </row>
    <row r="51" spans="1:6" s="284" customFormat="1" ht="15.75">
      <c r="A51" s="595"/>
      <c r="B51" s="597"/>
      <c r="C51" s="599"/>
      <c r="D51" s="397" t="s">
        <v>779</v>
      </c>
      <c r="E51" s="397" t="s">
        <v>780</v>
      </c>
      <c r="F51" s="586"/>
    </row>
    <row r="52" spans="1:6" s="284" customFormat="1" ht="16.5" thickBot="1">
      <c r="A52" s="360" t="s">
        <v>8</v>
      </c>
      <c r="B52" s="361" t="s">
        <v>9</v>
      </c>
      <c r="C52" s="362">
        <v>1</v>
      </c>
      <c r="D52" s="362">
        <v>2</v>
      </c>
      <c r="E52" s="398">
        <v>3</v>
      </c>
      <c r="F52" s="399">
        <v>4</v>
      </c>
    </row>
    <row r="53" spans="1:6" ht="15.75">
      <c r="A53" s="548" t="s">
        <v>540</v>
      </c>
      <c r="B53" s="400"/>
      <c r="C53" s="401"/>
      <c r="D53" s="401"/>
      <c r="E53" s="401"/>
      <c r="F53" s="402"/>
    </row>
    <row r="54" spans="1:6" ht="15.75">
      <c r="A54" s="549" t="s">
        <v>812</v>
      </c>
      <c r="B54" s="371" t="s">
        <v>334</v>
      </c>
      <c r="C54" s="403">
        <f>SUM(C55:C57)</f>
        <v>0</v>
      </c>
      <c r="D54" s="403">
        <f>SUM(D55:D57)</f>
        <v>0</v>
      </c>
      <c r="E54" s="404">
        <f>C54-D54</f>
        <v>0</v>
      </c>
      <c r="F54" s="405">
        <f>SUM(F55:F57)</f>
        <v>0</v>
      </c>
    </row>
    <row r="55" spans="1:6" ht="15.75">
      <c r="A55" s="549" t="s">
        <v>813</v>
      </c>
      <c r="B55" s="371" t="s">
        <v>335</v>
      </c>
      <c r="C55" s="67"/>
      <c r="D55" s="67"/>
      <c r="E55" s="404">
        <f>C55-D55</f>
        <v>0</v>
      </c>
      <c r="F55" s="68"/>
    </row>
    <row r="56" spans="1:6" ht="15.75">
      <c r="A56" s="549" t="s">
        <v>814</v>
      </c>
      <c r="B56" s="371" t="s">
        <v>336</v>
      </c>
      <c r="C56" s="67"/>
      <c r="D56" s="67"/>
      <c r="E56" s="404">
        <f aca="true" t="shared" si="2" ref="E56:E97">C56-D56</f>
        <v>0</v>
      </c>
      <c r="F56" s="68"/>
    </row>
    <row r="57" spans="1:6" ht="15.75">
      <c r="A57" s="549" t="s">
        <v>805</v>
      </c>
      <c r="B57" s="371" t="s">
        <v>337</v>
      </c>
      <c r="C57" s="67"/>
      <c r="D57" s="67"/>
      <c r="E57" s="404">
        <f t="shared" si="2"/>
        <v>0</v>
      </c>
      <c r="F57" s="68"/>
    </row>
    <row r="58" spans="1:6" ht="15.75">
      <c r="A58" s="549" t="s">
        <v>815</v>
      </c>
      <c r="B58" s="371" t="s">
        <v>338</v>
      </c>
      <c r="C58" s="403">
        <f>C59+C61</f>
        <v>9556</v>
      </c>
      <c r="D58" s="403">
        <f>D59+D61</f>
        <v>0</v>
      </c>
      <c r="E58" s="404">
        <f t="shared" si="2"/>
        <v>9556</v>
      </c>
      <c r="F58" s="406">
        <f>F59+F61</f>
        <v>55276</v>
      </c>
    </row>
    <row r="59" spans="1:6" ht="15.75">
      <c r="A59" s="549" t="s">
        <v>816</v>
      </c>
      <c r="B59" s="371" t="s">
        <v>339</v>
      </c>
      <c r="C59" s="67">
        <v>9556</v>
      </c>
      <c r="D59" s="67"/>
      <c r="E59" s="404">
        <f t="shared" si="2"/>
        <v>9556</v>
      </c>
      <c r="F59" s="68">
        <v>55276</v>
      </c>
    </row>
    <row r="60" spans="1:6" ht="15.75">
      <c r="A60" s="551" t="s">
        <v>817</v>
      </c>
      <c r="B60" s="371" t="s">
        <v>340</v>
      </c>
      <c r="C60" s="67"/>
      <c r="D60" s="67"/>
      <c r="E60" s="404">
        <f t="shared" si="2"/>
        <v>0</v>
      </c>
      <c r="F60" s="68"/>
    </row>
    <row r="61" spans="1:6" ht="15.75">
      <c r="A61" s="551" t="s">
        <v>818</v>
      </c>
      <c r="B61" s="371" t="s">
        <v>341</v>
      </c>
      <c r="C61" s="67"/>
      <c r="D61" s="67"/>
      <c r="E61" s="404">
        <f t="shared" si="2"/>
        <v>0</v>
      </c>
      <c r="F61" s="68"/>
    </row>
    <row r="62" spans="1:6" ht="15.75">
      <c r="A62" s="551" t="s">
        <v>817</v>
      </c>
      <c r="B62" s="371" t="s">
        <v>342</v>
      </c>
      <c r="C62" s="67"/>
      <c r="D62" s="67"/>
      <c r="E62" s="404">
        <f t="shared" si="2"/>
        <v>0</v>
      </c>
      <c r="F62" s="68"/>
    </row>
    <row r="63" spans="1:6" ht="15.75">
      <c r="A63" s="549" t="s">
        <v>819</v>
      </c>
      <c r="B63" s="371" t="s">
        <v>343</v>
      </c>
      <c r="C63" s="67"/>
      <c r="D63" s="67"/>
      <c r="E63" s="404">
        <f t="shared" si="2"/>
        <v>0</v>
      </c>
      <c r="F63" s="68"/>
    </row>
    <row r="64" spans="1:6" ht="15.75">
      <c r="A64" s="549" t="s">
        <v>487</v>
      </c>
      <c r="B64" s="371" t="s">
        <v>344</v>
      </c>
      <c r="C64" s="67"/>
      <c r="D64" s="67"/>
      <c r="E64" s="404">
        <f t="shared" si="2"/>
        <v>0</v>
      </c>
      <c r="F64" s="68"/>
    </row>
    <row r="65" spans="1:6" ht="15.75">
      <c r="A65" s="549" t="s">
        <v>544</v>
      </c>
      <c r="B65" s="371" t="s">
        <v>345</v>
      </c>
      <c r="C65" s="67"/>
      <c r="D65" s="67"/>
      <c r="E65" s="404">
        <f t="shared" si="2"/>
        <v>0</v>
      </c>
      <c r="F65" s="68"/>
    </row>
    <row r="66" spans="1:6" ht="15.75">
      <c r="A66" s="549" t="s">
        <v>820</v>
      </c>
      <c r="B66" s="371" t="s">
        <v>346</v>
      </c>
      <c r="C66" s="67"/>
      <c r="D66" s="67"/>
      <c r="E66" s="404">
        <f t="shared" si="2"/>
        <v>0</v>
      </c>
      <c r="F66" s="68"/>
    </row>
    <row r="67" spans="1:6" ht="15.75">
      <c r="A67" s="549" t="s">
        <v>788</v>
      </c>
      <c r="B67" s="371" t="s">
        <v>347</v>
      </c>
      <c r="C67" s="67"/>
      <c r="D67" s="67"/>
      <c r="E67" s="404">
        <f t="shared" si="2"/>
        <v>0</v>
      </c>
      <c r="F67" s="68"/>
    </row>
    <row r="68" spans="1:6" ht="16.5" thickBot="1">
      <c r="A68" s="552" t="s">
        <v>546</v>
      </c>
      <c r="B68" s="375" t="s">
        <v>348</v>
      </c>
      <c r="C68" s="407">
        <f>C54+C58+C63+C64+C65+C66</f>
        <v>9556</v>
      </c>
      <c r="D68" s="407">
        <f>D54+D58+D63+D64+D65+D66</f>
        <v>0</v>
      </c>
      <c r="E68" s="408">
        <f t="shared" si="2"/>
        <v>9556</v>
      </c>
      <c r="F68" s="409">
        <f>F54+F58+F63+F64+F65+F66</f>
        <v>55276</v>
      </c>
    </row>
    <row r="69" spans="1:6" ht="15.75">
      <c r="A69" s="548" t="s">
        <v>821</v>
      </c>
      <c r="B69" s="410"/>
      <c r="C69" s="411"/>
      <c r="D69" s="411"/>
      <c r="E69" s="411"/>
      <c r="F69" s="412"/>
    </row>
    <row r="70" spans="1:6" ht="15.75">
      <c r="A70" s="549" t="s">
        <v>822</v>
      </c>
      <c r="B70" s="413" t="s">
        <v>349</v>
      </c>
      <c r="C70" s="67">
        <v>6236</v>
      </c>
      <c r="D70" s="67"/>
      <c r="E70" s="404">
        <f t="shared" si="2"/>
        <v>6236</v>
      </c>
      <c r="F70" s="68"/>
    </row>
    <row r="71" spans="1:6" ht="16.5" thickBot="1">
      <c r="A71" s="548"/>
      <c r="B71" s="414"/>
      <c r="C71" s="415"/>
      <c r="D71" s="415"/>
      <c r="E71" s="415"/>
      <c r="F71" s="416"/>
    </row>
    <row r="72" spans="1:6" ht="15.75">
      <c r="A72" s="548" t="s">
        <v>823</v>
      </c>
      <c r="B72" s="400"/>
      <c r="C72" s="417"/>
      <c r="D72" s="417"/>
      <c r="E72" s="417"/>
      <c r="F72" s="418"/>
    </row>
    <row r="73" spans="1:6" ht="15.75">
      <c r="A73" s="549" t="s">
        <v>824</v>
      </c>
      <c r="B73" s="371" t="s">
        <v>350</v>
      </c>
      <c r="C73" s="403">
        <f>SUM(C74:C76)</f>
        <v>633</v>
      </c>
      <c r="D73" s="403">
        <f>SUM(D74:D76)</f>
        <v>633</v>
      </c>
      <c r="E73" s="403">
        <f>SUM(E74:E76)</f>
        <v>0</v>
      </c>
      <c r="F73" s="406">
        <f>SUM(F74:F76)</f>
        <v>0</v>
      </c>
    </row>
    <row r="74" spans="1:6" ht="15.75">
      <c r="A74" s="549" t="s">
        <v>825</v>
      </c>
      <c r="B74" s="371" t="s">
        <v>351</v>
      </c>
      <c r="C74" s="67">
        <v>474</v>
      </c>
      <c r="D74" s="67">
        <f>+C74</f>
        <v>474</v>
      </c>
      <c r="E74" s="404">
        <f t="shared" si="2"/>
        <v>0</v>
      </c>
      <c r="F74" s="68"/>
    </row>
    <row r="75" spans="1:6" ht="15.75">
      <c r="A75" s="549" t="s">
        <v>826</v>
      </c>
      <c r="B75" s="371" t="s">
        <v>352</v>
      </c>
      <c r="C75" s="67">
        <v>0</v>
      </c>
      <c r="D75" s="67">
        <f>+C75</f>
        <v>0</v>
      </c>
      <c r="E75" s="404">
        <f t="shared" si="2"/>
        <v>0</v>
      </c>
      <c r="F75" s="68"/>
    </row>
    <row r="76" spans="1:6" ht="15.75">
      <c r="A76" s="553" t="s">
        <v>827</v>
      </c>
      <c r="B76" s="371" t="s">
        <v>353</v>
      </c>
      <c r="C76" s="67">
        <v>159</v>
      </c>
      <c r="D76" s="67">
        <f>+C76</f>
        <v>159</v>
      </c>
      <c r="E76" s="404">
        <f t="shared" si="2"/>
        <v>0</v>
      </c>
      <c r="F76" s="68"/>
    </row>
    <row r="77" spans="1:6" ht="15.75">
      <c r="A77" s="549" t="s">
        <v>828</v>
      </c>
      <c r="B77" s="371" t="s">
        <v>354</v>
      </c>
      <c r="C77" s="403">
        <f>C78+C80</f>
        <v>65652</v>
      </c>
      <c r="D77" s="403">
        <f>D78+D80</f>
        <v>65652</v>
      </c>
      <c r="E77" s="403">
        <f>E78+E80</f>
        <v>0</v>
      </c>
      <c r="F77" s="406">
        <f>F78+F80</f>
        <v>165778</v>
      </c>
    </row>
    <row r="78" spans="1:6" ht="15.75">
      <c r="A78" s="549" t="s">
        <v>829</v>
      </c>
      <c r="B78" s="371" t="s">
        <v>355</v>
      </c>
      <c r="C78" s="67">
        <v>65652</v>
      </c>
      <c r="D78" s="67">
        <f>+C78</f>
        <v>65652</v>
      </c>
      <c r="E78" s="404">
        <f t="shared" si="2"/>
        <v>0</v>
      </c>
      <c r="F78" s="68">
        <v>165778</v>
      </c>
    </row>
    <row r="79" spans="1:6" ht="15.75">
      <c r="A79" s="549" t="s">
        <v>830</v>
      </c>
      <c r="B79" s="371" t="s">
        <v>356</v>
      </c>
      <c r="C79" s="67"/>
      <c r="D79" s="67">
        <f>+C79</f>
        <v>0</v>
      </c>
      <c r="E79" s="404">
        <f t="shared" si="2"/>
        <v>0</v>
      </c>
      <c r="F79" s="68"/>
    </row>
    <row r="80" spans="1:6" ht="15.75">
      <c r="A80" s="549" t="s">
        <v>831</v>
      </c>
      <c r="B80" s="371" t="s">
        <v>357</v>
      </c>
      <c r="C80" s="67"/>
      <c r="D80" s="67">
        <f>+C80</f>
        <v>0</v>
      </c>
      <c r="E80" s="404">
        <f t="shared" si="2"/>
        <v>0</v>
      </c>
      <c r="F80" s="68"/>
    </row>
    <row r="81" spans="1:6" ht="15.75">
      <c r="A81" s="549" t="s">
        <v>832</v>
      </c>
      <c r="B81" s="371" t="s">
        <v>358</v>
      </c>
      <c r="C81" s="67"/>
      <c r="D81" s="67">
        <f>+C81</f>
        <v>0</v>
      </c>
      <c r="E81" s="404">
        <f t="shared" si="2"/>
        <v>0</v>
      </c>
      <c r="F81" s="68"/>
    </row>
    <row r="82" spans="1:6" ht="15.75">
      <c r="A82" s="549" t="s">
        <v>833</v>
      </c>
      <c r="B82" s="371" t="s">
        <v>359</v>
      </c>
      <c r="C82" s="403">
        <f>SUM(C83:C86)</f>
        <v>7168</v>
      </c>
      <c r="D82" s="403">
        <f>SUM(D83:D86)</f>
        <v>7168</v>
      </c>
      <c r="E82" s="403">
        <f>SUM(E83:E86)</f>
        <v>0</v>
      </c>
      <c r="F82" s="406">
        <f>SUM(F83:F86)</f>
        <v>0</v>
      </c>
    </row>
    <row r="83" spans="1:6" ht="15.75">
      <c r="A83" s="549" t="s">
        <v>834</v>
      </c>
      <c r="B83" s="371" t="s">
        <v>360</v>
      </c>
      <c r="C83" s="67"/>
      <c r="D83" s="67">
        <f>+C83</f>
        <v>0</v>
      </c>
      <c r="E83" s="404">
        <f t="shared" si="2"/>
        <v>0</v>
      </c>
      <c r="F83" s="68"/>
    </row>
    <row r="84" spans="1:6" ht="15.75">
      <c r="A84" s="549" t="s">
        <v>835</v>
      </c>
      <c r="B84" s="371" t="s">
        <v>361</v>
      </c>
      <c r="C84" s="67"/>
      <c r="D84" s="67">
        <f>+C84</f>
        <v>0</v>
      </c>
      <c r="E84" s="404">
        <f t="shared" si="2"/>
        <v>0</v>
      </c>
      <c r="F84" s="68"/>
    </row>
    <row r="85" spans="1:6" ht="15.75">
      <c r="A85" s="549" t="s">
        <v>836</v>
      </c>
      <c r="B85" s="371" t="s">
        <v>362</v>
      </c>
      <c r="C85" s="67">
        <v>7168</v>
      </c>
      <c r="D85" s="67">
        <f>+C85</f>
        <v>7168</v>
      </c>
      <c r="E85" s="404">
        <f t="shared" si="2"/>
        <v>0</v>
      </c>
      <c r="F85" s="68"/>
    </row>
    <row r="86" spans="1:6" ht="15.75">
      <c r="A86" s="549" t="s">
        <v>837</v>
      </c>
      <c r="B86" s="371" t="s">
        <v>363</v>
      </c>
      <c r="C86" s="67"/>
      <c r="D86" s="67">
        <f>+C86</f>
        <v>0</v>
      </c>
      <c r="E86" s="404">
        <f t="shared" si="2"/>
        <v>0</v>
      </c>
      <c r="F86" s="68"/>
    </row>
    <row r="87" spans="1:6" ht="15.75">
      <c r="A87" s="549" t="s">
        <v>838</v>
      </c>
      <c r="B87" s="371" t="s">
        <v>364</v>
      </c>
      <c r="C87" s="404">
        <f>SUM(C88:C92)+C96</f>
        <v>17924</v>
      </c>
      <c r="D87" s="404">
        <f>SUM(D88:D92)+D96</f>
        <v>17924</v>
      </c>
      <c r="E87" s="404">
        <f>SUM(E88:E92)+E96</f>
        <v>0</v>
      </c>
      <c r="F87" s="405">
        <f>SUM(F88:F92)+F96</f>
        <v>0</v>
      </c>
    </row>
    <row r="88" spans="1:6" ht="15.75">
      <c r="A88" s="549" t="s">
        <v>839</v>
      </c>
      <c r="B88" s="371" t="s">
        <v>365</v>
      </c>
      <c r="C88" s="67">
        <v>0</v>
      </c>
      <c r="D88" s="67">
        <f>+C88</f>
        <v>0</v>
      </c>
      <c r="E88" s="404">
        <f t="shared" si="2"/>
        <v>0</v>
      </c>
      <c r="F88" s="68"/>
    </row>
    <row r="89" spans="1:6" ht="15.75">
      <c r="A89" s="549" t="s">
        <v>840</v>
      </c>
      <c r="B89" s="371" t="s">
        <v>366</v>
      </c>
      <c r="C89" s="67">
        <v>8775</v>
      </c>
      <c r="D89" s="67">
        <f>+C89</f>
        <v>8775</v>
      </c>
      <c r="E89" s="404">
        <f t="shared" si="2"/>
        <v>0</v>
      </c>
      <c r="F89" s="68"/>
    </row>
    <row r="90" spans="1:6" ht="15.75">
      <c r="A90" s="549" t="s">
        <v>841</v>
      </c>
      <c r="B90" s="371" t="s">
        <v>367</v>
      </c>
      <c r="C90" s="67">
        <v>147</v>
      </c>
      <c r="D90" s="67">
        <f>+C90</f>
        <v>147</v>
      </c>
      <c r="E90" s="404">
        <f t="shared" si="2"/>
        <v>0</v>
      </c>
      <c r="F90" s="68"/>
    </row>
    <row r="91" spans="1:6" ht="15.75">
      <c r="A91" s="549" t="s">
        <v>842</v>
      </c>
      <c r="B91" s="371" t="s">
        <v>368</v>
      </c>
      <c r="C91" s="67">
        <v>5905</v>
      </c>
      <c r="D91" s="67">
        <f>+C91</f>
        <v>5905</v>
      </c>
      <c r="E91" s="404">
        <f t="shared" si="2"/>
        <v>0</v>
      </c>
      <c r="F91" s="68"/>
    </row>
    <row r="92" spans="1:6" ht="15.75">
      <c r="A92" s="549" t="s">
        <v>843</v>
      </c>
      <c r="B92" s="371" t="s">
        <v>369</v>
      </c>
      <c r="C92" s="403">
        <f>SUM(C93:C95)</f>
        <v>1883</v>
      </c>
      <c r="D92" s="403">
        <f>SUM(D93:D95)</f>
        <v>1883</v>
      </c>
      <c r="E92" s="403">
        <f>SUM(E93:E95)</f>
        <v>0</v>
      </c>
      <c r="F92" s="406">
        <f>SUM(F93:F95)</f>
        <v>0</v>
      </c>
    </row>
    <row r="93" spans="1:6" ht="15.75">
      <c r="A93" s="549" t="s">
        <v>797</v>
      </c>
      <c r="B93" s="371" t="s">
        <v>370</v>
      </c>
      <c r="C93" s="67">
        <v>414</v>
      </c>
      <c r="D93" s="67">
        <f>+C93</f>
        <v>414</v>
      </c>
      <c r="E93" s="404">
        <f t="shared" si="2"/>
        <v>0</v>
      </c>
      <c r="F93" s="68"/>
    </row>
    <row r="94" spans="1:6" ht="15.75">
      <c r="A94" s="549" t="s">
        <v>798</v>
      </c>
      <c r="B94" s="371" t="s">
        <v>371</v>
      </c>
      <c r="C94" s="67">
        <v>423</v>
      </c>
      <c r="D94" s="67">
        <f>+C94</f>
        <v>423</v>
      </c>
      <c r="E94" s="404">
        <f t="shared" si="2"/>
        <v>0</v>
      </c>
      <c r="F94" s="68"/>
    </row>
    <row r="95" spans="1:6" ht="15.75">
      <c r="A95" s="549" t="s">
        <v>800</v>
      </c>
      <c r="B95" s="371" t="s">
        <v>372</v>
      </c>
      <c r="C95" s="67">
        <v>1046</v>
      </c>
      <c r="D95" s="67">
        <f>+C95</f>
        <v>1046</v>
      </c>
      <c r="E95" s="404">
        <f t="shared" si="2"/>
        <v>0</v>
      </c>
      <c r="F95" s="68"/>
    </row>
    <row r="96" spans="1:6" ht="15.75">
      <c r="A96" s="549" t="s">
        <v>844</v>
      </c>
      <c r="B96" s="371" t="s">
        <v>373</v>
      </c>
      <c r="C96" s="67">
        <v>1214</v>
      </c>
      <c r="D96" s="67">
        <f>+C96</f>
        <v>1214</v>
      </c>
      <c r="E96" s="404">
        <f t="shared" si="2"/>
        <v>0</v>
      </c>
      <c r="F96" s="68"/>
    </row>
    <row r="97" spans="1:6" ht="15.75">
      <c r="A97" s="549" t="s">
        <v>845</v>
      </c>
      <c r="B97" s="371" t="s">
        <v>374</v>
      </c>
      <c r="C97" s="67">
        <v>1483</v>
      </c>
      <c r="D97" s="67">
        <f>+C97</f>
        <v>1483</v>
      </c>
      <c r="E97" s="404">
        <f t="shared" si="2"/>
        <v>0</v>
      </c>
      <c r="F97" s="68"/>
    </row>
    <row r="98" spans="1:6" ht="16.5" thickBot="1">
      <c r="A98" s="550" t="s">
        <v>566</v>
      </c>
      <c r="B98" s="375" t="s">
        <v>375</v>
      </c>
      <c r="C98" s="408">
        <f>C87+C82+C77+C73+C97</f>
        <v>92860</v>
      </c>
      <c r="D98" s="408">
        <f>D87+D82+D77+D73+D97</f>
        <v>92860</v>
      </c>
      <c r="E98" s="408">
        <f>E87+E82+E77+E73+E97</f>
        <v>0</v>
      </c>
      <c r="F98" s="419">
        <f>F87+F82+F77+F73+F97</f>
        <v>165778</v>
      </c>
    </row>
    <row r="99" spans="1:6" ht="16.5" thickBot="1">
      <c r="A99" s="548" t="s">
        <v>846</v>
      </c>
      <c r="B99" s="420" t="s">
        <v>376</v>
      </c>
      <c r="C99" s="421">
        <f>C98+C70+C68</f>
        <v>108652</v>
      </c>
      <c r="D99" s="421">
        <f>D98+D70+D68</f>
        <v>92860</v>
      </c>
      <c r="E99" s="421">
        <f>E98+E70+E68</f>
        <v>15792</v>
      </c>
      <c r="F99" s="422">
        <f>F98+F70+F68</f>
        <v>221054</v>
      </c>
    </row>
    <row r="100" spans="1:6" ht="15.75">
      <c r="A100" s="554"/>
      <c r="B100" s="423"/>
      <c r="C100" s="424"/>
      <c r="D100" s="424"/>
      <c r="E100" s="424"/>
      <c r="F100" s="425"/>
    </row>
    <row r="101" spans="1:6" ht="16.5" thickBot="1">
      <c r="A101" s="555" t="s">
        <v>847</v>
      </c>
      <c r="B101" s="426"/>
      <c r="C101" s="424"/>
      <c r="D101" s="424"/>
      <c r="E101" s="424"/>
      <c r="F101" s="44" t="s">
        <v>811</v>
      </c>
    </row>
    <row r="102" spans="1:6" s="429" customFormat="1" ht="31.5">
      <c r="A102" s="556" t="s">
        <v>676</v>
      </c>
      <c r="B102" s="368" t="s">
        <v>677</v>
      </c>
      <c r="C102" s="427" t="s">
        <v>852</v>
      </c>
      <c r="D102" s="427" t="s">
        <v>853</v>
      </c>
      <c r="E102" s="427" t="s">
        <v>854</v>
      </c>
      <c r="F102" s="428" t="s">
        <v>855</v>
      </c>
    </row>
    <row r="103" spans="1:6" s="429" customFormat="1" ht="16.5" thickBot="1">
      <c r="A103" s="556" t="s">
        <v>8</v>
      </c>
      <c r="B103" s="361" t="s">
        <v>9</v>
      </c>
      <c r="C103" s="362">
        <v>1</v>
      </c>
      <c r="D103" s="362">
        <v>2</v>
      </c>
      <c r="E103" s="362">
        <v>3</v>
      </c>
      <c r="F103" s="399">
        <v>4</v>
      </c>
    </row>
    <row r="104" spans="1:6" ht="15.75">
      <c r="A104" s="549" t="s">
        <v>848</v>
      </c>
      <c r="B104" s="430" t="s">
        <v>377</v>
      </c>
      <c r="C104" s="431"/>
      <c r="D104" s="431"/>
      <c r="E104" s="431"/>
      <c r="F104" s="418">
        <f>C104+D104-E104</f>
        <v>0</v>
      </c>
    </row>
    <row r="105" spans="1:6" ht="15.75">
      <c r="A105" s="549" t="s">
        <v>849</v>
      </c>
      <c r="B105" s="371" t="s">
        <v>378</v>
      </c>
      <c r="C105" s="67"/>
      <c r="D105" s="67"/>
      <c r="E105" s="67"/>
      <c r="F105" s="432">
        <f>C105+D105-E105</f>
        <v>0</v>
      </c>
    </row>
    <row r="106" spans="1:6" ht="16.5" thickBot="1">
      <c r="A106" s="549" t="s">
        <v>850</v>
      </c>
      <c r="B106" s="433" t="s">
        <v>379</v>
      </c>
      <c r="C106" s="224">
        <v>0</v>
      </c>
      <c r="D106" s="224">
        <v>327</v>
      </c>
      <c r="E106" s="224"/>
      <c r="F106" s="434">
        <f>C106+D106-E106</f>
        <v>327</v>
      </c>
    </row>
    <row r="107" spans="1:6" ht="16.5" thickBot="1">
      <c r="A107" s="557" t="s">
        <v>851</v>
      </c>
      <c r="B107" s="435" t="s">
        <v>380</v>
      </c>
      <c r="C107" s="436">
        <f>SUM(C104:C106)</f>
        <v>0</v>
      </c>
      <c r="D107" s="436">
        <f>SUM(D104:D106)</f>
        <v>327</v>
      </c>
      <c r="E107" s="436">
        <f>SUM(E104:E106)</f>
        <v>0</v>
      </c>
      <c r="F107" s="437">
        <f>SUM(F104:F106)</f>
        <v>327</v>
      </c>
    </row>
    <row r="108" spans="1:6" ht="15.75">
      <c r="A108" s="438"/>
      <c r="B108" s="439"/>
      <c r="C108" s="393"/>
      <c r="D108" s="393"/>
      <c r="E108" s="393"/>
      <c r="F108" s="357"/>
    </row>
    <row r="109" spans="1:6" ht="15.75">
      <c r="A109" s="587"/>
      <c r="B109" s="587"/>
      <c r="C109" s="587"/>
      <c r="D109" s="587"/>
      <c r="E109" s="587"/>
      <c r="F109" s="587"/>
    </row>
    <row r="111" spans="1:8" ht="15.75">
      <c r="A111" s="480" t="s">
        <v>402</v>
      </c>
      <c r="B111" s="568">
        <f>Title!B11</f>
        <v>43551</v>
      </c>
      <c r="C111" s="568"/>
      <c r="D111" s="568"/>
      <c r="E111" s="568"/>
      <c r="F111" s="568"/>
      <c r="G111" s="568"/>
      <c r="H111" s="568"/>
    </row>
    <row r="112" spans="1:8" ht="15.75">
      <c r="A112" s="124"/>
      <c r="B112" s="125"/>
      <c r="C112" s="125"/>
      <c r="D112" s="125"/>
      <c r="E112" s="125"/>
      <c r="F112" s="125"/>
      <c r="G112" s="125"/>
      <c r="H112" s="125"/>
    </row>
    <row r="113" spans="1:8" ht="15.75">
      <c r="A113" s="127"/>
      <c r="B113" s="569"/>
      <c r="C113" s="569"/>
      <c r="D113" s="569"/>
      <c r="E113" s="569"/>
      <c r="F113" s="121"/>
      <c r="G113" s="122"/>
      <c r="H113" s="47"/>
    </row>
    <row r="114" spans="1:8" ht="15.75">
      <c r="A114" s="481" t="s">
        <v>508</v>
      </c>
      <c r="B114" s="480"/>
      <c r="C114" s="187"/>
      <c r="D114" s="187"/>
      <c r="E114" s="138"/>
      <c r="F114" s="138"/>
      <c r="G114" s="187"/>
      <c r="H114" s="187"/>
    </row>
    <row r="115" spans="1:8" ht="15.75">
      <c r="A115" s="481"/>
      <c r="B115" s="482" t="s">
        <v>509</v>
      </c>
      <c r="C115" s="187"/>
      <c r="D115" s="187"/>
      <c r="E115" s="138"/>
      <c r="F115" s="138"/>
      <c r="G115" s="187"/>
      <c r="H115" s="187"/>
    </row>
    <row r="116" spans="1:8" ht="15.75" customHeight="1">
      <c r="A116" s="481" t="s">
        <v>510</v>
      </c>
      <c r="B116" s="480"/>
      <c r="C116" s="187"/>
      <c r="D116" s="187"/>
      <c r="E116" s="138"/>
      <c r="F116" s="138"/>
      <c r="G116" s="187"/>
      <c r="H116" s="187"/>
    </row>
    <row r="117" spans="1:8" ht="15.75" customHeight="1">
      <c r="A117" s="480"/>
      <c r="B117" s="482" t="s">
        <v>511</v>
      </c>
      <c r="C117" s="187"/>
      <c r="D117" s="187"/>
      <c r="E117" s="138"/>
      <c r="F117" s="138"/>
      <c r="G117" s="187"/>
      <c r="H117" s="187"/>
    </row>
    <row r="118" spans="1:8" ht="15.75">
      <c r="A118" s="127"/>
      <c r="B118" s="569"/>
      <c r="C118" s="569"/>
      <c r="D118" s="569"/>
      <c r="E118" s="569"/>
      <c r="F118" s="569"/>
      <c r="G118" s="127"/>
      <c r="H118" s="127"/>
    </row>
    <row r="119" spans="1:8" ht="15.75">
      <c r="A119" s="127"/>
      <c r="B119" s="569"/>
      <c r="C119" s="569"/>
      <c r="D119" s="569"/>
      <c r="E119" s="569"/>
      <c r="F119" s="569"/>
      <c r="G119" s="127"/>
      <c r="H119" s="127"/>
    </row>
    <row r="120" spans="1:8" ht="15.75">
      <c r="A120" s="127"/>
      <c r="B120" s="569"/>
      <c r="C120" s="569"/>
      <c r="D120" s="569"/>
      <c r="E120" s="569"/>
      <c r="F120" s="569"/>
      <c r="G120" s="127"/>
      <c r="H120" s="127"/>
    </row>
    <row r="121" spans="1:8" ht="15.75">
      <c r="A121" s="127"/>
      <c r="B121" s="569"/>
      <c r="C121" s="569"/>
      <c r="D121" s="569"/>
      <c r="E121" s="569"/>
      <c r="F121" s="569"/>
      <c r="G121" s="127"/>
      <c r="H121" s="127"/>
    </row>
    <row r="122" spans="1:8" ht="15.75">
      <c r="A122" s="127"/>
      <c r="B122" s="569"/>
      <c r="C122" s="569"/>
      <c r="D122" s="569"/>
      <c r="E122" s="569"/>
      <c r="F122" s="569"/>
      <c r="G122" s="127"/>
      <c r="H122" s="127"/>
    </row>
  </sheetData>
  <sheetProtection/>
  <mergeCells count="16">
    <mergeCell ref="A8:A9"/>
    <mergeCell ref="B8:B9"/>
    <mergeCell ref="C8:C9"/>
    <mergeCell ref="A50:A51"/>
    <mergeCell ref="B50:B51"/>
    <mergeCell ref="C50:C51"/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B12" sqref="B12:I27"/>
    </sheetView>
  </sheetViews>
  <sheetFormatPr defaultColWidth="10.625" defaultRowHeight="15.75"/>
  <cols>
    <col min="1" max="1" width="51.875" style="274" customWidth="1"/>
    <col min="2" max="2" width="10.625" style="306" customWidth="1"/>
    <col min="3" max="7" width="13.625" style="274" customWidth="1"/>
    <col min="8" max="9" width="14.625" style="274" customWidth="1"/>
    <col min="10" max="20" width="10.625" style="274" customWidth="1"/>
    <col min="21" max="21" width="13.50390625" style="274" bestFit="1" customWidth="1"/>
    <col min="22" max="16384" width="10.625" style="274" customWidth="1"/>
  </cols>
  <sheetData>
    <row r="1" spans="1:22" ht="15.75">
      <c r="A1" s="34" t="s">
        <v>856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40"/>
      <c r="T1" s="35"/>
      <c r="U1" s="35"/>
      <c r="V1" s="35"/>
    </row>
    <row r="2" spans="1:22" ht="15.75">
      <c r="A2" s="27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40"/>
      <c r="T2" s="35"/>
      <c r="U2" s="35"/>
      <c r="V2" s="35"/>
    </row>
    <row r="3" spans="1:22" ht="15.75">
      <c r="A3" s="38" t="s">
        <v>423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35"/>
    </row>
    <row r="4" spans="1:22" ht="15.75">
      <c r="A4" s="131" t="s">
        <v>424</v>
      </c>
      <c r="B4" s="441"/>
      <c r="C4" s="278"/>
      <c r="D4" s="278"/>
      <c r="E4" s="36"/>
      <c r="F4" s="36"/>
      <c r="G4" s="131"/>
      <c r="H4" s="1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V4" s="35"/>
    </row>
    <row r="5" spans="1:22" ht="15.75">
      <c r="A5" s="566">
        <f>Title!B10</f>
        <v>43465</v>
      </c>
      <c r="B5" s="34"/>
      <c r="C5" s="34"/>
      <c r="D5" s="34"/>
      <c r="E5" s="442"/>
      <c r="F5" s="442"/>
      <c r="G5" s="131"/>
      <c r="H5" s="443"/>
      <c r="I5" s="442"/>
      <c r="J5" s="442"/>
      <c r="K5" s="442"/>
      <c r="L5" s="442"/>
      <c r="M5" s="442"/>
      <c r="N5" s="442"/>
      <c r="O5" s="442"/>
      <c r="P5" s="442"/>
      <c r="Q5" s="442"/>
      <c r="R5" s="440"/>
      <c r="S5" s="36"/>
      <c r="V5" s="442"/>
    </row>
    <row r="6" spans="7:8" ht="15.75">
      <c r="G6" s="131"/>
      <c r="H6" s="444"/>
    </row>
    <row r="7" ht="16.5" thickBot="1">
      <c r="I7" s="44" t="s">
        <v>811</v>
      </c>
    </row>
    <row r="8" spans="1:9" s="284" customFormat="1" ht="21" customHeight="1">
      <c r="A8" s="601" t="s">
        <v>676</v>
      </c>
      <c r="B8" s="603" t="s">
        <v>677</v>
      </c>
      <c r="C8" s="558" t="s">
        <v>857</v>
      </c>
      <c r="D8" s="445"/>
      <c r="E8" s="445"/>
      <c r="F8" s="445" t="s">
        <v>880</v>
      </c>
      <c r="G8" s="445"/>
      <c r="H8" s="445"/>
      <c r="I8" s="446"/>
    </row>
    <row r="9" spans="1:9" s="284" customFormat="1" ht="24" customHeight="1">
      <c r="A9" s="602"/>
      <c r="B9" s="604"/>
      <c r="C9" s="560" t="s">
        <v>858</v>
      </c>
      <c r="D9" s="560" t="s">
        <v>859</v>
      </c>
      <c r="E9" s="560" t="s">
        <v>860</v>
      </c>
      <c r="F9" s="561" t="s">
        <v>861</v>
      </c>
      <c r="G9" s="559" t="s">
        <v>862</v>
      </c>
      <c r="H9" s="559"/>
      <c r="I9" s="605" t="s">
        <v>863</v>
      </c>
    </row>
    <row r="10" spans="1:9" s="284" customFormat="1" ht="24" customHeight="1">
      <c r="A10" s="602"/>
      <c r="B10" s="604"/>
      <c r="C10" s="560"/>
      <c r="D10" s="560"/>
      <c r="E10" s="560"/>
      <c r="F10" s="561"/>
      <c r="G10" s="448" t="s">
        <v>700</v>
      </c>
      <c r="H10" s="448" t="s">
        <v>701</v>
      </c>
      <c r="I10" s="606"/>
    </row>
    <row r="11" spans="1:9" ht="16.5" thickBot="1">
      <c r="A11" s="449" t="s">
        <v>8</v>
      </c>
      <c r="B11" s="450" t="s">
        <v>9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ht="15.75">
      <c r="A12" s="562" t="s">
        <v>864</v>
      </c>
      <c r="B12" s="453"/>
      <c r="C12" s="454"/>
      <c r="D12" s="454"/>
      <c r="E12" s="454"/>
      <c r="F12" s="454"/>
      <c r="G12" s="454"/>
      <c r="H12" s="454"/>
      <c r="I12" s="455"/>
    </row>
    <row r="13" spans="1:9" ht="15.75">
      <c r="A13" s="563" t="s">
        <v>865</v>
      </c>
      <c r="B13" s="456" t="s">
        <v>381</v>
      </c>
      <c r="C13" s="457">
        <v>259183177</v>
      </c>
      <c r="D13" s="457"/>
      <c r="E13" s="457"/>
      <c r="F13" s="457">
        <v>72277</v>
      </c>
      <c r="G13" s="457"/>
      <c r="H13" s="457">
        <v>212</v>
      </c>
      <c r="I13" s="458">
        <f>F13+G13-H13</f>
        <v>72065</v>
      </c>
    </row>
    <row r="14" spans="1:9" ht="15.75">
      <c r="A14" s="563" t="s">
        <v>866</v>
      </c>
      <c r="B14" s="456" t="s">
        <v>382</v>
      </c>
      <c r="C14" s="457"/>
      <c r="D14" s="457"/>
      <c r="E14" s="457"/>
      <c r="F14" s="457"/>
      <c r="G14" s="457"/>
      <c r="H14" s="457"/>
      <c r="I14" s="458">
        <f aca="true" t="shared" si="0" ref="I14:I27">F14+G14-H14</f>
        <v>0</v>
      </c>
    </row>
    <row r="15" spans="1:9" ht="15.75">
      <c r="A15" s="563" t="s">
        <v>771</v>
      </c>
      <c r="B15" s="456" t="s">
        <v>383</v>
      </c>
      <c r="C15" s="457"/>
      <c r="D15" s="457"/>
      <c r="E15" s="457"/>
      <c r="F15" s="457"/>
      <c r="G15" s="457"/>
      <c r="H15" s="457"/>
      <c r="I15" s="458">
        <f t="shared" si="0"/>
        <v>0</v>
      </c>
    </row>
    <row r="16" spans="1:9" ht="15.75">
      <c r="A16" s="563" t="s">
        <v>867</v>
      </c>
      <c r="B16" s="456" t="s">
        <v>384</v>
      </c>
      <c r="C16" s="457"/>
      <c r="D16" s="457"/>
      <c r="E16" s="457"/>
      <c r="F16" s="457"/>
      <c r="G16" s="457"/>
      <c r="H16" s="457"/>
      <c r="I16" s="458">
        <f t="shared" si="0"/>
        <v>0</v>
      </c>
    </row>
    <row r="17" spans="1:9" ht="15.75">
      <c r="A17" s="563" t="s">
        <v>564</v>
      </c>
      <c r="B17" s="456" t="s">
        <v>385</v>
      </c>
      <c r="C17" s="457">
        <v>376776297</v>
      </c>
      <c r="D17" s="457"/>
      <c r="E17" s="457"/>
      <c r="F17" s="457">
        <v>33441</v>
      </c>
      <c r="G17" s="457"/>
      <c r="H17" s="457"/>
      <c r="I17" s="458">
        <f t="shared" si="0"/>
        <v>33441</v>
      </c>
    </row>
    <row r="18" spans="1:9" ht="16.5" thickBot="1">
      <c r="A18" s="564" t="s">
        <v>868</v>
      </c>
      <c r="B18" s="459" t="s">
        <v>386</v>
      </c>
      <c r="C18" s="460">
        <f aca="true" t="shared" si="1" ref="C18:H18">C13+C14+C16+C17</f>
        <v>635959474</v>
      </c>
      <c r="D18" s="460">
        <f t="shared" si="1"/>
        <v>0</v>
      </c>
      <c r="E18" s="460">
        <f t="shared" si="1"/>
        <v>0</v>
      </c>
      <c r="F18" s="460">
        <f t="shared" si="1"/>
        <v>105718</v>
      </c>
      <c r="G18" s="460">
        <f t="shared" si="1"/>
        <v>0</v>
      </c>
      <c r="H18" s="460">
        <f t="shared" si="1"/>
        <v>212</v>
      </c>
      <c r="I18" s="461">
        <f t="shared" si="0"/>
        <v>105506</v>
      </c>
    </row>
    <row r="19" spans="1:9" ht="15.75">
      <c r="A19" s="562" t="s">
        <v>869</v>
      </c>
      <c r="B19" s="462"/>
      <c r="C19" s="463"/>
      <c r="D19" s="463"/>
      <c r="E19" s="463"/>
      <c r="F19" s="463"/>
      <c r="G19" s="463"/>
      <c r="H19" s="463"/>
      <c r="I19" s="464"/>
    </row>
    <row r="20" spans="1:16" ht="15.75">
      <c r="A20" s="563" t="s">
        <v>865</v>
      </c>
      <c r="B20" s="456" t="s">
        <v>387</v>
      </c>
      <c r="C20" s="457"/>
      <c r="D20" s="457"/>
      <c r="E20" s="457"/>
      <c r="F20" s="457"/>
      <c r="G20" s="457"/>
      <c r="H20" s="457"/>
      <c r="I20" s="458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ht="15.75">
      <c r="A21" s="563" t="s">
        <v>870</v>
      </c>
      <c r="B21" s="456" t="s">
        <v>388</v>
      </c>
      <c r="C21" s="457">
        <v>8881336</v>
      </c>
      <c r="D21" s="457"/>
      <c r="E21" s="457"/>
      <c r="F21" s="457">
        <v>33337</v>
      </c>
      <c r="G21" s="457"/>
      <c r="H21" s="457"/>
      <c r="I21" s="458">
        <f t="shared" si="0"/>
        <v>33337</v>
      </c>
      <c r="J21" s="465"/>
      <c r="K21" s="465"/>
      <c r="L21" s="465"/>
      <c r="M21" s="465"/>
      <c r="N21" s="465"/>
      <c r="O21" s="465"/>
      <c r="P21" s="465"/>
    </row>
    <row r="22" spans="1:16" ht="15.75">
      <c r="A22" s="563" t="s">
        <v>871</v>
      </c>
      <c r="B22" s="456" t="s">
        <v>389</v>
      </c>
      <c r="C22" s="457"/>
      <c r="D22" s="457"/>
      <c r="E22" s="457"/>
      <c r="F22" s="457"/>
      <c r="G22" s="457"/>
      <c r="H22" s="457"/>
      <c r="I22" s="458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ht="15.75">
      <c r="A23" s="563" t="s">
        <v>872</v>
      </c>
      <c r="B23" s="456" t="s">
        <v>390</v>
      </c>
      <c r="C23" s="457"/>
      <c r="D23" s="457"/>
      <c r="E23" s="457"/>
      <c r="F23" s="457"/>
      <c r="G23" s="457"/>
      <c r="H23" s="457"/>
      <c r="I23" s="458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ht="15.75">
      <c r="A24" s="563" t="s">
        <v>873</v>
      </c>
      <c r="B24" s="456" t="s">
        <v>391</v>
      </c>
      <c r="C24" s="457"/>
      <c r="D24" s="457"/>
      <c r="E24" s="457"/>
      <c r="F24" s="457"/>
      <c r="G24" s="457"/>
      <c r="H24" s="457"/>
      <c r="I24" s="458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ht="15.75">
      <c r="A25" s="563" t="s">
        <v>874</v>
      </c>
      <c r="B25" s="456" t="s">
        <v>392</v>
      </c>
      <c r="C25" s="457"/>
      <c r="D25" s="457"/>
      <c r="E25" s="457"/>
      <c r="F25" s="457"/>
      <c r="G25" s="457"/>
      <c r="H25" s="457"/>
      <c r="I25" s="458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ht="15.75">
      <c r="A26" s="565" t="s">
        <v>875</v>
      </c>
      <c r="B26" s="456" t="s">
        <v>393</v>
      </c>
      <c r="C26" s="457"/>
      <c r="D26" s="457"/>
      <c r="E26" s="457"/>
      <c r="F26" s="457"/>
      <c r="G26" s="457"/>
      <c r="H26" s="457"/>
      <c r="I26" s="458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ht="16.5" thickBot="1">
      <c r="A27" s="564" t="s">
        <v>876</v>
      </c>
      <c r="B27" s="459" t="s">
        <v>394</v>
      </c>
      <c r="C27" s="460">
        <f aca="true" t="shared" si="2" ref="C27:H27">SUM(C20:C26)</f>
        <v>8881336</v>
      </c>
      <c r="D27" s="460">
        <f t="shared" si="2"/>
        <v>0</v>
      </c>
      <c r="E27" s="460">
        <f t="shared" si="2"/>
        <v>0</v>
      </c>
      <c r="F27" s="460">
        <f t="shared" si="2"/>
        <v>33337</v>
      </c>
      <c r="G27" s="460">
        <f t="shared" si="2"/>
        <v>0</v>
      </c>
      <c r="H27" s="460">
        <f t="shared" si="2"/>
        <v>0</v>
      </c>
      <c r="I27" s="461">
        <f t="shared" si="0"/>
        <v>33337</v>
      </c>
      <c r="J27" s="465"/>
      <c r="K27" s="465"/>
      <c r="L27" s="465"/>
      <c r="M27" s="465"/>
      <c r="N27" s="465"/>
      <c r="O27" s="465"/>
      <c r="P27" s="465"/>
    </row>
    <row r="28" spans="1:16" ht="15.75">
      <c r="A28" s="466"/>
      <c r="B28" s="467"/>
      <c r="C28" s="468"/>
      <c r="D28" s="469"/>
      <c r="E28" s="469"/>
      <c r="F28" s="469"/>
      <c r="G28" s="469"/>
      <c r="H28" s="469"/>
      <c r="I28" s="469"/>
      <c r="J28" s="465"/>
      <c r="K28" s="465"/>
      <c r="L28" s="465"/>
      <c r="M28" s="465"/>
      <c r="N28" s="465"/>
      <c r="O28" s="465"/>
      <c r="P28" s="465"/>
    </row>
    <row r="29" spans="1:9" ht="15.75">
      <c r="A29" s="607"/>
      <c r="B29" s="607"/>
      <c r="C29" s="607"/>
      <c r="D29" s="607"/>
      <c r="E29" s="607"/>
      <c r="F29" s="607"/>
      <c r="G29" s="607"/>
      <c r="H29" s="607"/>
      <c r="I29" s="607"/>
    </row>
    <row r="30" spans="1:9" ht="15.75">
      <c r="A30" s="470"/>
      <c r="B30" s="471"/>
      <c r="C30" s="470"/>
      <c r="D30" s="472"/>
      <c r="E30" s="472"/>
      <c r="F30" s="472"/>
      <c r="G30" s="472"/>
      <c r="H30" s="472"/>
      <c r="I30" s="472"/>
    </row>
    <row r="31" spans="1:9" ht="15.75">
      <c r="A31" s="480" t="s">
        <v>402</v>
      </c>
      <c r="B31" s="568">
        <f>Title!B11</f>
        <v>43551</v>
      </c>
      <c r="C31" s="568"/>
      <c r="D31" s="568"/>
      <c r="E31" s="568"/>
      <c r="F31" s="568"/>
      <c r="G31" s="568"/>
      <c r="H31" s="568"/>
      <c r="I31" s="465"/>
    </row>
    <row r="32" spans="1:9" ht="15.75">
      <c r="A32" s="124"/>
      <c r="B32" s="568"/>
      <c r="C32" s="568"/>
      <c r="D32" s="568"/>
      <c r="E32" s="568"/>
      <c r="F32" s="568"/>
      <c r="G32" s="465"/>
      <c r="H32" s="465"/>
      <c r="I32" s="465"/>
    </row>
    <row r="33" spans="1:9" ht="15.75">
      <c r="A33" s="126" t="s">
        <v>877</v>
      </c>
      <c r="B33" s="608" t="s">
        <v>419</v>
      </c>
      <c r="C33" s="608"/>
      <c r="D33" s="608"/>
      <c r="E33" s="608"/>
      <c r="F33" s="608"/>
      <c r="G33" s="465"/>
      <c r="H33" s="465"/>
      <c r="I33" s="465"/>
    </row>
    <row r="34" spans="1:9" ht="15.75">
      <c r="A34" s="126"/>
      <c r="B34" s="600"/>
      <c r="C34" s="600"/>
      <c r="D34" s="600"/>
      <c r="E34" s="600"/>
      <c r="F34" s="600"/>
      <c r="G34" s="600"/>
      <c r="H34" s="600"/>
      <c r="I34" s="600"/>
    </row>
    <row r="35" spans="1:9" ht="15.75">
      <c r="A35" s="126" t="s">
        <v>407</v>
      </c>
      <c r="B35" s="569" t="s">
        <v>408</v>
      </c>
      <c r="C35" s="569"/>
      <c r="D35" s="569"/>
      <c r="E35" s="569"/>
      <c r="F35" s="569"/>
      <c r="G35" s="569"/>
      <c r="H35" s="569"/>
      <c r="I35" s="569"/>
    </row>
    <row r="36" spans="1:2" ht="15.75">
      <c r="A36" s="127"/>
      <c r="B36" s="274"/>
    </row>
    <row r="37" spans="1:9" ht="15.75">
      <c r="A37" s="127"/>
      <c r="B37" s="569"/>
      <c r="C37" s="569"/>
      <c r="D37" s="569"/>
      <c r="E37" s="569"/>
      <c r="F37" s="569"/>
      <c r="G37" s="569"/>
      <c r="H37" s="569"/>
      <c r="I37" s="569"/>
    </row>
    <row r="38" spans="1:9" ht="15.75">
      <c r="A38" s="127"/>
      <c r="B38" s="569"/>
      <c r="C38" s="569"/>
      <c r="D38" s="569"/>
      <c r="E38" s="569"/>
      <c r="F38" s="569"/>
      <c r="G38" s="569"/>
      <c r="H38" s="569"/>
      <c r="I38" s="569"/>
    </row>
    <row r="39" spans="1:9" ht="15.75">
      <c r="A39" s="127"/>
      <c r="B39" s="569"/>
      <c r="C39" s="569"/>
      <c r="D39" s="569"/>
      <c r="E39" s="569"/>
      <c r="F39" s="569"/>
      <c r="G39" s="569"/>
      <c r="H39" s="569"/>
      <c r="I39" s="569"/>
    </row>
    <row r="40" spans="1:9" ht="15.75">
      <c r="A40" s="127"/>
      <c r="B40" s="569"/>
      <c r="C40" s="569"/>
      <c r="D40" s="569"/>
      <c r="E40" s="569"/>
      <c r="F40" s="569"/>
      <c r="G40" s="569"/>
      <c r="H40" s="569"/>
      <c r="I40" s="569"/>
    </row>
    <row r="41" spans="1:9" ht="15.75">
      <c r="A41" s="127"/>
      <c r="B41" s="569"/>
      <c r="C41" s="569"/>
      <c r="D41" s="569"/>
      <c r="E41" s="569"/>
      <c r="F41" s="569"/>
      <c r="G41" s="569"/>
      <c r="H41" s="569"/>
      <c r="I41" s="569"/>
    </row>
    <row r="42" spans="1:9" ht="15.75">
      <c r="A42" s="127"/>
      <c r="B42" s="569"/>
      <c r="C42" s="569"/>
      <c r="D42" s="569"/>
      <c r="E42" s="569"/>
      <c r="F42" s="569"/>
      <c r="G42" s="569"/>
      <c r="H42" s="569"/>
      <c r="I42" s="569"/>
    </row>
    <row r="43" spans="4:9" ht="15.75">
      <c r="D43" s="465"/>
      <c r="E43" s="465"/>
      <c r="F43" s="465"/>
      <c r="G43" s="465"/>
      <c r="H43" s="465"/>
      <c r="I43" s="465"/>
    </row>
    <row r="44" spans="4:9" ht="15.75">
      <c r="D44" s="465"/>
      <c r="E44" s="465"/>
      <c r="F44" s="465"/>
      <c r="G44" s="465"/>
      <c r="H44" s="465"/>
      <c r="I44" s="465"/>
    </row>
    <row r="45" spans="4:9" ht="15.75">
      <c r="D45" s="465"/>
      <c r="E45" s="465"/>
      <c r="F45" s="465"/>
      <c r="G45" s="465"/>
      <c r="H45" s="465"/>
      <c r="I45" s="465"/>
    </row>
    <row r="46" spans="4:9" ht="15.75">
      <c r="D46" s="465"/>
      <c r="E46" s="465"/>
      <c r="F46" s="465"/>
      <c r="G46" s="465"/>
      <c r="H46" s="465"/>
      <c r="I46" s="465"/>
    </row>
    <row r="47" spans="4:9" ht="15.75">
      <c r="D47" s="465"/>
      <c r="E47" s="465"/>
      <c r="F47" s="465"/>
      <c r="G47" s="465"/>
      <c r="H47" s="465"/>
      <c r="I47" s="465"/>
    </row>
    <row r="48" spans="4:9" ht="15.75">
      <c r="D48" s="465"/>
      <c r="E48" s="465"/>
      <c r="F48" s="465"/>
      <c r="G48" s="465"/>
      <c r="H48" s="465"/>
      <c r="I48" s="465"/>
    </row>
    <row r="49" spans="4:9" ht="15.75">
      <c r="D49" s="465"/>
      <c r="E49" s="465"/>
      <c r="F49" s="465"/>
      <c r="G49" s="465"/>
      <c r="H49" s="465"/>
      <c r="I49" s="465"/>
    </row>
    <row r="50" spans="4:9" ht="15.75">
      <c r="D50" s="465"/>
      <c r="E50" s="465"/>
      <c r="F50" s="465"/>
      <c r="G50" s="465"/>
      <c r="H50" s="465"/>
      <c r="I50" s="465"/>
    </row>
    <row r="51" spans="4:9" ht="15.75">
      <c r="D51" s="465"/>
      <c r="E51" s="465"/>
      <c r="F51" s="465"/>
      <c r="G51" s="465"/>
      <c r="H51" s="465"/>
      <c r="I51" s="465"/>
    </row>
    <row r="52" spans="4:9" ht="15.75">
      <c r="D52" s="465"/>
      <c r="E52" s="465"/>
      <c r="F52" s="465"/>
      <c r="G52" s="465"/>
      <c r="H52" s="465"/>
      <c r="I52" s="465"/>
    </row>
    <row r="53" spans="4:9" ht="15.75">
      <c r="D53" s="465"/>
      <c r="E53" s="465"/>
      <c r="F53" s="465"/>
      <c r="G53" s="465"/>
      <c r="H53" s="465"/>
      <c r="I53" s="465"/>
    </row>
    <row r="54" spans="4:9" ht="15.75">
      <c r="D54" s="465"/>
      <c r="E54" s="465"/>
      <c r="F54" s="465"/>
      <c r="G54" s="465"/>
      <c r="H54" s="465"/>
      <c r="I54" s="465"/>
    </row>
    <row r="55" spans="4:9" ht="15.75">
      <c r="D55" s="465"/>
      <c r="E55" s="465"/>
      <c r="F55" s="465"/>
      <c r="G55" s="465"/>
      <c r="H55" s="465"/>
      <c r="I55" s="465"/>
    </row>
    <row r="56" spans="4:9" ht="15.75">
      <c r="D56" s="465"/>
      <c r="E56" s="465"/>
      <c r="F56" s="465"/>
      <c r="G56" s="465"/>
      <c r="H56" s="465"/>
      <c r="I56" s="465"/>
    </row>
    <row r="57" spans="4:9" ht="15.75">
      <c r="D57" s="465"/>
      <c r="E57" s="465"/>
      <c r="F57" s="465"/>
      <c r="G57" s="465"/>
      <c r="H57" s="465"/>
      <c r="I57" s="465"/>
    </row>
    <row r="58" spans="4:9" ht="15.75">
      <c r="D58" s="465"/>
      <c r="E58" s="465"/>
      <c r="F58" s="465"/>
      <c r="G58" s="465"/>
      <c r="H58" s="465"/>
      <c r="I58" s="465"/>
    </row>
    <row r="59" spans="4:9" ht="15.75">
      <c r="D59" s="465"/>
      <c r="E59" s="465"/>
      <c r="F59" s="465"/>
      <c r="G59" s="465"/>
      <c r="H59" s="465"/>
      <c r="I59" s="465"/>
    </row>
    <row r="60" spans="4:9" ht="15.75">
      <c r="D60" s="465"/>
      <c r="E60" s="465"/>
      <c r="F60" s="465"/>
      <c r="G60" s="465"/>
      <c r="H60" s="465"/>
      <c r="I60" s="465"/>
    </row>
    <row r="61" spans="4:9" ht="15.75">
      <c r="D61" s="465"/>
      <c r="E61" s="465"/>
      <c r="F61" s="465"/>
      <c r="G61" s="465"/>
      <c r="H61" s="465"/>
      <c r="I61" s="465"/>
    </row>
    <row r="62" spans="4:9" ht="15.75">
      <c r="D62" s="465"/>
      <c r="E62" s="465"/>
      <c r="F62" s="465"/>
      <c r="G62" s="465"/>
      <c r="H62" s="465"/>
      <c r="I62" s="465"/>
    </row>
    <row r="63" spans="4:9" ht="15.75">
      <c r="D63" s="465"/>
      <c r="E63" s="465"/>
      <c r="F63" s="465"/>
      <c r="G63" s="465"/>
      <c r="H63" s="465"/>
      <c r="I63" s="465"/>
    </row>
    <row r="64" spans="4:9" ht="15.75">
      <c r="D64" s="465"/>
      <c r="E64" s="465"/>
      <c r="F64" s="465"/>
      <c r="G64" s="465"/>
      <c r="H64" s="465"/>
      <c r="I64" s="465"/>
    </row>
    <row r="65" spans="4:9" ht="15.75">
      <c r="D65" s="465"/>
      <c r="E65" s="465"/>
      <c r="F65" s="465"/>
      <c r="G65" s="465"/>
      <c r="H65" s="465"/>
      <c r="I65" s="465"/>
    </row>
    <row r="66" spans="4:9" ht="15.75">
      <c r="D66" s="465"/>
      <c r="E66" s="465"/>
      <c r="F66" s="465"/>
      <c r="G66" s="465"/>
      <c r="H66" s="465"/>
      <c r="I66" s="465"/>
    </row>
    <row r="67" spans="4:9" ht="15.75">
      <c r="D67" s="465"/>
      <c r="E67" s="465"/>
      <c r="F67" s="465"/>
      <c r="G67" s="465"/>
      <c r="H67" s="465"/>
      <c r="I67" s="465"/>
    </row>
    <row r="68" spans="4:9" ht="15.75">
      <c r="D68" s="465"/>
      <c r="E68" s="465"/>
      <c r="F68" s="465"/>
      <c r="G68" s="465"/>
      <c r="H68" s="465"/>
      <c r="I68" s="465"/>
    </row>
    <row r="69" spans="4:9" ht="15.75">
      <c r="D69" s="465"/>
      <c r="E69" s="465"/>
      <c r="F69" s="465"/>
      <c r="G69" s="465"/>
      <c r="H69" s="465"/>
      <c r="I69" s="465"/>
    </row>
    <row r="70" spans="4:9" ht="15.75">
      <c r="D70" s="465"/>
      <c r="E70" s="465"/>
      <c r="F70" s="465"/>
      <c r="G70" s="465"/>
      <c r="H70" s="465"/>
      <c r="I70" s="465"/>
    </row>
    <row r="71" spans="4:9" ht="15.75">
      <c r="D71" s="465"/>
      <c r="E71" s="465"/>
      <c r="F71" s="465"/>
      <c r="G71" s="465"/>
      <c r="H71" s="465"/>
      <c r="I71" s="465"/>
    </row>
    <row r="72" spans="4:9" ht="15.75">
      <c r="D72" s="465"/>
      <c r="E72" s="465"/>
      <c r="F72" s="465"/>
      <c r="G72" s="465"/>
      <c r="H72" s="465"/>
      <c r="I72" s="465"/>
    </row>
    <row r="73" spans="4:9" ht="15.75">
      <c r="D73" s="465"/>
      <c r="E73" s="465"/>
      <c r="F73" s="465"/>
      <c r="G73" s="465"/>
      <c r="H73" s="465"/>
      <c r="I73" s="465"/>
    </row>
    <row r="74" spans="4:9" ht="15.75">
      <c r="D74" s="465"/>
      <c r="E74" s="465"/>
      <c r="F74" s="465"/>
      <c r="G74" s="465"/>
      <c r="H74" s="465"/>
      <c r="I74" s="465"/>
    </row>
    <row r="75" spans="4:9" ht="15.75">
      <c r="D75" s="465"/>
      <c r="E75" s="465"/>
      <c r="F75" s="465"/>
      <c r="G75" s="465"/>
      <c r="H75" s="465"/>
      <c r="I75" s="465"/>
    </row>
    <row r="76" spans="4:9" ht="15.75">
      <c r="D76" s="465"/>
      <c r="E76" s="465"/>
      <c r="F76" s="465"/>
      <c r="G76" s="465"/>
      <c r="H76" s="465"/>
      <c r="I76" s="465"/>
    </row>
    <row r="77" spans="4:9" ht="15.75">
      <c r="D77" s="465"/>
      <c r="E77" s="465"/>
      <c r="F77" s="465"/>
      <c r="G77" s="465"/>
      <c r="H77" s="465"/>
      <c r="I77" s="465"/>
    </row>
    <row r="78" spans="4:9" ht="15.75">
      <c r="D78" s="465"/>
      <c r="E78" s="465"/>
      <c r="F78" s="465"/>
      <c r="G78" s="465"/>
      <c r="H78" s="465"/>
      <c r="I78" s="465"/>
    </row>
    <row r="79" spans="4:9" ht="15.75">
      <c r="D79" s="465"/>
      <c r="E79" s="465"/>
      <c r="F79" s="465"/>
      <c r="G79" s="465"/>
      <c r="H79" s="465"/>
      <c r="I79" s="465"/>
    </row>
    <row r="80" spans="4:9" ht="15.75">
      <c r="D80" s="465"/>
      <c r="E80" s="465"/>
      <c r="F80" s="465"/>
      <c r="G80" s="465"/>
      <c r="H80" s="465"/>
      <c r="I80" s="465"/>
    </row>
    <row r="81" spans="4:9" ht="15.75">
      <c r="D81" s="465"/>
      <c r="E81" s="465"/>
      <c r="F81" s="465"/>
      <c r="G81" s="465"/>
      <c r="H81" s="465"/>
      <c r="I81" s="465"/>
    </row>
    <row r="82" spans="4:9" ht="15.75">
      <c r="D82" s="465"/>
      <c r="E82" s="465"/>
      <c r="F82" s="465"/>
      <c r="G82" s="465"/>
      <c r="H82" s="465"/>
      <c r="I82" s="465"/>
    </row>
    <row r="83" spans="4:9" ht="15.75">
      <c r="D83" s="465"/>
      <c r="E83" s="465"/>
      <c r="F83" s="465"/>
      <c r="G83" s="465"/>
      <c r="H83" s="465"/>
      <c r="I83" s="465"/>
    </row>
    <row r="84" spans="4:9" ht="15.75">
      <c r="D84" s="465"/>
      <c r="E84" s="465"/>
      <c r="F84" s="465"/>
      <c r="G84" s="465"/>
      <c r="H84" s="465"/>
      <c r="I84" s="465"/>
    </row>
    <row r="85" spans="4:9" ht="15.75">
      <c r="D85" s="465"/>
      <c r="E85" s="465"/>
      <c r="F85" s="465"/>
      <c r="G85" s="465"/>
      <c r="H85" s="465"/>
      <c r="I85" s="465"/>
    </row>
    <row r="86" spans="4:9" ht="15.75">
      <c r="D86" s="465"/>
      <c r="E86" s="465"/>
      <c r="F86" s="465"/>
      <c r="G86" s="465"/>
      <c r="H86" s="465"/>
      <c r="I86" s="465"/>
    </row>
    <row r="87" spans="4:9" ht="15.75">
      <c r="D87" s="465"/>
      <c r="E87" s="465"/>
      <c r="F87" s="465"/>
      <c r="G87" s="465"/>
      <c r="H87" s="465"/>
      <c r="I87" s="465"/>
    </row>
    <row r="88" spans="4:9" ht="15.75">
      <c r="D88" s="465"/>
      <c r="E88" s="465"/>
      <c r="F88" s="465"/>
      <c r="G88" s="465"/>
      <c r="H88" s="465"/>
      <c r="I88" s="465"/>
    </row>
    <row r="89" spans="4:9" ht="15.75">
      <c r="D89" s="465"/>
      <c r="E89" s="465"/>
      <c r="F89" s="465"/>
      <c r="G89" s="465"/>
      <c r="H89" s="465"/>
      <c r="I89" s="465"/>
    </row>
    <row r="90" spans="4:9" ht="15.75">
      <c r="D90" s="465"/>
      <c r="E90" s="465"/>
      <c r="F90" s="465"/>
      <c r="G90" s="465"/>
      <c r="H90" s="465"/>
      <c r="I90" s="465"/>
    </row>
    <row r="91" spans="4:9" ht="15.75">
      <c r="D91" s="465"/>
      <c r="E91" s="465"/>
      <c r="F91" s="465"/>
      <c r="G91" s="465"/>
      <c r="H91" s="465"/>
      <c r="I91" s="465"/>
    </row>
    <row r="92" spans="4:9" ht="15.75">
      <c r="D92" s="465"/>
      <c r="E92" s="465"/>
      <c r="F92" s="465"/>
      <c r="G92" s="465"/>
      <c r="H92" s="465"/>
      <c r="I92" s="465"/>
    </row>
    <row r="93" spans="4:9" ht="15.75">
      <c r="D93" s="465"/>
      <c r="E93" s="465"/>
      <c r="F93" s="465"/>
      <c r="G93" s="465"/>
      <c r="H93" s="465"/>
      <c r="I93" s="465"/>
    </row>
    <row r="94" spans="4:9" ht="15.75">
      <c r="D94" s="465"/>
      <c r="E94" s="465"/>
      <c r="F94" s="465"/>
      <c r="G94" s="465"/>
      <c r="H94" s="465"/>
      <c r="I94" s="465"/>
    </row>
    <row r="95" spans="4:9" ht="15.75">
      <c r="D95" s="465"/>
      <c r="E95" s="465"/>
      <c r="F95" s="465"/>
      <c r="G95" s="465"/>
      <c r="H95" s="465"/>
      <c r="I95" s="465"/>
    </row>
    <row r="96" spans="4:9" ht="15.75">
      <c r="D96" s="465"/>
      <c r="E96" s="465"/>
      <c r="F96" s="465"/>
      <c r="G96" s="465"/>
      <c r="H96" s="465"/>
      <c r="I96" s="465"/>
    </row>
    <row r="97" spans="4:9" ht="15.75">
      <c r="D97" s="465"/>
      <c r="E97" s="465"/>
      <c r="F97" s="465"/>
      <c r="G97" s="465"/>
      <c r="H97" s="465"/>
      <c r="I97" s="465"/>
    </row>
    <row r="98" spans="4:9" ht="15.75">
      <c r="D98" s="465"/>
      <c r="E98" s="465"/>
      <c r="F98" s="465"/>
      <c r="G98" s="465"/>
      <c r="H98" s="465"/>
      <c r="I98" s="465"/>
    </row>
    <row r="99" spans="4:9" ht="15.75">
      <c r="D99" s="465"/>
      <c r="E99" s="465"/>
      <c r="F99" s="465"/>
      <c r="G99" s="465"/>
      <c r="H99" s="465"/>
      <c r="I99" s="465"/>
    </row>
    <row r="100" spans="4:9" ht="15.75">
      <c r="D100" s="465"/>
      <c r="E100" s="465"/>
      <c r="F100" s="465"/>
      <c r="G100" s="465"/>
      <c r="H100" s="465"/>
      <c r="I100" s="465"/>
    </row>
    <row r="101" spans="4:9" ht="15.75">
      <c r="D101" s="465"/>
      <c r="E101" s="465"/>
      <c r="F101" s="465"/>
      <c r="G101" s="465"/>
      <c r="H101" s="465"/>
      <c r="I101" s="465"/>
    </row>
    <row r="102" spans="4:9" ht="15.75">
      <c r="D102" s="465"/>
      <c r="E102" s="465"/>
      <c r="F102" s="465"/>
      <c r="G102" s="465"/>
      <c r="H102" s="465"/>
      <c r="I102" s="465"/>
    </row>
    <row r="103" spans="4:9" ht="15.75">
      <c r="D103" s="465"/>
      <c r="E103" s="465"/>
      <c r="F103" s="465"/>
      <c r="G103" s="465"/>
      <c r="H103" s="465"/>
      <c r="I103" s="465"/>
    </row>
    <row r="104" spans="4:9" ht="15.75">
      <c r="D104" s="465"/>
      <c r="E104" s="465"/>
      <c r="F104" s="465"/>
      <c r="G104" s="465"/>
      <c r="H104" s="465"/>
      <c r="I104" s="465"/>
    </row>
    <row r="105" spans="4:9" ht="15.75">
      <c r="D105" s="465"/>
      <c r="E105" s="465"/>
      <c r="F105" s="465"/>
      <c r="G105" s="465"/>
      <c r="H105" s="465"/>
      <c r="I105" s="465"/>
    </row>
    <row r="106" spans="4:9" ht="15.75">
      <c r="D106" s="465"/>
      <c r="E106" s="465"/>
      <c r="F106" s="465"/>
      <c r="G106" s="465"/>
      <c r="H106" s="465"/>
      <c r="I106" s="465"/>
    </row>
    <row r="107" spans="4:9" ht="15.75">
      <c r="D107" s="465"/>
      <c r="E107" s="465"/>
      <c r="F107" s="465"/>
      <c r="G107" s="465"/>
      <c r="H107" s="465"/>
      <c r="I107" s="465"/>
    </row>
    <row r="108" spans="4:9" ht="15.75">
      <c r="D108" s="465"/>
      <c r="E108" s="465"/>
      <c r="F108" s="465"/>
      <c r="G108" s="465"/>
      <c r="H108" s="465"/>
      <c r="I108" s="465"/>
    </row>
    <row r="109" spans="4:9" ht="15.75">
      <c r="D109" s="465"/>
      <c r="E109" s="465"/>
      <c r="F109" s="465"/>
      <c r="G109" s="465"/>
      <c r="H109" s="465"/>
      <c r="I109" s="465"/>
    </row>
    <row r="110" spans="4:9" ht="15.75">
      <c r="D110" s="465"/>
      <c r="E110" s="465"/>
      <c r="F110" s="465"/>
      <c r="G110" s="465"/>
      <c r="H110" s="465"/>
      <c r="I110" s="465"/>
    </row>
    <row r="111" spans="4:9" ht="15.75">
      <c r="D111" s="465"/>
      <c r="E111" s="465"/>
      <c r="F111" s="465"/>
      <c r="G111" s="465"/>
      <c r="H111" s="465"/>
      <c r="I111" s="465"/>
    </row>
    <row r="112" spans="4:9" ht="15.75">
      <c r="D112" s="465"/>
      <c r="E112" s="465"/>
      <c r="F112" s="465"/>
      <c r="G112" s="465"/>
      <c r="H112" s="465"/>
      <c r="I112" s="465"/>
    </row>
    <row r="113" spans="4:9" ht="15.75">
      <c r="D113" s="465"/>
      <c r="E113" s="465"/>
      <c r="F113" s="465"/>
      <c r="G113" s="465"/>
      <c r="H113" s="465"/>
      <c r="I113" s="465"/>
    </row>
    <row r="114" spans="4:9" ht="15.75">
      <c r="D114" s="465"/>
      <c r="E114" s="465"/>
      <c r="F114" s="465"/>
      <c r="G114" s="465"/>
      <c r="H114" s="465"/>
      <c r="I114" s="465"/>
    </row>
    <row r="115" spans="4:9" ht="15.75">
      <c r="D115" s="465"/>
      <c r="E115" s="465"/>
      <c r="F115" s="465"/>
      <c r="G115" s="465"/>
      <c r="H115" s="465"/>
      <c r="I115" s="465"/>
    </row>
    <row r="116" spans="4:9" ht="15.75">
      <c r="D116" s="465"/>
      <c r="E116" s="465"/>
      <c r="F116" s="465"/>
      <c r="G116" s="465"/>
      <c r="H116" s="465"/>
      <c r="I116" s="465"/>
    </row>
    <row r="117" spans="4:9" ht="15.75">
      <c r="D117" s="465"/>
      <c r="E117" s="465"/>
      <c r="F117" s="465"/>
      <c r="G117" s="465"/>
      <c r="H117" s="465"/>
      <c r="I117" s="465"/>
    </row>
    <row r="118" spans="4:9" ht="15.75">
      <c r="D118" s="465"/>
      <c r="E118" s="465"/>
      <c r="F118" s="465"/>
      <c r="G118" s="465"/>
      <c r="H118" s="465"/>
      <c r="I118" s="465"/>
    </row>
    <row r="119" spans="4:9" ht="15.75">
      <c r="D119" s="465"/>
      <c r="E119" s="465"/>
      <c r="F119" s="465"/>
      <c r="G119" s="465"/>
      <c r="H119" s="465"/>
      <c r="I119" s="465"/>
    </row>
    <row r="120" spans="4:9" ht="15.75">
      <c r="D120" s="465"/>
      <c r="E120" s="465"/>
      <c r="F120" s="465"/>
      <c r="G120" s="465"/>
      <c r="H120" s="465"/>
      <c r="I120" s="465"/>
    </row>
    <row r="121" spans="4:9" ht="15.75">
      <c r="D121" s="465"/>
      <c r="E121" s="465"/>
      <c r="F121" s="465"/>
      <c r="G121" s="465"/>
      <c r="H121" s="465"/>
      <c r="I121" s="465"/>
    </row>
    <row r="122" spans="4:9" ht="15.75">
      <c r="D122" s="465"/>
      <c r="E122" s="465"/>
      <c r="F122" s="465"/>
      <c r="G122" s="465"/>
      <c r="H122" s="465"/>
      <c r="I122" s="465"/>
    </row>
    <row r="123" spans="4:9" ht="15.75">
      <c r="D123" s="465"/>
      <c r="E123" s="465"/>
      <c r="F123" s="465"/>
      <c r="G123" s="465"/>
      <c r="H123" s="465"/>
      <c r="I123" s="465"/>
    </row>
    <row r="124" spans="4:9" ht="15.75">
      <c r="D124" s="465"/>
      <c r="E124" s="465"/>
      <c r="F124" s="465"/>
      <c r="G124" s="465"/>
      <c r="H124" s="465"/>
      <c r="I124" s="465"/>
    </row>
    <row r="125" spans="4:9" ht="15.75">
      <c r="D125" s="465"/>
      <c r="E125" s="465"/>
      <c r="F125" s="465"/>
      <c r="G125" s="465"/>
      <c r="H125" s="465"/>
      <c r="I125" s="465"/>
    </row>
    <row r="126" spans="4:9" ht="15.75">
      <c r="D126" s="465"/>
      <c r="E126" s="465"/>
      <c r="F126" s="465"/>
      <c r="G126" s="465"/>
      <c r="H126" s="465"/>
      <c r="I126" s="465"/>
    </row>
    <row r="127" spans="4:9" ht="15.75">
      <c r="D127" s="465"/>
      <c r="E127" s="465"/>
      <c r="F127" s="465"/>
      <c r="G127" s="465"/>
      <c r="H127" s="465"/>
      <c r="I127" s="465"/>
    </row>
    <row r="128" spans="4:9" ht="15.75">
      <c r="D128" s="465"/>
      <c r="E128" s="465"/>
      <c r="F128" s="465"/>
      <c r="G128" s="465"/>
      <c r="H128" s="465"/>
      <c r="I128" s="465"/>
    </row>
    <row r="129" spans="4:9" s="274" customFormat="1" ht="15.75">
      <c r="D129" s="465"/>
      <c r="E129" s="465"/>
      <c r="F129" s="465"/>
      <c r="G129" s="465"/>
      <c r="H129" s="465"/>
      <c r="I129" s="465"/>
    </row>
    <row r="130" spans="4:9" s="274" customFormat="1" ht="15.75">
      <c r="D130" s="465"/>
      <c r="E130" s="465"/>
      <c r="F130" s="465"/>
      <c r="G130" s="465"/>
      <c r="H130" s="465"/>
      <c r="I130" s="465"/>
    </row>
    <row r="131" spans="4:9" s="274" customFormat="1" ht="15.75">
      <c r="D131" s="465"/>
      <c r="E131" s="465"/>
      <c r="F131" s="465"/>
      <c r="G131" s="465"/>
      <c r="H131" s="465"/>
      <c r="I131" s="465"/>
    </row>
    <row r="132" spans="4:9" s="274" customFormat="1" ht="15.75">
      <c r="D132" s="465"/>
      <c r="E132" s="465"/>
      <c r="F132" s="465"/>
      <c r="G132" s="465"/>
      <c r="H132" s="465"/>
      <c r="I132" s="465"/>
    </row>
    <row r="133" spans="4:9" s="274" customFormat="1" ht="15.75">
      <c r="D133" s="465"/>
      <c r="E133" s="465"/>
      <c r="F133" s="465"/>
      <c r="G133" s="465"/>
      <c r="H133" s="465"/>
      <c r="I133" s="465"/>
    </row>
    <row r="134" spans="4:9" s="274" customFormat="1" ht="15.75">
      <c r="D134" s="465"/>
      <c r="E134" s="465"/>
      <c r="F134" s="465"/>
      <c r="G134" s="465"/>
      <c r="H134" s="465"/>
      <c r="I134" s="465"/>
    </row>
    <row r="135" spans="4:9" s="274" customFormat="1" ht="15.75">
      <c r="D135" s="465"/>
      <c r="E135" s="465"/>
      <c r="F135" s="465"/>
      <c r="G135" s="465"/>
      <c r="H135" s="465"/>
      <c r="I135" s="465"/>
    </row>
    <row r="136" spans="4:9" s="274" customFormat="1" ht="15.75">
      <c r="D136" s="465"/>
      <c r="E136" s="465"/>
      <c r="F136" s="465"/>
      <c r="G136" s="465"/>
      <c r="H136" s="465"/>
      <c r="I136" s="465"/>
    </row>
    <row r="137" spans="4:9" s="274" customFormat="1" ht="15.75">
      <c r="D137" s="465"/>
      <c r="E137" s="465"/>
      <c r="F137" s="465"/>
      <c r="G137" s="465"/>
      <c r="H137" s="465"/>
      <c r="I137" s="465"/>
    </row>
    <row r="138" spans="4:9" s="274" customFormat="1" ht="15.75">
      <c r="D138" s="465"/>
      <c r="E138" s="465"/>
      <c r="F138" s="465"/>
      <c r="G138" s="465"/>
      <c r="H138" s="465"/>
      <c r="I138" s="465"/>
    </row>
    <row r="139" spans="4:9" s="274" customFormat="1" ht="15.75">
      <c r="D139" s="465"/>
      <c r="E139" s="465"/>
      <c r="F139" s="465"/>
      <c r="G139" s="465"/>
      <c r="H139" s="465"/>
      <c r="I139" s="465"/>
    </row>
    <row r="140" spans="4:9" s="274" customFormat="1" ht="15.75">
      <c r="D140" s="465"/>
      <c r="E140" s="465"/>
      <c r="F140" s="465"/>
      <c r="G140" s="465"/>
      <c r="H140" s="465"/>
      <c r="I140" s="465"/>
    </row>
    <row r="141" spans="4:9" s="274" customFormat="1" ht="15.75">
      <c r="D141" s="465"/>
      <c r="E141" s="465"/>
      <c r="F141" s="465"/>
      <c r="G141" s="465"/>
      <c r="H141" s="465"/>
      <c r="I141" s="465"/>
    </row>
    <row r="142" spans="4:9" s="274" customFormat="1" ht="15.75">
      <c r="D142" s="465"/>
      <c r="E142" s="465"/>
      <c r="F142" s="465"/>
      <c r="G142" s="465"/>
      <c r="H142" s="465"/>
      <c r="I142" s="465"/>
    </row>
    <row r="143" spans="4:9" s="274" customFormat="1" ht="15.75">
      <c r="D143" s="465"/>
      <c r="E143" s="465"/>
      <c r="F143" s="465"/>
      <c r="G143" s="465"/>
      <c r="H143" s="465"/>
      <c r="I143" s="465"/>
    </row>
    <row r="144" spans="4:9" s="274" customFormat="1" ht="15.75">
      <c r="D144" s="465"/>
      <c r="E144" s="465"/>
      <c r="F144" s="465"/>
      <c r="G144" s="465"/>
      <c r="H144" s="465"/>
      <c r="I144" s="465"/>
    </row>
    <row r="145" spans="4:9" s="274" customFormat="1" ht="15.75">
      <c r="D145" s="465"/>
      <c r="E145" s="465"/>
      <c r="F145" s="465"/>
      <c r="G145" s="465"/>
      <c r="H145" s="465"/>
      <c r="I145" s="465"/>
    </row>
    <row r="146" spans="4:9" s="274" customFormat="1" ht="15.75">
      <c r="D146" s="465"/>
      <c r="E146" s="465"/>
      <c r="F146" s="465"/>
      <c r="G146" s="465"/>
      <c r="H146" s="465"/>
      <c r="I146" s="465"/>
    </row>
    <row r="147" spans="4:9" s="274" customFormat="1" ht="15.75">
      <c r="D147" s="465"/>
      <c r="E147" s="465"/>
      <c r="F147" s="465"/>
      <c r="G147" s="465"/>
      <c r="H147" s="465"/>
      <c r="I147" s="465"/>
    </row>
    <row r="148" spans="4:9" s="274" customFormat="1" ht="15.75">
      <c r="D148" s="465"/>
      <c r="E148" s="465"/>
      <c r="F148" s="465"/>
      <c r="G148" s="465"/>
      <c r="H148" s="465"/>
      <c r="I148" s="465"/>
    </row>
    <row r="149" spans="4:9" s="274" customFormat="1" ht="15.75">
      <c r="D149" s="465"/>
      <c r="E149" s="465"/>
      <c r="F149" s="465"/>
      <c r="G149" s="465"/>
      <c r="H149" s="465"/>
      <c r="I149" s="465"/>
    </row>
    <row r="150" spans="4:9" s="274" customFormat="1" ht="15.75">
      <c r="D150" s="465"/>
      <c r="E150" s="465"/>
      <c r="F150" s="465"/>
      <c r="G150" s="465"/>
      <c r="H150" s="465"/>
      <c r="I150" s="465"/>
    </row>
    <row r="151" spans="4:9" s="274" customFormat="1" ht="15.75">
      <c r="D151" s="465"/>
      <c r="E151" s="465"/>
      <c r="F151" s="465"/>
      <c r="G151" s="465"/>
      <c r="H151" s="465"/>
      <c r="I151" s="465"/>
    </row>
    <row r="152" spans="4:9" s="274" customFormat="1" ht="15.75">
      <c r="D152" s="465"/>
      <c r="E152" s="465"/>
      <c r="F152" s="465"/>
      <c r="G152" s="465"/>
      <c r="H152" s="465"/>
      <c r="I152" s="465"/>
    </row>
    <row r="153" spans="4:9" s="274" customFormat="1" ht="15.75">
      <c r="D153" s="465"/>
      <c r="E153" s="465"/>
      <c r="F153" s="465"/>
      <c r="G153" s="465"/>
      <c r="H153" s="465"/>
      <c r="I153" s="465"/>
    </row>
    <row r="154" spans="4:9" s="274" customFormat="1" ht="15.75">
      <c r="D154" s="465"/>
      <c r="E154" s="465"/>
      <c r="F154" s="465"/>
      <c r="G154" s="465"/>
      <c r="H154" s="465"/>
      <c r="I154" s="465"/>
    </row>
    <row r="155" spans="4:9" s="274" customFormat="1" ht="15.75">
      <c r="D155" s="465"/>
      <c r="E155" s="465"/>
      <c r="F155" s="465"/>
      <c r="G155" s="465"/>
      <c r="H155" s="465"/>
      <c r="I155" s="465"/>
    </row>
    <row r="156" spans="4:9" s="274" customFormat="1" ht="15.75">
      <c r="D156" s="465"/>
      <c r="E156" s="465"/>
      <c r="F156" s="465"/>
      <c r="G156" s="465"/>
      <c r="H156" s="465"/>
      <c r="I156" s="465"/>
    </row>
    <row r="157" spans="4:9" s="274" customFormat="1" ht="15.75">
      <c r="D157" s="465"/>
      <c r="E157" s="465"/>
      <c r="F157" s="465"/>
      <c r="G157" s="465"/>
      <c r="H157" s="465"/>
      <c r="I157" s="465"/>
    </row>
    <row r="158" spans="4:9" s="274" customFormat="1" ht="15.75">
      <c r="D158" s="465"/>
      <c r="E158" s="465"/>
      <c r="F158" s="465"/>
      <c r="G158" s="465"/>
      <c r="H158" s="465"/>
      <c r="I158" s="465"/>
    </row>
    <row r="159" spans="4:9" s="274" customFormat="1" ht="15.75">
      <c r="D159" s="465"/>
      <c r="E159" s="465"/>
      <c r="F159" s="465"/>
      <c r="G159" s="465"/>
      <c r="H159" s="465"/>
      <c r="I159" s="465"/>
    </row>
    <row r="160" spans="4:9" s="274" customFormat="1" ht="15.75">
      <c r="D160" s="465"/>
      <c r="E160" s="465"/>
      <c r="F160" s="465"/>
      <c r="G160" s="465"/>
      <c r="H160" s="465"/>
      <c r="I160" s="465"/>
    </row>
    <row r="161" spans="4:9" s="274" customFormat="1" ht="15.75">
      <c r="D161" s="465"/>
      <c r="E161" s="465"/>
      <c r="F161" s="465"/>
      <c r="G161" s="465"/>
      <c r="H161" s="465"/>
      <c r="I161" s="465"/>
    </row>
    <row r="162" spans="4:9" s="274" customFormat="1" ht="15.75">
      <c r="D162" s="465"/>
      <c r="E162" s="465"/>
      <c r="F162" s="465"/>
      <c r="G162" s="465"/>
      <c r="H162" s="465"/>
      <c r="I162" s="465"/>
    </row>
    <row r="163" spans="4:9" s="274" customFormat="1" ht="15.75">
      <c r="D163" s="465"/>
      <c r="E163" s="465"/>
      <c r="F163" s="465"/>
      <c r="G163" s="465"/>
      <c r="H163" s="465"/>
      <c r="I163" s="465"/>
    </row>
    <row r="164" spans="4:9" s="274" customFormat="1" ht="15.75">
      <c r="D164" s="465"/>
      <c r="E164" s="465"/>
      <c r="F164" s="465"/>
      <c r="G164" s="465"/>
      <c r="H164" s="465"/>
      <c r="I164" s="465"/>
    </row>
    <row r="165" spans="4:9" s="274" customFormat="1" ht="15.75">
      <c r="D165" s="465"/>
      <c r="E165" s="465"/>
      <c r="F165" s="465"/>
      <c r="G165" s="465"/>
      <c r="H165" s="465"/>
      <c r="I165" s="465"/>
    </row>
    <row r="166" spans="4:9" s="274" customFormat="1" ht="15.75">
      <c r="D166" s="465"/>
      <c r="E166" s="465"/>
      <c r="F166" s="465"/>
      <c r="G166" s="465"/>
      <c r="H166" s="465"/>
      <c r="I166" s="465"/>
    </row>
    <row r="167" spans="4:9" s="274" customFormat="1" ht="15.75">
      <c r="D167" s="465"/>
      <c r="E167" s="465"/>
      <c r="F167" s="465"/>
      <c r="G167" s="465"/>
      <c r="H167" s="465"/>
      <c r="I167" s="465"/>
    </row>
    <row r="168" spans="4:9" s="274" customFormat="1" ht="15.75">
      <c r="D168" s="465"/>
      <c r="E168" s="465"/>
      <c r="F168" s="465"/>
      <c r="G168" s="465"/>
      <c r="H168" s="465"/>
      <c r="I168" s="465"/>
    </row>
    <row r="169" spans="4:9" s="274" customFormat="1" ht="15.75">
      <c r="D169" s="465"/>
      <c r="E169" s="465"/>
      <c r="F169" s="465"/>
      <c r="G169" s="465"/>
      <c r="H169" s="465"/>
      <c r="I169" s="465"/>
    </row>
    <row r="170" spans="4:9" s="274" customFormat="1" ht="15.75">
      <c r="D170" s="465"/>
      <c r="E170" s="465"/>
      <c r="F170" s="465"/>
      <c r="G170" s="465"/>
      <c r="H170" s="465"/>
      <c r="I170" s="465"/>
    </row>
    <row r="171" spans="4:9" s="274" customFormat="1" ht="15.75">
      <c r="D171" s="465"/>
      <c r="E171" s="465"/>
      <c r="F171" s="465"/>
      <c r="G171" s="465"/>
      <c r="H171" s="465"/>
      <c r="I171" s="465"/>
    </row>
    <row r="172" spans="4:9" s="274" customFormat="1" ht="15.75">
      <c r="D172" s="465"/>
      <c r="E172" s="465"/>
      <c r="F172" s="465"/>
      <c r="G172" s="465"/>
      <c r="H172" s="465"/>
      <c r="I172" s="465"/>
    </row>
    <row r="173" spans="4:9" s="274" customFormat="1" ht="15.75">
      <c r="D173" s="465"/>
      <c r="E173" s="465"/>
      <c r="F173" s="465"/>
      <c r="G173" s="465"/>
      <c r="H173" s="465"/>
      <c r="I173" s="465"/>
    </row>
    <row r="174" spans="4:9" s="274" customFormat="1" ht="15.75">
      <c r="D174" s="465"/>
      <c r="E174" s="465"/>
      <c r="F174" s="465"/>
      <c r="G174" s="465"/>
      <c r="H174" s="465"/>
      <c r="I174" s="465"/>
    </row>
    <row r="175" spans="4:9" s="274" customFormat="1" ht="15.75">
      <c r="D175" s="465"/>
      <c r="E175" s="465"/>
      <c r="F175" s="465"/>
      <c r="G175" s="465"/>
      <c r="H175" s="465"/>
      <c r="I175" s="465"/>
    </row>
    <row r="176" spans="4:9" s="274" customFormat="1" ht="15.75">
      <c r="D176" s="465"/>
      <c r="E176" s="465"/>
      <c r="F176" s="465"/>
      <c r="G176" s="465"/>
      <c r="H176" s="465"/>
      <c r="I176" s="465"/>
    </row>
    <row r="177" spans="4:9" s="274" customFormat="1" ht="15.75">
      <c r="D177" s="465"/>
      <c r="E177" s="465"/>
      <c r="F177" s="465"/>
      <c r="G177" s="465"/>
      <c r="H177" s="465"/>
      <c r="I177" s="465"/>
    </row>
    <row r="178" spans="4:9" s="274" customFormat="1" ht="15.75">
      <c r="D178" s="465"/>
      <c r="E178" s="465"/>
      <c r="F178" s="465"/>
      <c r="G178" s="465"/>
      <c r="H178" s="465"/>
      <c r="I178" s="465"/>
    </row>
    <row r="179" spans="4:9" s="274" customFormat="1" ht="15.75">
      <c r="D179" s="465"/>
      <c r="E179" s="465"/>
      <c r="F179" s="465"/>
      <c r="G179" s="465"/>
      <c r="H179" s="465"/>
      <c r="I179" s="465"/>
    </row>
    <row r="180" spans="4:9" s="274" customFormat="1" ht="15.75">
      <c r="D180" s="465"/>
      <c r="E180" s="465"/>
      <c r="F180" s="465"/>
      <c r="G180" s="465"/>
      <c r="H180" s="465"/>
      <c r="I180" s="465"/>
    </row>
    <row r="181" spans="4:9" s="274" customFormat="1" ht="15.75">
      <c r="D181" s="465"/>
      <c r="E181" s="465"/>
      <c r="F181" s="465"/>
      <c r="G181" s="465"/>
      <c r="H181" s="465"/>
      <c r="I181" s="465"/>
    </row>
    <row r="182" spans="4:9" s="274" customFormat="1" ht="15.75">
      <c r="D182" s="465"/>
      <c r="E182" s="465"/>
      <c r="F182" s="465"/>
      <c r="G182" s="465"/>
      <c r="H182" s="465"/>
      <c r="I182" s="465"/>
    </row>
    <row r="183" spans="4:9" s="274" customFormat="1" ht="15.75">
      <c r="D183" s="465"/>
      <c r="E183" s="465"/>
      <c r="F183" s="465"/>
      <c r="G183" s="465"/>
      <c r="H183" s="465"/>
      <c r="I183" s="465"/>
    </row>
    <row r="184" spans="4:9" s="274" customFormat="1" ht="15.75">
      <c r="D184" s="465"/>
      <c r="E184" s="465"/>
      <c r="F184" s="465"/>
      <c r="G184" s="465"/>
      <c r="H184" s="465"/>
      <c r="I184" s="465"/>
    </row>
    <row r="185" spans="4:9" s="274" customFormat="1" ht="15.75">
      <c r="D185" s="465"/>
      <c r="E185" s="465"/>
      <c r="F185" s="465"/>
      <c r="G185" s="465"/>
      <c r="H185" s="465"/>
      <c r="I185" s="465"/>
    </row>
    <row r="186" spans="4:9" s="274" customFormat="1" ht="15.75">
      <c r="D186" s="465"/>
      <c r="E186" s="465"/>
      <c r="F186" s="465"/>
      <c r="G186" s="465"/>
      <c r="H186" s="465"/>
      <c r="I186" s="465"/>
    </row>
    <row r="187" spans="4:9" s="274" customFormat="1" ht="15.75">
      <c r="D187" s="465"/>
      <c r="E187" s="465"/>
      <c r="F187" s="465"/>
      <c r="G187" s="465"/>
      <c r="H187" s="465"/>
      <c r="I187" s="465"/>
    </row>
    <row r="188" spans="4:9" s="274" customFormat="1" ht="15.75">
      <c r="D188" s="465"/>
      <c r="E188" s="465"/>
      <c r="F188" s="465"/>
      <c r="G188" s="465"/>
      <c r="H188" s="465"/>
      <c r="I188" s="465"/>
    </row>
    <row r="189" spans="4:9" s="274" customFormat="1" ht="15.75">
      <c r="D189" s="465"/>
      <c r="E189" s="465"/>
      <c r="F189" s="465"/>
      <c r="G189" s="465"/>
      <c r="H189" s="465"/>
      <c r="I189" s="465"/>
    </row>
    <row r="190" spans="4:9" s="274" customFormat="1" ht="15.75">
      <c r="D190" s="465"/>
      <c r="E190" s="465"/>
      <c r="F190" s="465"/>
      <c r="G190" s="465"/>
      <c r="H190" s="465"/>
      <c r="I190" s="465"/>
    </row>
    <row r="191" spans="4:9" s="274" customFormat="1" ht="15.75">
      <c r="D191" s="465"/>
      <c r="E191" s="465"/>
      <c r="F191" s="465"/>
      <c r="G191" s="465"/>
      <c r="H191" s="465"/>
      <c r="I191" s="465"/>
    </row>
    <row r="192" spans="4:9" s="274" customFormat="1" ht="15.75">
      <c r="D192" s="465"/>
      <c r="E192" s="465"/>
      <c r="F192" s="465"/>
      <c r="G192" s="465"/>
      <c r="H192" s="465"/>
      <c r="I192" s="465"/>
    </row>
    <row r="193" spans="4:9" s="274" customFormat="1" ht="15.75">
      <c r="D193" s="465"/>
      <c r="E193" s="465"/>
      <c r="F193" s="465"/>
      <c r="G193" s="465"/>
      <c r="H193" s="465"/>
      <c r="I193" s="465"/>
    </row>
    <row r="194" spans="4:9" s="274" customFormat="1" ht="15.75">
      <c r="D194" s="465"/>
      <c r="E194" s="465"/>
      <c r="F194" s="465"/>
      <c r="G194" s="465"/>
      <c r="H194" s="465"/>
      <c r="I194" s="465"/>
    </row>
    <row r="195" spans="4:9" s="274" customFormat="1" ht="15.75">
      <c r="D195" s="465"/>
      <c r="E195" s="465"/>
      <c r="F195" s="465"/>
      <c r="G195" s="465"/>
      <c r="H195" s="465"/>
      <c r="I195" s="465"/>
    </row>
    <row r="196" spans="4:9" s="274" customFormat="1" ht="15.75">
      <c r="D196" s="465"/>
      <c r="E196" s="465"/>
      <c r="F196" s="465"/>
      <c r="G196" s="465"/>
      <c r="H196" s="465"/>
      <c r="I196" s="465"/>
    </row>
    <row r="197" spans="4:9" s="274" customFormat="1" ht="15.75">
      <c r="D197" s="465"/>
      <c r="E197" s="465"/>
      <c r="F197" s="465"/>
      <c r="G197" s="465"/>
      <c r="H197" s="465"/>
      <c r="I197" s="465"/>
    </row>
    <row r="198" spans="4:9" s="274" customFormat="1" ht="15.75">
      <c r="D198" s="465"/>
      <c r="E198" s="465"/>
      <c r="F198" s="465"/>
      <c r="G198" s="465"/>
      <c r="H198" s="465"/>
      <c r="I198" s="465"/>
    </row>
    <row r="199" spans="4:9" s="274" customFormat="1" ht="15.75">
      <c r="D199" s="465"/>
      <c r="E199" s="465"/>
      <c r="F199" s="465"/>
      <c r="G199" s="465"/>
      <c r="H199" s="465"/>
      <c r="I199" s="465"/>
    </row>
    <row r="200" spans="4:9" s="274" customFormat="1" ht="15.75">
      <c r="D200" s="465"/>
      <c r="E200" s="465"/>
      <c r="F200" s="465"/>
      <c r="G200" s="465"/>
      <c r="H200" s="465"/>
      <c r="I200" s="465"/>
    </row>
    <row r="201" spans="4:9" s="274" customFormat="1" ht="15.75">
      <c r="D201" s="465"/>
      <c r="E201" s="465"/>
      <c r="F201" s="465"/>
      <c r="G201" s="465"/>
      <c r="H201" s="465"/>
      <c r="I201" s="465"/>
    </row>
    <row r="202" spans="4:9" s="274" customFormat="1" ht="15.75">
      <c r="D202" s="465"/>
      <c r="E202" s="465"/>
      <c r="F202" s="465"/>
      <c r="G202" s="465"/>
      <c r="H202" s="465"/>
      <c r="I202" s="465"/>
    </row>
    <row r="203" spans="4:9" s="274" customFormat="1" ht="15.75">
      <c r="D203" s="465"/>
      <c r="E203" s="465"/>
      <c r="F203" s="465"/>
      <c r="G203" s="465"/>
      <c r="H203" s="465"/>
      <c r="I203" s="465"/>
    </row>
    <row r="204" spans="4:9" s="274" customFormat="1" ht="15.75">
      <c r="D204" s="465"/>
      <c r="E204" s="465"/>
      <c r="F204" s="465"/>
      <c r="G204" s="465"/>
      <c r="H204" s="465"/>
      <c r="I204" s="465"/>
    </row>
    <row r="205" spans="4:9" s="274" customFormat="1" ht="15.75">
      <c r="D205" s="465"/>
      <c r="E205" s="465"/>
      <c r="F205" s="465"/>
      <c r="G205" s="465"/>
      <c r="H205" s="465"/>
      <c r="I205" s="465"/>
    </row>
    <row r="206" spans="4:9" s="274" customFormat="1" ht="15.75">
      <c r="D206" s="465"/>
      <c r="E206" s="465"/>
      <c r="F206" s="465"/>
      <c r="G206" s="465"/>
      <c r="H206" s="465"/>
      <c r="I206" s="465"/>
    </row>
    <row r="207" spans="4:9" s="274" customFormat="1" ht="15.75">
      <c r="D207" s="465"/>
      <c r="E207" s="465"/>
      <c r="F207" s="465"/>
      <c r="G207" s="465"/>
      <c r="H207" s="465"/>
      <c r="I207" s="465"/>
    </row>
    <row r="208" spans="4:9" s="274" customFormat="1" ht="15.75">
      <c r="D208" s="465"/>
      <c r="E208" s="465"/>
      <c r="F208" s="465"/>
      <c r="G208" s="465"/>
      <c r="H208" s="465"/>
      <c r="I208" s="465"/>
    </row>
    <row r="209" spans="4:9" s="274" customFormat="1" ht="15.75">
      <c r="D209" s="465"/>
      <c r="E209" s="465"/>
      <c r="F209" s="465"/>
      <c r="G209" s="465"/>
      <c r="H209" s="465"/>
      <c r="I209" s="465"/>
    </row>
    <row r="210" spans="4:9" s="274" customFormat="1" ht="15.75">
      <c r="D210" s="465"/>
      <c r="E210" s="465"/>
      <c r="F210" s="465"/>
      <c r="G210" s="465"/>
      <c r="H210" s="465"/>
      <c r="I210" s="465"/>
    </row>
    <row r="211" spans="4:9" s="274" customFormat="1" ht="15.75">
      <c r="D211" s="465"/>
      <c r="E211" s="465"/>
      <c r="F211" s="465"/>
      <c r="G211" s="465"/>
      <c r="H211" s="465"/>
      <c r="I211" s="465"/>
    </row>
    <row r="212" spans="4:9" s="274" customFormat="1" ht="15.75">
      <c r="D212" s="465"/>
      <c r="E212" s="465"/>
      <c r="F212" s="465"/>
      <c r="G212" s="465"/>
      <c r="H212" s="465"/>
      <c r="I212" s="465"/>
    </row>
    <row r="213" spans="4:9" s="274" customFormat="1" ht="15.75">
      <c r="D213" s="465"/>
      <c r="E213" s="465"/>
      <c r="F213" s="465"/>
      <c r="G213" s="465"/>
      <c r="H213" s="465"/>
      <c r="I213" s="465"/>
    </row>
    <row r="214" spans="4:9" s="274" customFormat="1" ht="15.75">
      <c r="D214" s="465"/>
      <c r="E214" s="465"/>
      <c r="F214" s="465"/>
      <c r="G214" s="465"/>
      <c r="H214" s="465"/>
      <c r="I214" s="465"/>
    </row>
    <row r="215" spans="4:9" s="274" customFormat="1" ht="15.75">
      <c r="D215" s="465"/>
      <c r="E215" s="465"/>
      <c r="F215" s="465"/>
      <c r="G215" s="465"/>
      <c r="H215" s="465"/>
      <c r="I215" s="465"/>
    </row>
    <row r="216" spans="4:9" s="274" customFormat="1" ht="15.75">
      <c r="D216" s="465"/>
      <c r="E216" s="465"/>
      <c r="F216" s="465"/>
      <c r="G216" s="465"/>
      <c r="H216" s="465"/>
      <c r="I216" s="465"/>
    </row>
    <row r="217" spans="4:9" s="274" customFormat="1" ht="15.75">
      <c r="D217" s="465"/>
      <c r="E217" s="465"/>
      <c r="F217" s="465"/>
      <c r="G217" s="465"/>
      <c r="H217" s="465"/>
      <c r="I217" s="465"/>
    </row>
    <row r="218" spans="4:9" s="274" customFormat="1" ht="15.75">
      <c r="D218" s="465"/>
      <c r="E218" s="465"/>
      <c r="F218" s="465"/>
      <c r="G218" s="465"/>
      <c r="H218" s="465"/>
      <c r="I218" s="465"/>
    </row>
    <row r="219" spans="4:9" s="274" customFormat="1" ht="15.75">
      <c r="D219" s="465"/>
      <c r="E219" s="465"/>
      <c r="F219" s="465"/>
      <c r="G219" s="465"/>
      <c r="H219" s="465"/>
      <c r="I219" s="465"/>
    </row>
    <row r="220" spans="4:9" s="274" customFormat="1" ht="15.75">
      <c r="D220" s="465"/>
      <c r="E220" s="465"/>
      <c r="F220" s="465"/>
      <c r="G220" s="465"/>
      <c r="H220" s="465"/>
      <c r="I220" s="465"/>
    </row>
    <row r="221" spans="4:9" s="274" customFormat="1" ht="15.75">
      <c r="D221" s="465"/>
      <c r="E221" s="465"/>
      <c r="F221" s="465"/>
      <c r="G221" s="465"/>
      <c r="H221" s="465"/>
      <c r="I221" s="465"/>
    </row>
    <row r="222" spans="4:9" s="274" customFormat="1" ht="15.75">
      <c r="D222" s="465"/>
      <c r="E222" s="465"/>
      <c r="F222" s="465"/>
      <c r="G222" s="465"/>
      <c r="H222" s="465"/>
      <c r="I222" s="465"/>
    </row>
    <row r="223" spans="4:9" s="274" customFormat="1" ht="15.75">
      <c r="D223" s="465"/>
      <c r="E223" s="465"/>
      <c r="F223" s="465"/>
      <c r="G223" s="465"/>
      <c r="H223" s="465"/>
      <c r="I223" s="465"/>
    </row>
    <row r="224" spans="4:9" s="274" customFormat="1" ht="15.75">
      <c r="D224" s="465"/>
      <c r="E224" s="465"/>
      <c r="F224" s="465"/>
      <c r="G224" s="465"/>
      <c r="H224" s="465"/>
      <c r="I224" s="465"/>
    </row>
    <row r="225" spans="4:9" s="274" customFormat="1" ht="15.75">
      <c r="D225" s="465"/>
      <c r="E225" s="465"/>
      <c r="F225" s="465"/>
      <c r="G225" s="465"/>
      <c r="H225" s="465"/>
      <c r="I225" s="465"/>
    </row>
    <row r="226" spans="4:9" s="274" customFormat="1" ht="15.75">
      <c r="D226" s="465"/>
      <c r="E226" s="465"/>
      <c r="F226" s="465"/>
      <c r="G226" s="465"/>
      <c r="H226" s="465"/>
      <c r="I226" s="465"/>
    </row>
    <row r="227" spans="4:9" s="274" customFormat="1" ht="15.75">
      <c r="D227" s="465"/>
      <c r="E227" s="465"/>
      <c r="F227" s="465"/>
      <c r="G227" s="465"/>
      <c r="H227" s="465"/>
      <c r="I227" s="465"/>
    </row>
    <row r="228" spans="4:9" s="274" customFormat="1" ht="15.75">
      <c r="D228" s="465"/>
      <c r="E228" s="465"/>
      <c r="F228" s="465"/>
      <c r="G228" s="465"/>
      <c r="H228" s="465"/>
      <c r="I228" s="465"/>
    </row>
    <row r="229" spans="4:9" s="274" customFormat="1" ht="15.75">
      <c r="D229" s="465"/>
      <c r="E229" s="465"/>
      <c r="F229" s="465"/>
      <c r="G229" s="465"/>
      <c r="H229" s="465"/>
      <c r="I229" s="465"/>
    </row>
    <row r="230" spans="4:9" s="274" customFormat="1" ht="15.75">
      <c r="D230" s="465"/>
      <c r="E230" s="465"/>
      <c r="F230" s="465"/>
      <c r="G230" s="465"/>
      <c r="H230" s="465"/>
      <c r="I230" s="465"/>
    </row>
    <row r="231" spans="4:9" s="274" customFormat="1" ht="15.75">
      <c r="D231" s="465"/>
      <c r="E231" s="465"/>
      <c r="F231" s="465"/>
      <c r="G231" s="465"/>
      <c r="H231" s="465"/>
      <c r="I231" s="465"/>
    </row>
    <row r="232" spans="4:9" s="274" customFormat="1" ht="15.75">
      <c r="D232" s="465"/>
      <c r="E232" s="465"/>
      <c r="F232" s="465"/>
      <c r="G232" s="465"/>
      <c r="H232" s="465"/>
      <c r="I232" s="465"/>
    </row>
    <row r="233" spans="4:9" s="274" customFormat="1" ht="15.75">
      <c r="D233" s="465"/>
      <c r="E233" s="465"/>
      <c r="F233" s="465"/>
      <c r="G233" s="465"/>
      <c r="H233" s="465"/>
      <c r="I233" s="465"/>
    </row>
    <row r="234" spans="4:9" s="274" customFormat="1" ht="15.75">
      <c r="D234" s="465"/>
      <c r="E234" s="465"/>
      <c r="F234" s="465"/>
      <c r="G234" s="465"/>
      <c r="H234" s="465"/>
      <c r="I234" s="465"/>
    </row>
    <row r="235" spans="4:9" s="274" customFormat="1" ht="15.75">
      <c r="D235" s="465"/>
      <c r="E235" s="465"/>
      <c r="F235" s="465"/>
      <c r="G235" s="465"/>
      <c r="H235" s="465"/>
      <c r="I235" s="465"/>
    </row>
    <row r="236" spans="4:9" s="274" customFormat="1" ht="15.75">
      <c r="D236" s="465"/>
      <c r="E236" s="465"/>
      <c r="F236" s="465"/>
      <c r="G236" s="465"/>
      <c r="H236" s="465"/>
      <c r="I236" s="465"/>
    </row>
    <row r="237" spans="4:9" s="274" customFormat="1" ht="15.75">
      <c r="D237" s="465"/>
      <c r="E237" s="465"/>
      <c r="F237" s="465"/>
      <c r="G237" s="465"/>
      <c r="H237" s="465"/>
      <c r="I237" s="465"/>
    </row>
    <row r="238" spans="4:9" s="274" customFormat="1" ht="15.75">
      <c r="D238" s="465"/>
      <c r="E238" s="465"/>
      <c r="F238" s="465"/>
      <c r="G238" s="465"/>
      <c r="H238" s="465"/>
      <c r="I238" s="465"/>
    </row>
    <row r="239" spans="4:9" s="274" customFormat="1" ht="15.75">
      <c r="D239" s="465"/>
      <c r="E239" s="465"/>
      <c r="F239" s="465"/>
      <c r="G239" s="465"/>
      <c r="H239" s="465"/>
      <c r="I239" s="465"/>
    </row>
    <row r="240" spans="4:9" s="274" customFormat="1" ht="15.75">
      <c r="D240" s="465"/>
      <c r="E240" s="465"/>
      <c r="F240" s="465"/>
      <c r="G240" s="465"/>
      <c r="H240" s="465"/>
      <c r="I240" s="465"/>
    </row>
    <row r="241" spans="4:9" s="274" customFormat="1" ht="15.75">
      <c r="D241" s="465"/>
      <c r="E241" s="465"/>
      <c r="F241" s="465"/>
      <c r="G241" s="465"/>
      <c r="H241" s="465"/>
      <c r="I241" s="465"/>
    </row>
    <row r="242" spans="4:9" s="274" customFormat="1" ht="15.75">
      <c r="D242" s="465"/>
      <c r="E242" s="465"/>
      <c r="F242" s="465"/>
      <c r="G242" s="465"/>
      <c r="H242" s="465"/>
      <c r="I242" s="465"/>
    </row>
    <row r="243" spans="4:9" s="274" customFormat="1" ht="15.75">
      <c r="D243" s="465"/>
      <c r="E243" s="465"/>
      <c r="F243" s="465"/>
      <c r="G243" s="465"/>
      <c r="H243" s="465"/>
      <c r="I243" s="465"/>
    </row>
    <row r="244" spans="4:9" s="274" customFormat="1" ht="15.75">
      <c r="D244" s="465"/>
      <c r="E244" s="465"/>
      <c r="F244" s="465"/>
      <c r="G244" s="465"/>
      <c r="H244" s="465"/>
      <c r="I244" s="465"/>
    </row>
    <row r="245" spans="4:9" s="274" customFormat="1" ht="15.75">
      <c r="D245" s="465"/>
      <c r="E245" s="465"/>
      <c r="F245" s="465"/>
      <c r="G245" s="465"/>
      <c r="H245" s="465"/>
      <c r="I245" s="465"/>
    </row>
    <row r="246" spans="4:9" s="274" customFormat="1" ht="15.75">
      <c r="D246" s="465"/>
      <c r="E246" s="465"/>
      <c r="F246" s="465"/>
      <c r="G246" s="465"/>
      <c r="H246" s="465"/>
      <c r="I246" s="465"/>
    </row>
    <row r="247" spans="4:9" s="274" customFormat="1" ht="15.75">
      <c r="D247" s="465"/>
      <c r="E247" s="465"/>
      <c r="F247" s="465"/>
      <c r="G247" s="465"/>
      <c r="H247" s="465"/>
      <c r="I247" s="465"/>
    </row>
    <row r="248" spans="4:9" s="274" customFormat="1" ht="15.75">
      <c r="D248" s="465"/>
      <c r="E248" s="465"/>
      <c r="F248" s="465"/>
      <c r="G248" s="465"/>
      <c r="H248" s="465"/>
      <c r="I248" s="465"/>
    </row>
    <row r="249" spans="4:9" s="274" customFormat="1" ht="15.75">
      <c r="D249" s="465"/>
      <c r="E249" s="465"/>
      <c r="F249" s="465"/>
      <c r="G249" s="465"/>
      <c r="H249" s="465"/>
      <c r="I249" s="465"/>
    </row>
    <row r="250" spans="4:9" s="274" customFormat="1" ht="15.75">
      <c r="D250" s="465"/>
      <c r="E250" s="465"/>
      <c r="F250" s="465"/>
      <c r="G250" s="465"/>
      <c r="H250" s="465"/>
      <c r="I250" s="465"/>
    </row>
    <row r="251" spans="4:9" s="274" customFormat="1" ht="15.75">
      <c r="D251" s="465"/>
      <c r="E251" s="465"/>
      <c r="F251" s="465"/>
      <c r="G251" s="465"/>
      <c r="H251" s="465"/>
      <c r="I251" s="465"/>
    </row>
    <row r="252" spans="4:9" s="274" customFormat="1" ht="15.75">
      <c r="D252" s="465"/>
      <c r="E252" s="465"/>
      <c r="F252" s="465"/>
      <c r="G252" s="465"/>
      <c r="H252" s="465"/>
      <c r="I252" s="465"/>
    </row>
    <row r="253" spans="4:9" s="274" customFormat="1" ht="15.75">
      <c r="D253" s="465"/>
      <c r="E253" s="465"/>
      <c r="F253" s="465"/>
      <c r="G253" s="465"/>
      <c r="H253" s="465"/>
      <c r="I253" s="465"/>
    </row>
    <row r="254" spans="4:9" s="274" customFormat="1" ht="15.75">
      <c r="D254" s="465"/>
      <c r="E254" s="465"/>
      <c r="F254" s="465"/>
      <c r="G254" s="465"/>
      <c r="H254" s="465"/>
      <c r="I254" s="465"/>
    </row>
    <row r="255" spans="4:9" s="274" customFormat="1" ht="15.75">
      <c r="D255" s="465"/>
      <c r="E255" s="465"/>
      <c r="F255" s="465"/>
      <c r="G255" s="465"/>
      <c r="H255" s="465"/>
      <c r="I255" s="465"/>
    </row>
    <row r="256" spans="4:9" s="274" customFormat="1" ht="15.75">
      <c r="D256" s="465"/>
      <c r="E256" s="465"/>
      <c r="F256" s="465"/>
      <c r="G256" s="465"/>
      <c r="H256" s="465"/>
      <c r="I256" s="465"/>
    </row>
    <row r="257" spans="4:9" s="274" customFormat="1" ht="15.75">
      <c r="D257" s="465"/>
      <c r="E257" s="465"/>
      <c r="F257" s="465"/>
      <c r="G257" s="465"/>
      <c r="H257" s="465"/>
      <c r="I257" s="465"/>
    </row>
    <row r="258" spans="4:9" s="274" customFormat="1" ht="15.75">
      <c r="D258" s="465"/>
      <c r="E258" s="465"/>
      <c r="F258" s="465"/>
      <c r="G258" s="465"/>
      <c r="H258" s="465"/>
      <c r="I258" s="465"/>
    </row>
    <row r="259" spans="4:9" s="274" customFormat="1" ht="15.75">
      <c r="D259" s="465"/>
      <c r="E259" s="465"/>
      <c r="F259" s="465"/>
      <c r="G259" s="465"/>
      <c r="H259" s="465"/>
      <c r="I259" s="465"/>
    </row>
    <row r="260" spans="4:9" s="274" customFormat="1" ht="15.75">
      <c r="D260" s="465"/>
      <c r="E260" s="465"/>
      <c r="F260" s="465"/>
      <c r="G260" s="465"/>
      <c r="H260" s="465"/>
      <c r="I260" s="465"/>
    </row>
    <row r="261" spans="4:9" s="274" customFormat="1" ht="15.75">
      <c r="D261" s="465"/>
      <c r="E261" s="465"/>
      <c r="F261" s="465"/>
      <c r="G261" s="465"/>
      <c r="H261" s="465"/>
      <c r="I261" s="465"/>
    </row>
    <row r="262" spans="4:9" s="274" customFormat="1" ht="15.75">
      <c r="D262" s="465"/>
      <c r="E262" s="465"/>
      <c r="F262" s="465"/>
      <c r="G262" s="465"/>
      <c r="H262" s="465"/>
      <c r="I262" s="465"/>
    </row>
    <row r="263" spans="4:9" s="274" customFormat="1" ht="15.75">
      <c r="D263" s="465"/>
      <c r="E263" s="465"/>
      <c r="F263" s="465"/>
      <c r="G263" s="465"/>
      <c r="H263" s="465"/>
      <c r="I263" s="465"/>
    </row>
    <row r="264" spans="4:9" s="274" customFormat="1" ht="15.75">
      <c r="D264" s="465"/>
      <c r="E264" s="465"/>
      <c r="F264" s="465"/>
      <c r="G264" s="465"/>
      <c r="H264" s="465"/>
      <c r="I264" s="46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Hristina </cp:lastModifiedBy>
  <cp:lastPrinted>2017-10-30T11:29:52Z</cp:lastPrinted>
  <dcterms:created xsi:type="dcterms:W3CDTF">2016-10-31T08:17:40Z</dcterms:created>
  <dcterms:modified xsi:type="dcterms:W3CDTF">2019-03-29T10:04:40Z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