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Q1 cons 2019\RU\"/>
    </mc:Choice>
  </mc:AlternateContent>
  <xr:revisionPtr revIDLastSave="0" documentId="13_ncr:1_{AF03C108-0D8E-4EC0-A95A-DDD699505C14}" xr6:coauthVersionLast="43" xr6:coauthVersionMax="43" xr10:uidLastSave="{00000000-0000-0000-0000-000000000000}"/>
  <bookViews>
    <workbookView xWindow="-120" yWindow="-120" windowWidth="19440" windowHeight="15000" tabRatio="686" activeTab="4" xr2:uid="{00000000-000D-0000-FFFF-FFFF00000000}"/>
  </bookViews>
  <sheets>
    <sheet name="Cover " sheetId="1" r:id="rId1"/>
    <sheet name="SFP" sheetId="3" r:id="rId2"/>
    <sheet name="SCI" sheetId="2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SCF!$A$1:$E$71</definedName>
    <definedName name="_xlnm.Print_Area" localSheetId="2">SCI!$A$1:$H$68</definedName>
    <definedName name="_xlnm.Print_Area" localSheetId="1">SFP!$A$1:$H$80</definedName>
    <definedName name="_xlnm.Print_Titles" localSheetId="2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SCF!$75:$65541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SCF!$A$1:$F$42</definedName>
    <definedName name="Z_2BD2C2C3_AF9C_11D6_9CEF_00D009775214_.wvu.Rows" localSheetId="3" hidden="1">SCF!$73:$65541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SCF!$75:$65541,SCF!$57:$58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SEQ!$A$1:$Q$61</definedName>
    <definedName name="Z_9656BBF7_C4A3_41EC_B0C6_A21B380E3C2F_.wvu.Rows" localSheetId="3" hidden="1">SCF!$75:$65541,SCF!$57:$58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4" l="1"/>
  <c r="B57" i="5" l="1"/>
  <c r="F22" i="2" l="1"/>
  <c r="F21" i="2"/>
  <c r="D43" i="3" l="1"/>
  <c r="D33" i="3"/>
  <c r="S47" i="5"/>
  <c r="F34" i="5" l="1"/>
  <c r="Q16" i="5"/>
  <c r="U16" i="5" s="1"/>
  <c r="Q56" i="5"/>
  <c r="U56" i="5" s="1"/>
  <c r="E57" i="5"/>
  <c r="R40" i="5"/>
  <c r="S40" i="5"/>
  <c r="T40" i="5"/>
  <c r="P40" i="5"/>
  <c r="O40" i="5"/>
  <c r="D19" i="2" l="1"/>
  <c r="F58" i="3" l="1"/>
  <c r="F59" i="3" s="1"/>
  <c r="F61" i="3" s="1"/>
  <c r="F48" i="3"/>
  <c r="F34" i="3"/>
  <c r="F38" i="3" s="1"/>
  <c r="F33" i="3"/>
  <c r="F25" i="3"/>
  <c r="F16" i="3"/>
  <c r="F18" i="3" s="1"/>
  <c r="S12" i="5"/>
  <c r="O11" i="5"/>
  <c r="Q11" i="5" s="1"/>
  <c r="U11" i="5" s="1"/>
  <c r="U12" i="5" s="1"/>
  <c r="F27" i="3" l="1"/>
  <c r="F63" i="3"/>
  <c r="O12" i="5"/>
  <c r="Q12" i="5"/>
  <c r="O21" i="5" l="1"/>
  <c r="D37" i="2" l="1"/>
  <c r="Q24" i="5"/>
  <c r="F37" i="2" l="1"/>
  <c r="E53" i="4" l="1"/>
  <c r="Q49" i="5" l="1"/>
  <c r="Q48" i="5"/>
  <c r="Q47" i="5"/>
  <c r="Q42" i="5"/>
  <c r="U42" i="5" s="1"/>
  <c r="Q41" i="5"/>
  <c r="Q40" i="5" l="1"/>
  <c r="U41" i="5"/>
  <c r="U40" i="5" s="1"/>
  <c r="U24" i="5"/>
  <c r="F40" i="2" l="1"/>
  <c r="F41" i="2" s="1"/>
  <c r="D40" i="2"/>
  <c r="D41" i="2" s="1"/>
  <c r="Q38" i="5"/>
  <c r="S44" i="5"/>
  <c r="S57" i="5" s="1"/>
  <c r="U48" i="5"/>
  <c r="U49" i="5"/>
  <c r="Q53" i="5"/>
  <c r="U53" i="5" s="1"/>
  <c r="Q52" i="5"/>
  <c r="U52" i="5" s="1"/>
  <c r="Q55" i="5"/>
  <c r="U55" i="5" s="1"/>
  <c r="S51" i="5"/>
  <c r="O44" i="5"/>
  <c r="O51" i="5"/>
  <c r="M51" i="5"/>
  <c r="K51" i="5"/>
  <c r="I51" i="5"/>
  <c r="G40" i="5"/>
  <c r="G57" i="5" s="1"/>
  <c r="S21" i="5"/>
  <c r="E36" i="4"/>
  <c r="C53" i="4"/>
  <c r="I28" i="5"/>
  <c r="Q32" i="5"/>
  <c r="U32" i="5" s="1"/>
  <c r="K28" i="5"/>
  <c r="Q54" i="5"/>
  <c r="Q19" i="5"/>
  <c r="U19" i="5" s="1"/>
  <c r="O17" i="5"/>
  <c r="C36" i="4"/>
  <c r="U47" i="5"/>
  <c r="Q22" i="5"/>
  <c r="Q23" i="5"/>
  <c r="U23" i="5" s="1"/>
  <c r="Q26" i="5"/>
  <c r="U26" i="5" s="1"/>
  <c r="Q25" i="5"/>
  <c r="U25" i="5" s="1"/>
  <c r="D34" i="5"/>
  <c r="L51" i="5"/>
  <c r="N51" i="5"/>
  <c r="P51" i="5"/>
  <c r="P57" i="5" s="1"/>
  <c r="R51" i="5"/>
  <c r="T51" i="5"/>
  <c r="T57" i="5" s="1"/>
  <c r="H40" i="5"/>
  <c r="I40" i="5"/>
  <c r="I57" i="5" s="1"/>
  <c r="J40" i="5"/>
  <c r="K40" i="5"/>
  <c r="L40" i="5"/>
  <c r="M40" i="5"/>
  <c r="M57" i="5" s="1"/>
  <c r="N40" i="5"/>
  <c r="D48" i="3"/>
  <c r="E17" i="5"/>
  <c r="E34" i="5" s="1"/>
  <c r="C17" i="5"/>
  <c r="C34" i="5" s="1"/>
  <c r="C57" i="5" s="1"/>
  <c r="P17" i="5"/>
  <c r="R17" i="5"/>
  <c r="R34" i="5" s="1"/>
  <c r="S17" i="5"/>
  <c r="T17" i="5"/>
  <c r="H17" i="5"/>
  <c r="H34" i="5" s="1"/>
  <c r="I17" i="5"/>
  <c r="I34" i="5" s="1"/>
  <c r="J17" i="5"/>
  <c r="J34" i="5" s="1"/>
  <c r="K17" i="5"/>
  <c r="L17" i="5"/>
  <c r="L34" i="5" s="1"/>
  <c r="M17" i="5"/>
  <c r="N17" i="5"/>
  <c r="N34" i="5" s="1"/>
  <c r="G17" i="5"/>
  <c r="G34" i="5" s="1"/>
  <c r="Q30" i="5"/>
  <c r="U30" i="5" s="1"/>
  <c r="P21" i="5"/>
  <c r="T21" i="5"/>
  <c r="O28" i="5"/>
  <c r="O34" i="5" s="1"/>
  <c r="S28" i="5"/>
  <c r="Q29" i="5"/>
  <c r="U29" i="5" s="1"/>
  <c r="L28" i="5"/>
  <c r="M28" i="5"/>
  <c r="Q14" i="5"/>
  <c r="D59" i="3"/>
  <c r="D25" i="3"/>
  <c r="D18" i="3"/>
  <c r="Q45" i="5"/>
  <c r="U45" i="5" s="1"/>
  <c r="Q46" i="5"/>
  <c r="U46" i="5" s="1"/>
  <c r="E18" i="4"/>
  <c r="F23" i="2"/>
  <c r="F19" i="2"/>
  <c r="B34" i="5"/>
  <c r="B10" i="5"/>
  <c r="B59" i="4"/>
  <c r="C18" i="4"/>
  <c r="D23" i="2"/>
  <c r="D27" i="2" s="1"/>
  <c r="U22" i="5"/>
  <c r="D34" i="3"/>
  <c r="D38" i="3" s="1"/>
  <c r="K57" i="5" l="1"/>
  <c r="P34" i="5"/>
  <c r="K34" i="5"/>
  <c r="M34" i="5"/>
  <c r="S34" i="5"/>
  <c r="O57" i="5"/>
  <c r="F27" i="2"/>
  <c r="F32" i="2" s="1"/>
  <c r="F43" i="2" s="1"/>
  <c r="U14" i="5"/>
  <c r="Q21" i="5"/>
  <c r="D32" i="2"/>
  <c r="D43" i="2" s="1"/>
  <c r="U38" i="5"/>
  <c r="T34" i="5"/>
  <c r="Q51" i="5"/>
  <c r="U51" i="5"/>
  <c r="Q44" i="5"/>
  <c r="U44" i="5" s="1"/>
  <c r="D61" i="3"/>
  <c r="D63" i="3" s="1"/>
  <c r="E55" i="4"/>
  <c r="E59" i="4" s="1"/>
  <c r="Q28" i="5"/>
  <c r="U28" i="5"/>
  <c r="D27" i="3"/>
  <c r="C55" i="4"/>
  <c r="U21" i="5"/>
  <c r="Q17" i="5"/>
  <c r="Q34" i="5" l="1"/>
  <c r="U57" i="5"/>
  <c r="Q57" i="5"/>
  <c r="D64" i="3"/>
  <c r="F64" i="3"/>
  <c r="C59" i="4"/>
  <c r="U17" i="5"/>
  <c r="U34" i="5" s="1"/>
</calcChain>
</file>

<file path=xl/sharedStrings.xml><?xml version="1.0" encoding="utf-8"?>
<sst xmlns="http://schemas.openxmlformats.org/spreadsheetml/2006/main" count="267" uniqueCount="206">
  <si>
    <t>Весела Стоева</t>
  </si>
  <si>
    <t>Борис Борисов</t>
  </si>
  <si>
    <t>Галина Ангелова</t>
  </si>
  <si>
    <t>гр. София</t>
  </si>
  <si>
    <t>ул. Илиенско шосе 16</t>
  </si>
  <si>
    <t>Венцислав Стоев</t>
  </si>
  <si>
    <t>Стефан Йовков</t>
  </si>
  <si>
    <t>Приложения</t>
  </si>
  <si>
    <t>АКТИВ</t>
  </si>
  <si>
    <t>BGN'000</t>
  </si>
  <si>
    <t>Людмила Бонджова</t>
  </si>
  <si>
    <t>Печалба/(Загуба) от придобиване и освобождаване на и от дъщерни дружества</t>
  </si>
  <si>
    <t>Получени заеми от други предприятия</t>
  </si>
  <si>
    <t>Салдо на 1 януари 2018 година (преизчислено)</t>
  </si>
  <si>
    <t>-</t>
  </si>
  <si>
    <t>КОНСОЛИДИРАН ОТЧЕТ ЗА ВСЕОБХВАТНИЯ ДОХОД</t>
  </si>
  <si>
    <t xml:space="preserve">КОНСОЛИДИРАН ОТЧЕТ ЗА ПАРИЧНИТЕ ПОТОЦИ </t>
  </si>
  <si>
    <t>Промени в собствения капитал за 2019 година</t>
  </si>
  <si>
    <t>31 декември 2018               BGN'000</t>
  </si>
  <si>
    <t>31 март 2019              BGN'000</t>
  </si>
  <si>
    <t>Получени заеми от свързани предприятия</t>
  </si>
  <si>
    <t>14,15</t>
  </si>
  <si>
    <t>1 януари- 31 март 2019</t>
  </si>
  <si>
    <t>1 януари- 31 март 2018</t>
  </si>
  <si>
    <t>Совет  директоров:</t>
  </si>
  <si>
    <t>д-р эк.н. Огнян Донев</t>
  </si>
  <si>
    <t>Александр Чаушев</t>
  </si>
  <si>
    <t>Огняна Палавеева</t>
  </si>
  <si>
    <t>Андрей Брешков</t>
  </si>
  <si>
    <t>Исполнительный директор:</t>
  </si>
  <si>
    <t>Финансовый директор:</t>
  </si>
  <si>
    <t>Начальник юридического отдела:</t>
  </si>
  <si>
    <t>Юридический адрес:</t>
  </si>
  <si>
    <t>Адвокаты:</t>
  </si>
  <si>
    <t>Обслуживающие банки:</t>
  </si>
  <si>
    <t>Райфайзенбанк (Болгария)  ЕАД</t>
  </si>
  <si>
    <t>Банк  ДСК ЕАД</t>
  </si>
  <si>
    <t xml:space="preserve">АО Юробанк и Эф Джи Болгария  </t>
  </si>
  <si>
    <t xml:space="preserve">Инг Банк Н.В. </t>
  </si>
  <si>
    <t xml:space="preserve">АО Уникредит </t>
  </si>
  <si>
    <t>Сосиате Женерал Експресбанк АД</t>
  </si>
  <si>
    <t>Аудиторы:</t>
  </si>
  <si>
    <t>Бейкер Тилли Клиту и Партнеры ООО</t>
  </si>
  <si>
    <t xml:space="preserve">
Юридическая фирма "Гачев, Балева, Партнеры"
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</si>
  <si>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</si>
  <si>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</si>
  <si>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</si>
  <si>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</si>
  <si>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Доброе имя</t>
  </si>
  <si>
    <t xml:space="preserve">Инвестиционная недвижимость </t>
  </si>
  <si>
    <t>Инвестиции в ассоциированные компани и совместных обществах</t>
  </si>
  <si>
    <t>Инвестиции, имеющиеся в наличии для продажи</t>
  </si>
  <si>
    <t>Долгосрочная дебиторская задолженность от связанных  предприятий</t>
  </si>
  <si>
    <t>Прочая долгосрочная дебиторская задолженность</t>
  </si>
  <si>
    <t>Отложенный налоговый актив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</si>
  <si>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</si>
  <si>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</si>
  <si>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</si>
  <si>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</si>
  <si>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Прочая текущая дебиторская задолженность активы</t>
  </si>
  <si>
    <t>Денежные средства и их эквиваленты</t>
  </si>
  <si>
    <t>ИТОГО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</si>
  <si>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</si>
  <si>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</si>
  <si>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</si>
  <si>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</si>
  <si>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</si>
  <si>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Неконтрольную долю участия</t>
  </si>
  <si>
    <t>ИТОГО СОБСТВЕННЬІЙ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</si>
  <si>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</si>
  <si>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</si>
  <si>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</si>
  <si>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</si>
  <si>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 xml:space="preserve">Долгосрочные oбязательства перед персоналом </t>
  </si>
  <si>
    <t>Правительственные финансирования</t>
  </si>
  <si>
    <t>Прочие долгосрочные обязательства</t>
  </si>
  <si>
    <t>Обязательства по лизингу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</si>
  <si>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</si>
  <si>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</si>
  <si>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</si>
  <si>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</si>
  <si>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</si>
  <si>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</si>
  <si>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</si>
  <si>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</si>
  <si>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Прочие текущие обязательства </t>
  </si>
  <si>
    <t>ИТОГО ПАССИВЬІ</t>
  </si>
  <si>
    <t>ИТОГО СОБСТВЕННЬІЙ КАПИТАЛ И ПАССИВЬІ</t>
  </si>
  <si>
    <t>Приложения на страницах с 5 до 128 являются неотъемлемой частью финансового отчета.</t>
  </si>
  <si>
    <t xml:space="preserve">Исполнительный директор : </t>
  </si>
  <si>
    <t>Гл. бухгалтер (составитель):</t>
  </si>
  <si>
    <t xml:space="preserve">на трехмесячный период, по состоянию на  31 март 2019 года 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</si>
  <si>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</si>
  <si>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</si>
  <si>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</si>
  <si>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</si>
  <si>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</si>
  <si>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</si>
  <si>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</si>
  <si>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</si>
  <si>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</si>
  <si>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</si>
  <si>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</si>
  <si>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</si>
  <si>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</si>
  <si>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>Доходы/(убытки) из ассоциированных  обществах  и совместных обществах</t>
  </si>
  <si>
    <t xml:space="preserve">Прибыль до налогообложения </t>
  </si>
  <si>
    <t xml:space="preserve">Расход на налог на прибыль </t>
  </si>
  <si>
    <t xml:space="preserve">Чистая прибыль  полученной за отчетный период  </t>
  </si>
  <si>
    <t>Прочие компоненты совокупного дохода</t>
  </si>
  <si>
    <t>Компоненты, которые не будут переклассифицированы в состав прибыли  или убытка:</t>
  </si>
  <si>
    <t>Курсовые разницы от пересчета на иностраных деятельности</t>
  </si>
  <si>
    <t xml:space="preserve">Прочий совокупный доход за год, за вычетом налога </t>
  </si>
  <si>
    <t xml:space="preserve">ИТОГО СОВОКУПНЬІЙ  ДОХОД ЗА ГОД </t>
  </si>
  <si>
    <t>Чистая прибыл на отчетного периода относишся к:</t>
  </si>
  <si>
    <t xml:space="preserve">Держатель собственые средства предприятия в основная фирма:                                              </t>
  </si>
  <si>
    <t>ИТОГО СОВОКУПНЬІЙ  ДОХОД ЗА ГОД ОТНОСИШСЯ К:</t>
  </si>
  <si>
    <t xml:space="preserve">Держатель собственые средства предприятия в основная фирма:       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</si>
  <si>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</si>
  <si>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</si>
  <si>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</si>
  <si>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</si>
  <si>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</si>
  <si>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прибыль.)</t>
  </si>
  <si>
    <t>Уплаченне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</si>
  <si>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</si>
  <si>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</si>
  <si>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</si>
  <si>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Прочие поступления/(платежи), нетто</t>
  </si>
  <si>
    <t xml:space="preserve">Чистые  денежные потоки (использованные в)/полученные от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</si>
  <si>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</si>
  <si>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</si>
  <si>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</si>
  <si>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нематериальных активов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</si>
  <si>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</si>
  <si>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</si>
  <si>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</si>
  <si>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</si>
  <si>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</si>
  <si>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 другим предприятиям</t>
  </si>
  <si>
    <t>Проценты, полученные за предоставленные займы и депозиты</t>
  </si>
  <si>
    <t xml:space="preserve">Чистые денежные потоки, использованне в инвестиционной деятельности </t>
  </si>
  <si>
    <t>Денежные потоки от финансовой деятельности</t>
  </si>
  <si>
    <t>Поступления от краткосрочных банковских займов (овердрафт ), нетто</t>
  </si>
  <si>
    <t>Погашение краткосрочных банковских займов (овердрафт ), нетто</t>
  </si>
  <si>
    <t>Поступления от долгосрочных  банковских займов</t>
  </si>
  <si>
    <t>Погашение от долгосрочных  банковских займов</t>
  </si>
  <si>
    <t>Погашение займов другим предприятям</t>
  </si>
  <si>
    <t>Поступления денежных средств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</si>
  <si>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</si>
  <si>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</si>
  <si>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Поступления эмиссию капитала</t>
  </si>
  <si>
    <t>Обратно выкупленные собственные акции</t>
  </si>
  <si>
    <t>Выплаченные дивиденды</t>
  </si>
  <si>
    <t xml:space="preserve">Чистые денежные потоки (использованные в)/от финансовой деятельности </t>
  </si>
  <si>
    <t>Чистый (уменьшение) / увеличение денежных средств и их эквивалентов</t>
  </si>
  <si>
    <t xml:space="preserve">Денежные средства и их эквивалент по состоянию на 1 января </t>
  </si>
  <si>
    <t xml:space="preserve">Денежные средства и их эквиваленты по состоянию на 31 март </t>
  </si>
  <si>
    <t xml:space="preserve">             д-р эк.н. Огнян Донев</t>
  </si>
  <si>
    <t>Финансовый директор</t>
  </si>
  <si>
    <t>Консолидированный отчет об изменениях в составе собственных средств</t>
  </si>
  <si>
    <t>Сальдо на 1 января 2018 года</t>
  </si>
  <si>
    <t xml:space="preserve">Изменения  собственного капитала за 2018 год </t>
  </si>
  <si>
    <t>Эффекты oбратно выкупленные собственные акции</t>
  </si>
  <si>
    <t xml:space="preserve">Распределение прибыли на:              </t>
  </si>
  <si>
    <t xml:space="preserve"> *резервный в соответствии с законодательством</t>
  </si>
  <si>
    <t xml:space="preserve"> * дивиденды</t>
  </si>
  <si>
    <t xml:space="preserve"> Эффекты приобретение неконтрольной доли участия:</t>
  </si>
  <si>
    <t xml:space="preserve">* приобретение (выбытие) дочерних и совместных компаний
</t>
  </si>
  <si>
    <t>* распределение дивиденды</t>
  </si>
  <si>
    <t>*эмиссию капитала в дочерних компаний</t>
  </si>
  <si>
    <t>* увеличение участия  в дочерних компаний</t>
  </si>
  <si>
    <t>* уменьшение участия в дочерних компаний</t>
  </si>
  <si>
    <t>Общий совокупный доход за год, в т.ч.:</t>
  </si>
  <si>
    <t xml:space="preserve">   * чистая прибыль за год </t>
  </si>
  <si>
    <t xml:space="preserve">* прочие компоненты совокупного дохода, за вычетом налогов </t>
  </si>
  <si>
    <t xml:space="preserve">Перенос на счет "Нераспределенная прибыль" </t>
  </si>
  <si>
    <t>Сальдо на 31 март 2018 года</t>
  </si>
  <si>
    <t>Сальдо на 1 января 2019 года</t>
  </si>
  <si>
    <t xml:space="preserve">Распределение прибыли на:                </t>
  </si>
  <si>
    <t xml:space="preserve">  * дивиденды</t>
  </si>
  <si>
    <t>* приобретение (выбытие) дочерних и совместных компаний</t>
  </si>
  <si>
    <t xml:space="preserve"> * прочие компоненты совокупного дохода, за вычетом налогов </t>
  </si>
  <si>
    <t>Сальдо на 31 март 2019 года</t>
  </si>
  <si>
    <t xml:space="preserve">Исполнительный директор :      </t>
  </si>
  <si>
    <t>Что касается владельцев материнского капитала</t>
  </si>
  <si>
    <t>Неконтрольная
доля
участия</t>
  </si>
  <si>
    <t>Итого собственных средств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</si>
  <si>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</si>
  <si>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</si>
  <si>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</si>
  <si>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 xml:space="preserve">Резерв
переоценке
финансовые активы, имеющиеся в наличии для продажи 
</t>
  </si>
  <si>
    <t>Дополнительные резервы</t>
  </si>
  <si>
    <t>Итого</t>
  </si>
  <si>
    <t>Резерв от пересчета иностранных операций в валюте представления</t>
  </si>
  <si>
    <t>Последствия первоначального применения МСФО 9 за вычетом налогов *</t>
  </si>
  <si>
    <t>Чистое изменение справедливой стоимости прочих долгосрочных инвестиций в акционерный капитал</t>
  </si>
  <si>
    <t>Компоненты, которые будут переклассифицированы в состав прибыли  или убытка:</t>
  </si>
  <si>
    <t>Уплаченные проценты и налогы по факторингу</t>
  </si>
  <si>
    <t>Покупка долевых инвестиций</t>
  </si>
  <si>
    <t>Поступления от продажи инвестиций, имеющихся  в наличии для продажи</t>
  </si>
  <si>
    <t>Поступления от дивиденды инвестиций, имеющихся  в наличии для продажи</t>
  </si>
  <si>
    <t>Платежи приобретение на дочерние общества,чистые из полученыу денежные средства</t>
  </si>
  <si>
    <t>ГРУППА СОФАРМА</t>
  </si>
  <si>
    <t xml:space="preserve">ГРУППА СОФАРМА </t>
  </si>
  <si>
    <t>Эффекты реструктуризации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</si>
</sst>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\ _л_в_._-;\-* #,##0.00\ _л_в_._-;_-* &quot;-&quot;??\ _л_в_._-;_-@_-"/>
    <numFmt numFmtId="165" formatCode="_-* #,##0.00_-;\-* #,##0.00_-;_-* &quot;-&quot;??_-;_-@_-"/>
    <numFmt numFmtId="166" formatCode="_(* #,##0_);_(* \(#,##0\);_(* &quot;-&quot;??_);_(@_)"/>
    <numFmt numFmtId="167" formatCode="_(* #,##0.00_);_(* \(#,##0.00\);_(* &quot;-&quot;_);_(@_)"/>
    <numFmt numFmtId="168" formatCode="0.00000"/>
  </numFmts>
  <fonts count="10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 Cyr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</font>
    <font>
      <b/>
      <sz val="11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</font>
    <font>
      <sz val="12"/>
      <color rgb="FF2121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6" fillId="0" borderId="0"/>
    <xf numFmtId="0" fontId="75" fillId="0" borderId="0"/>
    <xf numFmtId="9" fontId="21" fillId="0" borderId="0" applyFont="0" applyFill="0" applyBorder="0" applyAlignment="0" applyProtection="0"/>
    <xf numFmtId="0" fontId="76" fillId="0" borderId="0"/>
    <xf numFmtId="0" fontId="77" fillId="0" borderId="0"/>
    <xf numFmtId="164" fontId="13" fillId="0" borderId="0" applyFont="0" applyFill="0" applyBorder="0" applyAlignment="0" applyProtection="0"/>
    <xf numFmtId="0" fontId="13" fillId="0" borderId="0"/>
    <xf numFmtId="0" fontId="78" fillId="0" borderId="0"/>
    <xf numFmtId="9" fontId="13" fillId="0" borderId="0" applyFont="0" applyFill="0" applyBorder="0" applyAlignment="0" applyProtection="0"/>
    <xf numFmtId="0" fontId="13" fillId="0" borderId="0"/>
    <xf numFmtId="0" fontId="77" fillId="0" borderId="0"/>
    <xf numFmtId="0" fontId="2" fillId="0" borderId="0"/>
    <xf numFmtId="0" fontId="79" fillId="0" borderId="0"/>
    <xf numFmtId="0" fontId="1" fillId="0" borderId="0"/>
    <xf numFmtId="0" fontId="1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2" fillId="0" borderId="0"/>
    <xf numFmtId="165" fontId="8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3" fillId="0" borderId="0"/>
    <xf numFmtId="0" fontId="12" fillId="0" borderId="0"/>
  </cellStyleXfs>
  <cellXfs count="378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41" fontId="16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41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41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43" fontId="15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41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41" fontId="19" fillId="0" borderId="0" xfId="11" applyNumberFormat="1" applyFont="1" applyFill="1" applyBorder="1" applyAlignment="1"/>
    <xf numFmtId="41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41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41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41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41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41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41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41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41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34" fillId="0" borderId="0" xfId="0" applyFont="1" applyFill="1" applyBorder="1"/>
    <xf numFmtId="41" fontId="31" fillId="0" borderId="2" xfId="7" applyNumberFormat="1" applyFont="1" applyFill="1" applyBorder="1" applyAlignment="1">
      <alignment horizontal="right" vertical="center"/>
    </xf>
    <xf numFmtId="41" fontId="31" fillId="0" borderId="0" xfId="7" applyNumberFormat="1" applyFont="1" applyFill="1" applyBorder="1" applyAlignment="1">
      <alignment horizontal="right" vertical="center"/>
    </xf>
    <xf numFmtId="41" fontId="34" fillId="0" borderId="0" xfId="0" applyNumberFormat="1" applyFont="1" applyFill="1" applyBorder="1" applyAlignment="1">
      <alignment horizontal="right"/>
    </xf>
    <xf numFmtId="41" fontId="31" fillId="0" borderId="3" xfId="7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41" fontId="31" fillId="0" borderId="2" xfId="7" applyNumberFormat="1" applyFont="1" applyFill="1" applyBorder="1" applyAlignment="1">
      <alignment vertical="center"/>
    </xf>
    <xf numFmtId="41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41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41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41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41" fontId="34" fillId="0" borderId="0" xfId="0" applyNumberFormat="1" applyFont="1" applyFill="1" applyBorder="1"/>
    <xf numFmtId="41" fontId="26" fillId="0" borderId="0" xfId="0" applyNumberFormat="1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41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41" fontId="22" fillId="0" borderId="0" xfId="2" applyNumberFormat="1" applyFont="1" applyFill="1"/>
    <xf numFmtId="0" fontId="20" fillId="0" borderId="0" xfId="2" applyFont="1" applyFill="1"/>
    <xf numFmtId="41" fontId="20" fillId="0" borderId="2" xfId="5" applyNumberFormat="1" applyFont="1" applyFill="1" applyBorder="1" applyAlignment="1">
      <alignment horizontal="right"/>
    </xf>
    <xf numFmtId="41" fontId="20" fillId="0" borderId="1" xfId="5" applyNumberFormat="1" applyFont="1" applyFill="1" applyBorder="1" applyAlignment="1">
      <alignment horizontal="right"/>
    </xf>
    <xf numFmtId="41" fontId="20" fillId="0" borderId="4" xfId="5" applyNumberFormat="1" applyFont="1" applyFill="1" applyBorder="1" applyAlignment="1">
      <alignment horizontal="right"/>
    </xf>
    <xf numFmtId="41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41" fontId="22" fillId="0" borderId="0" xfId="5" applyNumberFormat="1" applyFont="1" applyFill="1" applyBorder="1" applyAlignment="1">
      <alignment horizontal="right"/>
    </xf>
    <xf numFmtId="41" fontId="15" fillId="0" borderId="4" xfId="0" applyNumberFormat="1" applyFont="1" applyFill="1" applyBorder="1" applyAlignment="1">
      <alignment horizontal="right"/>
    </xf>
    <xf numFmtId="41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41" fontId="55" fillId="0" borderId="0" xfId="0" applyNumberFormat="1" applyFont="1" applyFill="1"/>
    <xf numFmtId="41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41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41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41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41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41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41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7" fontId="46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 applyBorder="1"/>
    <xf numFmtId="41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41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6" fontId="35" fillId="0" borderId="0" xfId="11" applyNumberFormat="1" applyFont="1" applyFill="1" applyBorder="1" applyAlignment="1">
      <alignment horizontal="right"/>
    </xf>
    <xf numFmtId="43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69" fillId="0" borderId="0" xfId="0" applyFont="1" applyFill="1" applyBorder="1"/>
    <xf numFmtId="0" fontId="72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6" fontId="49" fillId="0" borderId="1" xfId="3" applyNumberFormat="1" applyFont="1" applyFill="1" applyBorder="1" applyAlignment="1" applyProtection="1">
      <alignment vertical="top"/>
    </xf>
    <xf numFmtId="166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6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6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6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6" fontId="49" fillId="0" borderId="0" xfId="11" applyNumberFormat="1" applyFont="1" applyFill="1" applyBorder="1" applyAlignment="1" applyProtection="1">
      <alignment horizontal="right"/>
    </xf>
    <xf numFmtId="166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vertical="center"/>
    </xf>
    <xf numFmtId="166" fontId="66" fillId="0" borderId="0" xfId="3" applyNumberFormat="1" applyFont="1" applyFill="1" applyBorder="1" applyAlignment="1" applyProtection="1">
      <alignment vertical="center"/>
    </xf>
    <xf numFmtId="166" fontId="49" fillId="0" borderId="0" xfId="3" applyNumberFormat="1" applyFont="1" applyFill="1" applyBorder="1" applyAlignment="1" applyProtection="1">
      <alignment horizontal="right"/>
    </xf>
    <xf numFmtId="166" fontId="62" fillId="0" borderId="0" xfId="3" applyNumberFormat="1" applyFont="1" applyFill="1" applyBorder="1" applyAlignment="1" applyProtection="1">
      <alignment horizontal="right"/>
    </xf>
    <xf numFmtId="166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43" fontId="62" fillId="0" borderId="0" xfId="3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horizontal="right"/>
    </xf>
    <xf numFmtId="166" fontId="62" fillId="0" borderId="4" xfId="3" applyNumberFormat="1" applyFont="1" applyFill="1" applyBorder="1" applyAlignment="1" applyProtection="1">
      <alignment horizontal="right"/>
    </xf>
    <xf numFmtId="166" fontId="62" fillId="0" borderId="0" xfId="12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vertical="center"/>
    </xf>
    <xf numFmtId="43" fontId="49" fillId="0" borderId="0" xfId="11" applyNumberFormat="1" applyFont="1" applyFill="1" applyBorder="1" applyAlignment="1" applyProtection="1">
      <alignment horizontal="right"/>
    </xf>
    <xf numFmtId="166" fontId="62" fillId="0" borderId="0" xfId="12" applyNumberFormat="1" applyFont="1" applyFill="1" applyBorder="1" applyAlignment="1" applyProtection="1">
      <alignment horizontal="right"/>
    </xf>
    <xf numFmtId="166" fontId="62" fillId="0" borderId="1" xfId="12" applyNumberFormat="1" applyFont="1" applyFill="1" applyBorder="1" applyAlignment="1" applyProtection="1">
      <alignment vertical="center"/>
    </xf>
    <xf numFmtId="43" fontId="66" fillId="0" borderId="0" xfId="11" applyNumberFormat="1" applyFont="1" applyFill="1" applyBorder="1" applyAlignment="1" applyProtection="1">
      <alignment horizontal="right"/>
    </xf>
    <xf numFmtId="166" fontId="66" fillId="0" borderId="0" xfId="12" applyNumberFormat="1" applyFont="1" applyFill="1" applyBorder="1" applyAlignment="1" applyProtection="1">
      <alignment horizontal="right"/>
    </xf>
    <xf numFmtId="166" fontId="62" fillId="0" borderId="1" xfId="12" applyNumberFormat="1" applyFont="1" applyFill="1" applyBorder="1" applyAlignment="1" applyProtection="1">
      <alignment horizontal="right"/>
    </xf>
    <xf numFmtId="166" fontId="62" fillId="0" borderId="1" xfId="11" applyNumberFormat="1" applyFont="1" applyFill="1" applyBorder="1" applyAlignment="1" applyProtection="1">
      <alignment horizontal="right"/>
    </xf>
    <xf numFmtId="166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41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41" fontId="22" fillId="0" borderId="0" xfId="2" applyNumberFormat="1" applyFont="1" applyFill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166" fontId="49" fillId="0" borderId="1" xfId="1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top"/>
    </xf>
    <xf numFmtId="166" fontId="0" fillId="0" borderId="0" xfId="0" applyNumberFormat="1" applyFill="1"/>
    <xf numFmtId="166" fontId="49" fillId="0" borderId="1" xfId="12" applyNumberFormat="1" applyFont="1" applyFill="1" applyBorder="1" applyAlignment="1" applyProtection="1">
      <alignment horizontal="right"/>
    </xf>
    <xf numFmtId="166" fontId="49" fillId="0" borderId="5" xfId="12" applyNumberFormat="1" applyFont="1" applyFill="1" applyBorder="1" applyAlignment="1" applyProtection="1">
      <alignment vertical="center"/>
    </xf>
    <xf numFmtId="166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6" fontId="54" fillId="0" borderId="0" xfId="11" applyNumberFormat="1" applyFont="1" applyFill="1" applyBorder="1" applyAlignment="1">
      <alignment horizontal="right"/>
    </xf>
    <xf numFmtId="41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41" fontId="11" fillId="0" borderId="0" xfId="0" applyNumberFormat="1" applyFont="1" applyFill="1" applyBorder="1" applyAlignment="1">
      <alignment horizontal="right" vertical="top" wrapText="1"/>
    </xf>
    <xf numFmtId="164" fontId="16" fillId="0" borderId="0" xfId="0" applyNumberFormat="1" applyFont="1" applyFill="1" applyBorder="1"/>
    <xf numFmtId="168" fontId="16" fillId="0" borderId="0" xfId="0" applyNumberFormat="1" applyFont="1" applyFill="1" applyBorder="1"/>
    <xf numFmtId="41" fontId="5" fillId="0" borderId="0" xfId="3" applyNumberFormat="1" applyFont="1" applyFill="1" applyBorder="1" applyAlignment="1" applyProtection="1">
      <alignment vertical="center"/>
    </xf>
    <xf numFmtId="0" fontId="70" fillId="0" borderId="0" xfId="0" applyNumberFormat="1" applyFont="1" applyFill="1" applyBorder="1" applyAlignment="1" applyProtection="1">
      <alignment vertical="top"/>
    </xf>
    <xf numFmtId="166" fontId="49" fillId="0" borderId="0" xfId="12" applyNumberFormat="1" applyFont="1" applyFill="1" applyBorder="1" applyAlignment="1" applyProtection="1">
      <alignment horizontal="center"/>
    </xf>
    <xf numFmtId="0" fontId="87" fillId="0" borderId="0" xfId="0" applyFont="1" applyFill="1" applyBorder="1" applyAlignment="1">
      <alignment horizontal="center" vertical="center"/>
    </xf>
    <xf numFmtId="0" fontId="86" fillId="0" borderId="1" xfId="0" applyFont="1" applyFill="1" applyBorder="1"/>
    <xf numFmtId="0" fontId="20" fillId="0" borderId="0" xfId="2" applyFont="1" applyFill="1" applyBorder="1" applyAlignment="1">
      <alignment horizontal="left" wrapText="1"/>
    </xf>
    <xf numFmtId="0" fontId="47" fillId="0" borderId="0" xfId="0" applyFont="1" applyAlignment="1">
      <alignment horizontal="center" wrapText="1"/>
    </xf>
    <xf numFmtId="0" fontId="88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84" fillId="0" borderId="0" xfId="3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>
      <alignment horizontal="center" vertical="top"/>
    </xf>
    <xf numFmtId="41" fontId="4" fillId="0" borderId="0" xfId="0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85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3" fillId="0" borderId="0" xfId="0" applyFont="1" applyFill="1"/>
    <xf numFmtId="0" fontId="6" fillId="0" borderId="0" xfId="0" applyFont="1" applyFill="1" applyAlignment="1">
      <alignment horizontal="center" wrapText="1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89" fillId="0" borderId="0" xfId="0" applyFont="1" applyFill="1" applyBorder="1" applyAlignment="1">
      <alignment horizontal="left" vertical="center"/>
    </xf>
    <xf numFmtId="0" fontId="90" fillId="0" borderId="0" xfId="0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92" fillId="0" borderId="0" xfId="0" applyFont="1" applyFill="1" applyBorder="1" applyAlignment="1">
      <alignment horizontal="left" vertical="center"/>
    </xf>
    <xf numFmtId="0" fontId="93" fillId="0" borderId="0" xfId="0" applyFont="1" applyFill="1"/>
    <xf numFmtId="0" fontId="94" fillId="0" borderId="0" xfId="0" applyFont="1" applyFill="1" applyBorder="1" applyAlignment="1">
      <alignment horizontal="left" vertical="center" wrapText="1"/>
    </xf>
    <xf numFmtId="0" fontId="16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95" fillId="0" borderId="0" xfId="21" applyFont="1" applyFill="1" applyBorder="1" applyAlignment="1">
      <alignment vertical="top" wrapText="1"/>
    </xf>
    <xf numFmtId="0" fontId="96" fillId="0" borderId="0" xfId="21" applyFont="1" applyFill="1" applyBorder="1" applyAlignment="1">
      <alignment vertical="top" wrapText="1"/>
    </xf>
    <xf numFmtId="0" fontId="4" fillId="0" borderId="0" xfId="21" applyFont="1" applyFill="1" applyBorder="1" applyAlignment="1">
      <alignment vertical="top" wrapText="1"/>
    </xf>
    <xf numFmtId="0" fontId="11" fillId="0" borderId="0" xfId="21" applyFont="1" applyFill="1" applyBorder="1" applyAlignment="1">
      <alignment vertical="top" wrapText="1"/>
    </xf>
    <xf numFmtId="0" fontId="11" fillId="2" borderId="0" xfId="21" applyFont="1" applyFill="1" applyBorder="1" applyAlignment="1">
      <alignment vertical="top" wrapText="1"/>
    </xf>
    <xf numFmtId="0" fontId="95" fillId="0" borderId="0" xfId="21" applyFont="1" applyFill="1" applyBorder="1" applyAlignment="1">
      <alignment vertical="top"/>
    </xf>
    <xf numFmtId="0" fontId="96" fillId="0" borderId="0" xfId="21" applyFont="1" applyFill="1" applyBorder="1" applyAlignment="1">
      <alignment vertical="top"/>
    </xf>
    <xf numFmtId="0" fontId="11" fillId="0" borderId="0" xfId="21" applyFont="1" applyFill="1" applyBorder="1"/>
    <xf numFmtId="0" fontId="64" fillId="0" borderId="0" xfId="21" applyFont="1" applyFill="1" applyBorder="1" applyAlignment="1">
      <alignment vertical="top" wrapText="1"/>
    </xf>
    <xf numFmtId="0" fontId="53" fillId="0" borderId="0" xfId="21" applyFont="1" applyFill="1" applyBorder="1"/>
    <xf numFmtId="0" fontId="30" fillId="0" borderId="0" xfId="1" applyFont="1" applyFill="1" applyBorder="1" applyAlignment="1">
      <alignment horizontal="right" vertical="center"/>
    </xf>
    <xf numFmtId="0" fontId="42" fillId="0" borderId="0" xfId="10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center"/>
    </xf>
    <xf numFmtId="0" fontId="62" fillId="0" borderId="0" xfId="3" applyNumberFormat="1" applyFont="1" applyFill="1" applyBorder="1" applyAlignment="1" applyProtection="1">
      <alignment vertical="center" wrapText="1"/>
    </xf>
    <xf numFmtId="0" fontId="97" fillId="0" borderId="0" xfId="46" applyNumberFormat="1" applyFont="1" applyFill="1" applyBorder="1" applyAlignment="1" applyProtection="1">
      <alignment horizontal="left" vertical="center" wrapText="1"/>
    </xf>
    <xf numFmtId="0" fontId="98" fillId="0" borderId="0" xfId="46" applyNumberFormat="1" applyFont="1" applyFill="1" applyBorder="1" applyAlignment="1" applyProtection="1">
      <alignment vertical="center" wrapText="1"/>
    </xf>
    <xf numFmtId="0" fontId="10" fillId="0" borderId="0" xfId="3" applyNumberFormat="1" applyFont="1" applyFill="1" applyBorder="1" applyAlignment="1" applyProtection="1">
      <alignment vertical="center"/>
    </xf>
    <xf numFmtId="0" fontId="7" fillId="0" borderId="0" xfId="3" applyNumberFormat="1" applyFont="1" applyFill="1" applyBorder="1" applyAlignment="1" applyProtection="1">
      <alignment vertical="center" wrapText="1"/>
    </xf>
    <xf numFmtId="0" fontId="99" fillId="0" borderId="0" xfId="0" applyNumberFormat="1" applyFont="1" applyFill="1" applyBorder="1" applyAlignment="1" applyProtection="1">
      <alignment vertical="top"/>
    </xf>
    <xf numFmtId="0" fontId="100" fillId="0" borderId="0" xfId="0" applyNumberFormat="1" applyFont="1" applyFill="1" applyBorder="1" applyAlignment="1" applyProtection="1">
      <alignment vertical="top"/>
    </xf>
    <xf numFmtId="0" fontId="100" fillId="0" borderId="0" xfId="0" applyNumberFormat="1" applyFont="1" applyFill="1" applyBorder="1" applyAlignment="1" applyProtection="1">
      <alignment vertical="top" wrapText="1"/>
    </xf>
    <xf numFmtId="0" fontId="101" fillId="0" borderId="0" xfId="0" applyFont="1" applyFill="1"/>
    <xf numFmtId="0" fontId="102" fillId="0" borderId="0" xfId="0" applyFont="1" applyFill="1" applyBorder="1" applyAlignment="1">
      <alignment horizontal="left" vertical="center" wrapText="1"/>
    </xf>
    <xf numFmtId="0" fontId="103" fillId="0" borderId="0" xfId="1" applyFont="1" applyFill="1" applyBorder="1" applyAlignment="1">
      <alignment horizontal="left" vertical="center"/>
    </xf>
    <xf numFmtId="0" fontId="103" fillId="0" borderId="0" xfId="1" applyFont="1" applyFill="1" applyBorder="1" applyAlignment="1">
      <alignment horizontal="right" vertical="center"/>
    </xf>
    <xf numFmtId="0" fontId="103" fillId="0" borderId="0" xfId="1" applyFont="1" applyFill="1" applyBorder="1" applyAlignment="1">
      <alignment vertical="center"/>
    </xf>
    <xf numFmtId="0" fontId="104" fillId="0" borderId="0" xfId="0" applyFont="1" applyAlignment="1">
      <alignment horizontal="left" vertical="center"/>
    </xf>
    <xf numFmtId="0" fontId="16" fillId="0" borderId="0" xfId="2" applyFont="1" applyFill="1" applyBorder="1" applyAlignment="1">
      <alignment vertical="top" wrapText="1"/>
    </xf>
  </cellXfs>
  <cellStyles count="47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inancial statements_bg model 2002 2" xfId="46" xr:uid="{774021A5-6555-4F58-8F7B-A8C380970CA8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Normal="70" zoomScaleSheetLayoutView="100" workbookViewId="0"/>
  </sheetViews>
  <sheetFormatPr defaultColWidth="0" defaultRowHeight="12.75" customHeight="1" zeroHeight="1"/>
  <cols>
    <col min="1" max="2" width="9.28515625" style="6" customWidth="1"/>
    <col min="3" max="3" width="26.140625" style="6" customWidth="1"/>
    <col min="4" max="4" width="14.28515625" style="6" customWidth="1"/>
    <col min="5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204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24</v>
      </c>
      <c r="D5" s="288" t="s">
        <v>25</v>
      </c>
      <c r="E5" s="9"/>
      <c r="F5" s="10"/>
      <c r="G5" s="10"/>
      <c r="H5" s="10"/>
      <c r="I5" s="10"/>
    </row>
    <row r="6" spans="1:9" ht="17.25" customHeight="1">
      <c r="A6" s="7"/>
      <c r="D6" s="288" t="s">
        <v>0</v>
      </c>
      <c r="E6" s="9"/>
      <c r="F6" s="10"/>
      <c r="G6" s="10"/>
      <c r="H6" s="10"/>
      <c r="I6" s="10"/>
    </row>
    <row r="7" spans="1:9" ht="18.75">
      <c r="A7" s="7"/>
      <c r="D7" s="288" t="s">
        <v>26</v>
      </c>
      <c r="E7" s="9"/>
      <c r="F7" s="10"/>
      <c r="H7" s="10"/>
      <c r="I7" s="10"/>
    </row>
    <row r="8" spans="1:9" ht="18.75">
      <c r="A8" s="7"/>
      <c r="D8" s="288" t="s">
        <v>27</v>
      </c>
      <c r="E8" s="9"/>
      <c r="F8" s="10"/>
      <c r="G8" s="10"/>
      <c r="H8" s="10"/>
      <c r="I8" s="10"/>
    </row>
    <row r="9" spans="1:9" ht="16.5">
      <c r="A9" s="11"/>
      <c r="D9" s="288" t="s">
        <v>28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29</v>
      </c>
      <c r="D12" s="13" t="s">
        <v>25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30</v>
      </c>
      <c r="D14" s="13" t="s">
        <v>1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90</v>
      </c>
      <c r="B16" s="7"/>
      <c r="C16" s="7"/>
      <c r="D16" s="13" t="s">
        <v>10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334" t="s">
        <v>31</v>
      </c>
      <c r="B18" s="21"/>
      <c r="C18" s="17"/>
      <c r="D18" s="13" t="s">
        <v>2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32</v>
      </c>
      <c r="D21" s="13" t="s">
        <v>3</v>
      </c>
      <c r="E21" s="14"/>
      <c r="F21" s="14"/>
      <c r="G21" s="15"/>
    </row>
    <row r="22" spans="1:9" ht="18.75">
      <c r="A22" s="7"/>
      <c r="D22" s="13" t="s">
        <v>4</v>
      </c>
      <c r="E22" s="14"/>
      <c r="F22" s="14"/>
      <c r="G22" s="15"/>
    </row>
    <row r="23" spans="1:9" ht="18.75">
      <c r="F23" s="15"/>
      <c r="G23" s="18"/>
    </row>
    <row r="24" spans="1:9" ht="36.75" customHeight="1">
      <c r="A24" s="334" t="s">
        <v>33</v>
      </c>
      <c r="B24" s="21"/>
      <c r="C24" s="17"/>
      <c r="D24" s="335" t="s">
        <v>43</v>
      </c>
      <c r="E24" s="335"/>
      <c r="F24" s="335"/>
      <c r="G24" s="335"/>
    </row>
    <row r="25" spans="1:9" ht="18.75">
      <c r="A25" s="7"/>
      <c r="C25" s="17"/>
      <c r="D25" s="8" t="s">
        <v>5</v>
      </c>
      <c r="E25" s="139"/>
      <c r="F25" s="18"/>
      <c r="G25" s="20"/>
      <c r="H25" s="21"/>
      <c r="I25" s="21"/>
    </row>
    <row r="26" spans="1:9" ht="18" customHeight="1">
      <c r="A26" s="7"/>
      <c r="C26" s="10"/>
      <c r="D26" s="8" t="s">
        <v>6</v>
      </c>
      <c r="E26" s="9"/>
      <c r="F26" s="18"/>
      <c r="G26" s="140"/>
      <c r="H26" s="141"/>
      <c r="I26" s="142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34</v>
      </c>
      <c r="D28" s="288" t="s">
        <v>35</v>
      </c>
      <c r="E28" s="289"/>
      <c r="F28" s="289"/>
      <c r="G28" s="289"/>
      <c r="I28" s="7"/>
    </row>
    <row r="29" spans="1:9" ht="18.75">
      <c r="A29" s="7"/>
      <c r="D29" s="288" t="s">
        <v>36</v>
      </c>
      <c r="E29" s="289"/>
      <c r="F29" s="289"/>
      <c r="G29" s="289"/>
      <c r="H29" s="21"/>
      <c r="I29" s="7"/>
    </row>
    <row r="30" spans="1:9" ht="18.75">
      <c r="A30" s="7"/>
      <c r="D30" s="288" t="s">
        <v>37</v>
      </c>
      <c r="E30" s="289"/>
      <c r="F30" s="289"/>
      <c r="G30" s="289"/>
      <c r="H30" s="21"/>
      <c r="I30" s="7"/>
    </row>
    <row r="31" spans="1:9" ht="18.75">
      <c r="A31" s="7"/>
      <c r="D31" s="288" t="s">
        <v>38</v>
      </c>
      <c r="E31" s="289"/>
      <c r="F31" s="289"/>
      <c r="G31" s="289"/>
      <c r="H31" s="21"/>
    </row>
    <row r="32" spans="1:9" ht="18.75">
      <c r="A32" s="7"/>
      <c r="D32" s="288" t="s">
        <v>39</v>
      </c>
      <c r="E32" s="289"/>
      <c r="F32" s="289"/>
      <c r="G32" s="289"/>
      <c r="H32" s="21"/>
    </row>
    <row r="33" spans="1:9" ht="18.75">
      <c r="A33" s="7"/>
      <c r="D33" s="288" t="s">
        <v>40</v>
      </c>
      <c r="E33" s="289"/>
      <c r="F33" s="289"/>
      <c r="G33" s="289"/>
      <c r="H33" s="21"/>
    </row>
    <row r="34" spans="1:9" ht="18.75">
      <c r="A34" s="7"/>
      <c r="D34" s="8"/>
      <c r="E34" s="139"/>
      <c r="F34" s="139"/>
      <c r="G34" s="139"/>
    </row>
    <row r="35" spans="1:9" ht="18.75">
      <c r="A35" s="7"/>
      <c r="C35" s="21"/>
      <c r="E35" s="139"/>
      <c r="F35" s="139"/>
      <c r="G35" s="139"/>
    </row>
    <row r="36" spans="1:9" ht="18.75">
      <c r="A36" s="7"/>
      <c r="D36" s="8"/>
      <c r="E36" s="139"/>
      <c r="F36" s="139"/>
      <c r="G36" s="139"/>
    </row>
    <row r="37" spans="1:9" ht="18.75">
      <c r="A37" s="7"/>
      <c r="E37" s="19"/>
      <c r="F37" s="15"/>
      <c r="G37" s="19"/>
    </row>
    <row r="38" spans="1:9" ht="18.75">
      <c r="A38" s="7" t="s">
        <v>41</v>
      </c>
      <c r="D38" s="288" t="s">
        <v>42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mergeCells count="1">
    <mergeCell ref="D24:G24"/>
  </mergeCells>
  <pageMargins left="0.78740157480314965" right="0.35433070866141736" top="0.39370078740157483" bottom="0.39370078740157483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3"/>
  <sheetViews>
    <sheetView view="pageBreakPreview" zoomScale="90" zoomScaleNormal="90" zoomScaleSheetLayoutView="90" workbookViewId="0"/>
  </sheetViews>
  <sheetFormatPr defaultColWidth="9.140625" defaultRowHeight="12.75"/>
  <cols>
    <col min="1" max="1" width="67.42578125" style="68" customWidth="1"/>
    <col min="2" max="2" width="8.28515625" style="68" customWidth="1"/>
    <col min="3" max="3" width="12.7109375" style="68" customWidth="1"/>
    <col min="4" max="4" width="14.42578125" style="97" customWidth="1"/>
    <col min="5" max="5" width="1.28515625" style="68" customWidth="1"/>
    <col min="6" max="6" width="14.5703125" style="97" customWidth="1"/>
    <col min="7" max="7" width="1.28515625" style="68" customWidth="1"/>
    <col min="8" max="8" width="1.5703125" style="68" customWidth="1"/>
    <col min="9" max="16384" width="9.140625" style="68"/>
  </cols>
  <sheetData>
    <row r="1" spans="1:8" ht="14.25">
      <c r="A1" s="65" t="s">
        <v>203</v>
      </c>
      <c r="B1" s="66"/>
      <c r="C1" s="66"/>
      <c r="D1" s="67"/>
      <c r="E1" s="66"/>
      <c r="F1" s="67"/>
      <c r="G1" s="66"/>
    </row>
    <row r="2" spans="1:8" ht="14.25">
      <c r="A2" s="69" t="s">
        <v>44</v>
      </c>
      <c r="B2" s="70"/>
      <c r="C2" s="70"/>
      <c r="D2" s="71"/>
      <c r="E2" s="70"/>
      <c r="F2" s="71"/>
      <c r="G2" s="70"/>
    </row>
    <row r="3" spans="1:8" ht="15">
      <c r="A3" s="340" t="s">
        <v>91</v>
      </c>
      <c r="B3" s="72"/>
      <c r="C3" s="72"/>
      <c r="D3" s="73"/>
      <c r="E3" s="72"/>
      <c r="F3" s="73"/>
      <c r="G3" s="72"/>
    </row>
    <row r="4" spans="1:8" ht="26.25" customHeight="1">
      <c r="A4" s="74"/>
      <c r="B4" s="300"/>
      <c r="C4" s="316" t="s">
        <v>7</v>
      </c>
      <c r="D4" s="317" t="s">
        <v>19</v>
      </c>
      <c r="E4" s="301"/>
      <c r="F4" s="317" t="s">
        <v>18</v>
      </c>
      <c r="G4" s="192"/>
    </row>
    <row r="5" spans="1:8" ht="12" customHeight="1">
      <c r="B5" s="300"/>
      <c r="C5" s="316"/>
      <c r="D5" s="318"/>
      <c r="E5" s="301"/>
      <c r="F5" s="318"/>
      <c r="G5" s="192"/>
    </row>
    <row r="6" spans="1:8" ht="12" customHeight="1">
      <c r="B6" s="300"/>
      <c r="C6" s="301"/>
      <c r="D6" s="302"/>
      <c r="E6" s="301"/>
      <c r="F6" s="302"/>
      <c r="G6" s="192"/>
    </row>
    <row r="7" spans="1:8" ht="14.25">
      <c r="A7" s="69" t="s">
        <v>8</v>
      </c>
      <c r="B7" s="31"/>
      <c r="C7" s="31"/>
      <c r="D7" s="75"/>
      <c r="E7" s="31"/>
      <c r="F7" s="75"/>
      <c r="G7" s="31"/>
    </row>
    <row r="8" spans="1:8" ht="14.25">
      <c r="A8" s="69" t="s">
        <v>45</v>
      </c>
      <c r="B8" s="76"/>
      <c r="C8" s="76"/>
      <c r="D8" s="77"/>
      <c r="E8" s="76"/>
      <c r="F8" s="77"/>
      <c r="G8" s="76"/>
    </row>
    <row r="9" spans="1:8" ht="15">
      <c r="A9" s="78" t="s">
        <v>46</v>
      </c>
      <c r="B9" s="79"/>
      <c r="C9" s="79">
        <v>14</v>
      </c>
      <c r="D9" s="193">
        <v>361241</v>
      </c>
      <c r="E9" s="79"/>
      <c r="F9" s="193">
        <v>324525</v>
      </c>
      <c r="G9" s="79"/>
    </row>
    <row r="10" spans="1:8" ht="15">
      <c r="A10" s="336" t="s">
        <v>47</v>
      </c>
      <c r="B10" s="79"/>
      <c r="C10" s="79">
        <v>15</v>
      </c>
      <c r="D10" s="193">
        <v>62129</v>
      </c>
      <c r="E10" s="79"/>
      <c r="F10" s="193">
        <v>62195</v>
      </c>
      <c r="G10" s="79"/>
    </row>
    <row r="11" spans="1:8" ht="15">
      <c r="A11" s="338" t="s">
        <v>48</v>
      </c>
      <c r="B11" s="79"/>
      <c r="C11" s="79">
        <v>15</v>
      </c>
      <c r="D11" s="193">
        <v>19989</v>
      </c>
      <c r="E11" s="79"/>
      <c r="F11" s="193">
        <v>23516</v>
      </c>
      <c r="G11" s="79"/>
    </row>
    <row r="12" spans="1:8" ht="15">
      <c r="A12" s="336" t="s">
        <v>49</v>
      </c>
      <c r="B12" s="79"/>
      <c r="C12" s="79">
        <v>16</v>
      </c>
      <c r="D12" s="193">
        <v>10427</v>
      </c>
      <c r="E12" s="79"/>
      <c r="F12" s="193">
        <v>10427</v>
      </c>
      <c r="G12" s="79"/>
    </row>
    <row r="13" spans="1:8" ht="15">
      <c r="A13" s="336" t="s">
        <v>50</v>
      </c>
      <c r="B13" s="79"/>
      <c r="C13" s="79">
        <v>17</v>
      </c>
      <c r="D13" s="193">
        <v>22785</v>
      </c>
      <c r="E13" s="79"/>
      <c r="F13" s="193">
        <v>20383</v>
      </c>
      <c r="G13" s="79"/>
    </row>
    <row r="14" spans="1:8" ht="15">
      <c r="A14" s="336" t="s">
        <v>51</v>
      </c>
      <c r="B14" s="79"/>
      <c r="C14" s="79">
        <v>18</v>
      </c>
      <c r="D14" s="193">
        <v>10034</v>
      </c>
      <c r="E14" s="79"/>
      <c r="F14" s="193">
        <v>8598</v>
      </c>
      <c r="G14" s="79"/>
    </row>
    <row r="15" spans="1:8" ht="15">
      <c r="A15" s="337" t="s">
        <v>52</v>
      </c>
      <c r="B15" s="79"/>
      <c r="C15" s="79">
        <v>19</v>
      </c>
      <c r="D15" s="193">
        <v>86186</v>
      </c>
      <c r="E15" s="79"/>
      <c r="F15" s="193">
        <v>23055</v>
      </c>
      <c r="G15" s="79"/>
      <c r="H15" s="146"/>
    </row>
    <row r="16" spans="1:8" ht="15">
      <c r="A16" s="337" t="s">
        <v>53</v>
      </c>
      <c r="B16" s="79"/>
      <c r="C16" s="79">
        <v>20</v>
      </c>
      <c r="D16" s="193">
        <v>7609</v>
      </c>
      <c r="E16" s="79"/>
      <c r="F16" s="193">
        <f>6170+229</f>
        <v>6399</v>
      </c>
      <c r="G16" s="79"/>
    </row>
    <row r="17" spans="1:10" ht="15">
      <c r="A17" s="337" t="s">
        <v>54</v>
      </c>
      <c r="B17" s="89"/>
      <c r="C17" s="89"/>
      <c r="D17" s="193">
        <v>1886</v>
      </c>
      <c r="E17" s="89"/>
      <c r="F17" s="193">
        <v>1590</v>
      </c>
      <c r="G17" s="89"/>
    </row>
    <row r="18" spans="1:10" ht="14.25" customHeight="1">
      <c r="A18" s="83"/>
      <c r="B18" s="76"/>
      <c r="C18" s="76"/>
      <c r="D18" s="84">
        <f>SUM(D9:D17)</f>
        <v>582286</v>
      </c>
      <c r="E18" s="76"/>
      <c r="F18" s="84">
        <f>SUM(F9:F17)</f>
        <v>480688</v>
      </c>
      <c r="G18" s="76"/>
    </row>
    <row r="19" spans="1:10" ht="15">
      <c r="A19" s="340" t="s">
        <v>55</v>
      </c>
      <c r="B19" s="76"/>
      <c r="C19" s="76"/>
      <c r="D19" s="297"/>
      <c r="E19" s="76"/>
      <c r="F19" s="147"/>
      <c r="G19" s="76"/>
      <c r="H19" s="143"/>
    </row>
    <row r="20" spans="1:10" ht="15">
      <c r="A20" s="338" t="s">
        <v>56</v>
      </c>
      <c r="B20" s="79"/>
      <c r="C20" s="79">
        <v>21</v>
      </c>
      <c r="D20" s="193">
        <v>234387</v>
      </c>
      <c r="E20" s="79"/>
      <c r="F20" s="193">
        <v>235763</v>
      </c>
      <c r="G20" s="79"/>
    </row>
    <row r="21" spans="1:10" ht="15">
      <c r="A21" s="338" t="s">
        <v>57</v>
      </c>
      <c r="B21" s="79"/>
      <c r="C21" s="148">
        <v>22</v>
      </c>
      <c r="D21" s="193">
        <v>239483</v>
      </c>
      <c r="E21" s="148"/>
      <c r="F21" s="193">
        <v>235911</v>
      </c>
      <c r="G21" s="148"/>
    </row>
    <row r="22" spans="1:10" ht="15">
      <c r="A22" s="338" t="s">
        <v>58</v>
      </c>
      <c r="B22" s="79"/>
      <c r="C22" s="148">
        <v>23</v>
      </c>
      <c r="D22" s="193">
        <v>4883</v>
      </c>
      <c r="E22" s="148"/>
      <c r="F22" s="193">
        <v>9942</v>
      </c>
      <c r="G22" s="148"/>
      <c r="H22" s="82"/>
      <c r="J22" s="82"/>
    </row>
    <row r="23" spans="1:10" ht="15">
      <c r="A23" s="339" t="s">
        <v>59</v>
      </c>
      <c r="B23" s="79"/>
      <c r="C23" s="79">
        <v>24</v>
      </c>
      <c r="D23" s="193">
        <v>18863</v>
      </c>
      <c r="E23" s="79"/>
      <c r="F23" s="193">
        <v>22717</v>
      </c>
      <c r="G23" s="79"/>
    </row>
    <row r="24" spans="1:10" ht="15">
      <c r="A24" s="339" t="s">
        <v>60</v>
      </c>
      <c r="B24" s="79"/>
      <c r="C24" s="79">
        <v>25</v>
      </c>
      <c r="D24" s="193">
        <v>20256</v>
      </c>
      <c r="E24" s="79"/>
      <c r="F24" s="193">
        <v>25582</v>
      </c>
      <c r="G24" s="79"/>
    </row>
    <row r="25" spans="1:10" ht="14.25">
      <c r="A25" s="69"/>
      <c r="B25" s="76"/>
      <c r="C25" s="79"/>
      <c r="D25" s="84">
        <f>SUM(D20:D24)</f>
        <v>517872</v>
      </c>
      <c r="E25" s="79"/>
      <c r="F25" s="84">
        <f>SUM(F20:F24)</f>
        <v>529915</v>
      </c>
      <c r="G25" s="79"/>
    </row>
    <row r="26" spans="1:10" ht="6.75" customHeight="1">
      <c r="A26" s="69"/>
      <c r="B26" s="76"/>
      <c r="C26" s="79"/>
      <c r="D26" s="85"/>
      <c r="E26" s="79"/>
      <c r="F26" s="85"/>
      <c r="G26" s="79"/>
    </row>
    <row r="27" spans="1:10" ht="15" thickBot="1">
      <c r="A27" s="69" t="s">
        <v>61</v>
      </c>
      <c r="B27" s="76"/>
      <c r="C27" s="79"/>
      <c r="D27" s="87">
        <f>SUM(D25,D18)</f>
        <v>1100158</v>
      </c>
      <c r="E27" s="79"/>
      <c r="F27" s="87">
        <f>SUM(F25,F18)</f>
        <v>1010603</v>
      </c>
      <c r="G27" s="79"/>
      <c r="H27" s="144"/>
    </row>
    <row r="28" spans="1:10" ht="8.25" customHeight="1" thickTop="1">
      <c r="A28" s="69"/>
      <c r="B28" s="76"/>
      <c r="C28" s="76"/>
      <c r="D28" s="85"/>
      <c r="E28" s="76"/>
      <c r="F28" s="85"/>
      <c r="G28" s="76"/>
    </row>
    <row r="29" spans="1:10" ht="14.25">
      <c r="A29" s="341" t="s">
        <v>62</v>
      </c>
      <c r="B29" s="31"/>
      <c r="C29" s="31"/>
      <c r="D29" s="85"/>
      <c r="E29" s="31"/>
      <c r="F29" s="85"/>
      <c r="G29" s="31"/>
    </row>
    <row r="30" spans="1:10">
      <c r="A30" s="342" t="s">
        <v>63</v>
      </c>
      <c r="B30" s="31"/>
      <c r="C30" s="31"/>
      <c r="D30" s="88"/>
      <c r="E30" s="31"/>
      <c r="F30" s="88"/>
      <c r="G30" s="31"/>
    </row>
    <row r="31" spans="1:10" ht="15">
      <c r="A31" s="343" t="s">
        <v>64</v>
      </c>
      <c r="B31" s="89"/>
      <c r="C31" s="89"/>
      <c r="D31" s="193">
        <v>134798</v>
      </c>
      <c r="E31" s="89"/>
      <c r="F31" s="193">
        <v>134798</v>
      </c>
      <c r="G31" s="89"/>
    </row>
    <row r="32" spans="1:10" ht="15">
      <c r="A32" s="343" t="s">
        <v>65</v>
      </c>
      <c r="B32" s="89"/>
      <c r="C32" s="89"/>
      <c r="D32" s="193">
        <v>56168</v>
      </c>
      <c r="E32" s="89"/>
      <c r="F32" s="193">
        <v>55661</v>
      </c>
      <c r="G32" s="89"/>
      <c r="J32" s="292"/>
    </row>
    <row r="33" spans="1:10" ht="15">
      <c r="A33" s="343" t="s">
        <v>66</v>
      </c>
      <c r="B33" s="89"/>
      <c r="D33" s="193">
        <f>303017</f>
        <v>303017</v>
      </c>
      <c r="E33" s="89"/>
      <c r="F33" s="193">
        <f>285101</f>
        <v>285101</v>
      </c>
      <c r="G33" s="89"/>
      <c r="H33" s="146"/>
      <c r="J33" s="292"/>
    </row>
    <row r="34" spans="1:10" ht="14.25">
      <c r="A34" s="69"/>
      <c r="B34" s="76"/>
      <c r="C34" s="89">
        <v>26</v>
      </c>
      <c r="D34" s="90">
        <f>SUM(D31:D33)</f>
        <v>493983</v>
      </c>
      <c r="E34" s="79"/>
      <c r="F34" s="90">
        <f>SUM(F31:F33)</f>
        <v>475560</v>
      </c>
      <c r="G34" s="79"/>
    </row>
    <row r="35" spans="1:10" ht="9" customHeight="1">
      <c r="A35" s="69"/>
      <c r="B35" s="76"/>
      <c r="C35" s="79"/>
      <c r="D35" s="91"/>
      <c r="E35" s="79"/>
      <c r="F35" s="91"/>
      <c r="G35" s="79"/>
    </row>
    <row r="36" spans="1:10" ht="14.25">
      <c r="A36" s="92" t="s">
        <v>67</v>
      </c>
      <c r="B36" s="76"/>
      <c r="C36" s="79"/>
      <c r="D36" s="93">
        <v>25170</v>
      </c>
      <c r="E36" s="79"/>
      <c r="F36" s="93">
        <v>32969</v>
      </c>
      <c r="G36" s="79"/>
    </row>
    <row r="37" spans="1:10" ht="7.5" customHeight="1">
      <c r="A37" s="92"/>
      <c r="B37" s="76"/>
      <c r="C37" s="79"/>
      <c r="D37" s="91"/>
      <c r="E37" s="79"/>
      <c r="F37" s="91"/>
      <c r="G37" s="79"/>
    </row>
    <row r="38" spans="1:10" ht="14.25">
      <c r="A38" s="94" t="s">
        <v>68</v>
      </c>
      <c r="B38" s="76"/>
      <c r="C38" s="79">
        <v>26</v>
      </c>
      <c r="D38" s="93">
        <f>D36+D34</f>
        <v>519153</v>
      </c>
      <c r="E38" s="79"/>
      <c r="F38" s="93">
        <f>F36+F34</f>
        <v>508529</v>
      </c>
      <c r="G38" s="79"/>
    </row>
    <row r="39" spans="1:10" ht="9" customHeight="1">
      <c r="A39" s="94"/>
      <c r="B39" s="76"/>
      <c r="C39" s="79"/>
      <c r="D39" s="91"/>
      <c r="E39" s="79"/>
      <c r="F39" s="91"/>
      <c r="G39" s="79"/>
    </row>
    <row r="40" spans="1:10" ht="15">
      <c r="A40" s="95" t="s">
        <v>69</v>
      </c>
      <c r="B40" s="76"/>
      <c r="C40" s="76"/>
      <c r="D40" s="86"/>
      <c r="E40" s="76"/>
      <c r="F40" s="86"/>
      <c r="G40" s="76"/>
    </row>
    <row r="41" spans="1:10" ht="15">
      <c r="A41" s="344" t="s">
        <v>70</v>
      </c>
      <c r="B41" s="89"/>
      <c r="C41" s="89"/>
      <c r="D41" s="86"/>
      <c r="E41" s="89"/>
      <c r="F41" s="86"/>
      <c r="G41" s="89"/>
    </row>
    <row r="42" spans="1:10" ht="15">
      <c r="A42" s="78" t="s">
        <v>71</v>
      </c>
      <c r="B42" s="89"/>
      <c r="C42" s="89">
        <v>27</v>
      </c>
      <c r="D42" s="80">
        <v>39817</v>
      </c>
      <c r="E42" s="89"/>
      <c r="F42" s="80">
        <v>41124</v>
      </c>
      <c r="G42" s="89"/>
    </row>
    <row r="43" spans="1:10" ht="15">
      <c r="A43" s="81" t="s">
        <v>72</v>
      </c>
      <c r="B43" s="89"/>
      <c r="C43" s="89"/>
      <c r="D43" s="80">
        <f>11672</f>
        <v>11672</v>
      </c>
      <c r="E43" s="89"/>
      <c r="F43" s="80">
        <v>11781</v>
      </c>
      <c r="G43" s="89"/>
    </row>
    <row r="44" spans="1:10" ht="15">
      <c r="A44" s="81" t="s">
        <v>73</v>
      </c>
      <c r="B44" s="89"/>
      <c r="C44" s="89">
        <v>28</v>
      </c>
      <c r="D44" s="80">
        <v>6084</v>
      </c>
      <c r="E44" s="89"/>
      <c r="F44" s="80">
        <v>6015</v>
      </c>
      <c r="G44" s="89"/>
      <c r="H44" s="146"/>
    </row>
    <row r="45" spans="1:10" ht="15">
      <c r="A45" s="81" t="s">
        <v>76</v>
      </c>
      <c r="B45" s="89"/>
      <c r="C45" s="89">
        <v>29</v>
      </c>
      <c r="D45" s="80">
        <v>29248</v>
      </c>
      <c r="E45" s="89"/>
      <c r="F45" s="80">
        <v>2486</v>
      </c>
      <c r="G45" s="89"/>
    </row>
    <row r="46" spans="1:10" ht="15">
      <c r="A46" s="81" t="s">
        <v>74</v>
      </c>
      <c r="B46" s="89"/>
      <c r="C46" s="89">
        <v>30</v>
      </c>
      <c r="D46" s="80">
        <v>7307</v>
      </c>
      <c r="E46" s="89"/>
      <c r="F46" s="80">
        <v>7470</v>
      </c>
      <c r="G46" s="89"/>
    </row>
    <row r="47" spans="1:10" ht="15">
      <c r="A47" s="81" t="s">
        <v>75</v>
      </c>
      <c r="B47" s="89"/>
      <c r="C47" s="89"/>
      <c r="D47" s="80">
        <v>305</v>
      </c>
      <c r="E47" s="89"/>
      <c r="F47" s="80">
        <v>299</v>
      </c>
      <c r="G47" s="89"/>
    </row>
    <row r="48" spans="1:10" ht="15">
      <c r="A48" s="83"/>
      <c r="B48" s="76"/>
      <c r="C48" s="89"/>
      <c r="D48" s="279">
        <f>SUM(D42:D47)</f>
        <v>94433</v>
      </c>
      <c r="E48" s="89"/>
      <c r="F48" s="279">
        <f>SUM(F42:F47)</f>
        <v>69175</v>
      </c>
      <c r="G48" s="89"/>
      <c r="H48" s="97"/>
    </row>
    <row r="49" spans="1:11" ht="14.25" customHeight="1"/>
    <row r="50" spans="1:11" ht="15">
      <c r="A50" s="345" t="s">
        <v>77</v>
      </c>
      <c r="B50" s="98"/>
      <c r="C50" s="98"/>
      <c r="D50" s="99"/>
      <c r="E50" s="98"/>
      <c r="F50" s="99"/>
      <c r="G50" s="98"/>
    </row>
    <row r="51" spans="1:11" s="146" customFormat="1" ht="15">
      <c r="A51" s="96" t="s">
        <v>78</v>
      </c>
      <c r="B51" s="79"/>
      <c r="C51" s="79">
        <v>31</v>
      </c>
      <c r="D51" s="80">
        <v>283137</v>
      </c>
      <c r="E51" s="79"/>
      <c r="F51" s="80">
        <v>242859</v>
      </c>
      <c r="G51" s="79"/>
    </row>
    <row r="52" spans="1:11" ht="15">
      <c r="A52" s="96" t="s">
        <v>79</v>
      </c>
      <c r="B52" s="79"/>
      <c r="C52" s="79">
        <v>27</v>
      </c>
      <c r="D52" s="80">
        <v>13710</v>
      </c>
      <c r="E52" s="79"/>
      <c r="F52" s="80">
        <v>14874</v>
      </c>
      <c r="G52" s="79"/>
    </row>
    <row r="53" spans="1:11" ht="15">
      <c r="A53" s="96" t="s">
        <v>80</v>
      </c>
      <c r="B53" s="79"/>
      <c r="C53" s="79">
        <v>32</v>
      </c>
      <c r="D53" s="80">
        <v>116262</v>
      </c>
      <c r="E53" s="79"/>
      <c r="F53" s="80">
        <v>124476</v>
      </c>
      <c r="G53" s="79"/>
    </row>
    <row r="54" spans="1:11" ht="15">
      <c r="A54" s="96" t="s">
        <v>81</v>
      </c>
      <c r="B54" s="79"/>
      <c r="C54" s="79">
        <v>33</v>
      </c>
      <c r="D54" s="80">
        <v>7494</v>
      </c>
      <c r="E54" s="148"/>
      <c r="F54" s="80">
        <v>467</v>
      </c>
      <c r="G54" s="148"/>
      <c r="H54" s="82"/>
      <c r="I54" s="82"/>
    </row>
    <row r="55" spans="1:11" ht="15">
      <c r="A55" s="96" t="s">
        <v>82</v>
      </c>
      <c r="B55" s="79"/>
      <c r="C55" s="79">
        <v>34</v>
      </c>
      <c r="D55" s="80">
        <v>23221</v>
      </c>
      <c r="E55" s="79"/>
      <c r="F55" s="80">
        <v>21791</v>
      </c>
      <c r="G55" s="79"/>
    </row>
    <row r="56" spans="1:11" ht="15">
      <c r="A56" s="96" t="s">
        <v>83</v>
      </c>
      <c r="B56" s="79"/>
      <c r="C56" s="79">
        <v>35</v>
      </c>
      <c r="D56" s="80">
        <v>15444</v>
      </c>
      <c r="E56" s="79"/>
      <c r="F56" s="80">
        <v>14176</v>
      </c>
      <c r="G56" s="79"/>
      <c r="H56" s="82"/>
      <c r="I56" s="82"/>
    </row>
    <row r="57" spans="1:11" ht="15">
      <c r="A57" s="96" t="s">
        <v>84</v>
      </c>
      <c r="B57" s="79"/>
      <c r="C57" s="79">
        <v>36</v>
      </c>
      <c r="D57" s="80">
        <v>7996</v>
      </c>
      <c r="E57" s="79"/>
      <c r="F57" s="80">
        <v>6675</v>
      </c>
      <c r="G57" s="79"/>
    </row>
    <row r="58" spans="1:11" ht="15">
      <c r="A58" s="96" t="s">
        <v>85</v>
      </c>
      <c r="B58" s="79"/>
      <c r="C58" s="79">
        <v>37</v>
      </c>
      <c r="D58" s="80">
        <v>19308</v>
      </c>
      <c r="E58" s="79"/>
      <c r="F58" s="80">
        <f>7581</f>
        <v>7581</v>
      </c>
      <c r="G58" s="79"/>
      <c r="K58" s="97"/>
    </row>
    <row r="59" spans="1:11" ht="14.25">
      <c r="A59" s="69"/>
      <c r="B59" s="76"/>
      <c r="C59" s="76"/>
      <c r="D59" s="90">
        <f>SUM(D51:D58)</f>
        <v>486572</v>
      </c>
      <c r="E59" s="76"/>
      <c r="F59" s="90">
        <f>SUM(F51:F58)</f>
        <v>432899</v>
      </c>
      <c r="G59" s="76"/>
      <c r="H59" s="97"/>
    </row>
    <row r="60" spans="1:11" ht="7.5" customHeight="1">
      <c r="A60" s="69"/>
      <c r="B60" s="76"/>
      <c r="C60" s="76"/>
      <c r="D60" s="91"/>
      <c r="E60" s="76"/>
      <c r="F60" s="91"/>
      <c r="G60" s="76"/>
    </row>
    <row r="61" spans="1:11" ht="14.25">
      <c r="A61" s="69" t="s">
        <v>86</v>
      </c>
      <c r="B61" s="76"/>
      <c r="C61" s="76"/>
      <c r="D61" s="93">
        <f>D48+D59</f>
        <v>581005</v>
      </c>
      <c r="E61" s="76"/>
      <c r="F61" s="93">
        <f>F48+F59</f>
        <v>502074</v>
      </c>
      <c r="G61" s="76"/>
      <c r="H61" s="97"/>
    </row>
    <row r="62" spans="1:11" ht="6.75" customHeight="1">
      <c r="A62" s="100"/>
      <c r="B62" s="76"/>
      <c r="C62" s="76"/>
      <c r="D62" s="91"/>
      <c r="E62" s="76"/>
      <c r="F62" s="91"/>
      <c r="G62" s="76"/>
    </row>
    <row r="63" spans="1:11" ht="15" thickBot="1">
      <c r="A63" s="95" t="s">
        <v>87</v>
      </c>
      <c r="B63" s="76"/>
      <c r="C63" s="76"/>
      <c r="D63" s="87">
        <f>D61+D38</f>
        <v>1100158</v>
      </c>
      <c r="E63" s="76"/>
      <c r="F63" s="87">
        <f>F61+F38</f>
        <v>1010603</v>
      </c>
      <c r="G63" s="76"/>
    </row>
    <row r="64" spans="1:11" ht="15.75" thickTop="1">
      <c r="A64" s="78"/>
      <c r="B64" s="79"/>
      <c r="C64" s="101"/>
      <c r="D64" s="152">
        <f>D27-D63</f>
        <v>0</v>
      </c>
      <c r="E64" s="101"/>
      <c r="F64" s="152">
        <f>F27-F63</f>
        <v>0</v>
      </c>
      <c r="G64" s="101"/>
      <c r="J64" s="97"/>
    </row>
    <row r="65" spans="1:7" ht="15">
      <c r="A65" s="78"/>
      <c r="B65" s="79"/>
      <c r="C65" s="101"/>
      <c r="D65" s="152"/>
      <c r="E65" s="101"/>
      <c r="F65" s="152"/>
      <c r="G65" s="101"/>
    </row>
    <row r="66" spans="1:7" ht="15">
      <c r="A66" s="69" t="s">
        <v>88</v>
      </c>
      <c r="B66" s="79"/>
      <c r="C66" s="101"/>
      <c r="D66" s="152"/>
      <c r="E66" s="101"/>
      <c r="F66" s="152"/>
      <c r="G66" s="101"/>
    </row>
    <row r="67" spans="1:7" ht="15">
      <c r="A67" s="78"/>
      <c r="B67" s="79"/>
      <c r="C67" s="101"/>
      <c r="D67" s="152"/>
      <c r="E67" s="101"/>
      <c r="F67" s="152"/>
      <c r="G67" s="101"/>
    </row>
    <row r="68" spans="1:7" ht="15">
      <c r="A68" s="102"/>
      <c r="B68" s="79"/>
      <c r="C68" s="103"/>
      <c r="D68" s="104"/>
      <c r="E68" s="103"/>
      <c r="F68" s="104"/>
      <c r="G68" s="103"/>
    </row>
    <row r="69" spans="1:7" ht="17.25" customHeight="1">
      <c r="A69" s="59"/>
      <c r="B69" s="59"/>
      <c r="C69" s="59"/>
      <c r="D69" s="105"/>
      <c r="E69" s="59"/>
      <c r="F69" s="105"/>
      <c r="G69" s="59"/>
    </row>
    <row r="70" spans="1:7" ht="8.25" customHeight="1">
      <c r="A70" s="59"/>
      <c r="B70" s="59"/>
      <c r="C70" s="59"/>
      <c r="D70" s="105"/>
      <c r="E70" s="59"/>
      <c r="F70" s="105"/>
      <c r="G70" s="59"/>
    </row>
    <row r="71" spans="1:7" s="22" customFormat="1" ht="15">
      <c r="A71" s="55" t="s">
        <v>89</v>
      </c>
      <c r="B71" s="26"/>
      <c r="C71" s="26"/>
      <c r="D71" s="106"/>
      <c r="E71" s="26"/>
      <c r="F71" s="106"/>
      <c r="G71" s="26"/>
    </row>
    <row r="72" spans="1:7" s="22" customFormat="1" ht="15">
      <c r="A72" s="56" t="s">
        <v>25</v>
      </c>
      <c r="B72" s="26"/>
      <c r="C72" s="26"/>
      <c r="D72" s="106"/>
      <c r="E72" s="26"/>
      <c r="F72" s="106"/>
      <c r="G72" s="26"/>
    </row>
    <row r="73" spans="1:7" s="22" customFormat="1" ht="9" customHeight="1">
      <c r="A73" s="56"/>
      <c r="B73" s="26"/>
      <c r="C73" s="26"/>
      <c r="D73" s="106"/>
      <c r="E73" s="26"/>
      <c r="F73" s="106"/>
      <c r="G73" s="26"/>
    </row>
    <row r="74" spans="1:7" s="22" customFormat="1" ht="7.5" customHeight="1">
      <c r="A74" s="56"/>
      <c r="B74" s="26"/>
      <c r="C74" s="26"/>
      <c r="D74" s="106"/>
      <c r="E74" s="26"/>
      <c r="F74" s="106"/>
      <c r="G74" s="26"/>
    </row>
    <row r="75" spans="1:7" s="22" customFormat="1" ht="15">
      <c r="A75" s="55" t="s">
        <v>30</v>
      </c>
      <c r="B75" s="26"/>
      <c r="C75" s="26"/>
      <c r="D75" s="106"/>
      <c r="E75" s="26"/>
      <c r="F75" s="106"/>
      <c r="G75" s="26"/>
    </row>
    <row r="76" spans="1:7" s="22" customFormat="1" ht="15">
      <c r="A76" s="56" t="s">
        <v>1</v>
      </c>
      <c r="B76" s="26"/>
      <c r="C76" s="26"/>
      <c r="D76" s="106"/>
      <c r="E76" s="26"/>
      <c r="F76" s="106"/>
      <c r="G76" s="26"/>
    </row>
    <row r="77" spans="1:7" s="22" customFormat="1" ht="10.5" customHeight="1">
      <c r="A77" s="57"/>
      <c r="B77" s="26"/>
      <c r="C77" s="26"/>
      <c r="D77" s="106"/>
      <c r="E77" s="26"/>
      <c r="F77" s="106"/>
      <c r="G77" s="26"/>
    </row>
    <row r="78" spans="1:7" ht="15">
      <c r="A78" s="58" t="s">
        <v>90</v>
      </c>
    </row>
    <row r="79" spans="1:7" ht="15">
      <c r="A79" s="154" t="s">
        <v>10</v>
      </c>
    </row>
    <row r="80" spans="1:7" ht="15">
      <c r="A80" s="309"/>
    </row>
    <row r="81" spans="1:1" ht="15">
      <c r="A81" s="107"/>
    </row>
    <row r="82" spans="1:1" ht="15">
      <c r="A82" s="107"/>
    </row>
    <row r="83" spans="1:1" ht="15">
      <c r="A83" s="107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71" orientation="portrait" r:id="rId1"/>
  <headerFooter alignWithMargins="0">
    <oddFooter>&amp;R&amp;"Times New Roman Cyr,Regular"2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showWhiteSpace="0" view="pageBreakPreview" zoomScale="90" zoomScaleNormal="90" zoomScaleSheetLayoutView="90" workbookViewId="0">
      <selection activeCell="A2" sqref="A2:G2"/>
    </sheetView>
  </sheetViews>
  <sheetFormatPr defaultColWidth="9.140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20" t="s">
        <v>204</v>
      </c>
      <c r="B1" s="321"/>
      <c r="C1" s="321"/>
      <c r="D1" s="321"/>
      <c r="E1" s="321"/>
      <c r="F1" s="321"/>
      <c r="G1" s="321"/>
    </row>
    <row r="2" spans="1:10" s="23" customFormat="1">
      <c r="A2" s="322" t="s">
        <v>15</v>
      </c>
      <c r="B2" s="323"/>
      <c r="C2" s="323"/>
      <c r="D2" s="323"/>
      <c r="E2" s="323"/>
      <c r="F2" s="323"/>
      <c r="G2" s="323"/>
    </row>
    <row r="3" spans="1:10">
      <c r="A3" s="69" t="s">
        <v>91</v>
      </c>
      <c r="B3" s="188"/>
      <c r="C3" s="24"/>
      <c r="D3" s="24"/>
      <c r="E3" s="24"/>
      <c r="F3" s="24"/>
      <c r="G3" s="24"/>
    </row>
    <row r="4" spans="1:10" ht="4.5" customHeight="1">
      <c r="A4" s="299"/>
      <c r="B4" s="188"/>
      <c r="C4" s="24"/>
      <c r="D4" s="24"/>
      <c r="E4" s="24"/>
      <c r="F4" s="24"/>
      <c r="G4" s="24"/>
    </row>
    <row r="5" spans="1:10" ht="5.25" customHeight="1">
      <c r="A5" s="299"/>
      <c r="B5" s="188"/>
      <c r="C5" s="24"/>
      <c r="D5" s="24"/>
      <c r="E5" s="24"/>
      <c r="F5" s="24"/>
      <c r="G5" s="24"/>
    </row>
    <row r="6" spans="1:10" ht="48" customHeight="1">
      <c r="A6" s="23"/>
      <c r="B6" s="324" t="s">
        <v>7</v>
      </c>
      <c r="C6" s="300"/>
      <c r="D6" s="311" t="s">
        <v>22</v>
      </c>
      <c r="E6" s="312"/>
      <c r="F6" s="311" t="s">
        <v>23</v>
      </c>
      <c r="G6" s="300"/>
    </row>
    <row r="7" spans="1:10">
      <c r="A7" s="23"/>
      <c r="B7" s="324"/>
      <c r="C7" s="300"/>
      <c r="D7" s="313" t="s">
        <v>9</v>
      </c>
      <c r="E7" s="312"/>
      <c r="F7" s="313" t="s">
        <v>9</v>
      </c>
      <c r="G7" s="300"/>
    </row>
    <row r="8" spans="1:10">
      <c r="A8" s="25"/>
    </row>
    <row r="9" spans="1:10">
      <c r="A9" s="25"/>
    </row>
    <row r="10" spans="1:10" ht="15" customHeight="1">
      <c r="A10" s="23" t="s">
        <v>92</v>
      </c>
      <c r="B10" s="31">
        <v>3</v>
      </c>
      <c r="D10" s="27">
        <v>313376</v>
      </c>
      <c r="F10" s="27">
        <v>292863</v>
      </c>
      <c r="H10" s="303"/>
      <c r="J10" s="28"/>
    </row>
    <row r="11" spans="1:10">
      <c r="A11" s="23" t="s">
        <v>93</v>
      </c>
      <c r="B11" s="31">
        <v>4</v>
      </c>
      <c r="D11" s="27">
        <v>2955</v>
      </c>
      <c r="F11" s="27">
        <v>2102</v>
      </c>
    </row>
    <row r="12" spans="1:10">
      <c r="A12" s="29" t="s">
        <v>94</v>
      </c>
      <c r="D12" s="30">
        <v>3605</v>
      </c>
      <c r="F12" s="30">
        <v>10228</v>
      </c>
      <c r="G12" s="31"/>
      <c r="J12" s="28"/>
    </row>
    <row r="13" spans="1:10">
      <c r="A13" s="23" t="s">
        <v>95</v>
      </c>
      <c r="B13" s="31">
        <v>5</v>
      </c>
      <c r="D13" s="27">
        <v>-22951</v>
      </c>
      <c r="F13" s="27">
        <v>-24033</v>
      </c>
      <c r="H13" s="32"/>
      <c r="J13" s="28"/>
    </row>
    <row r="14" spans="1:10">
      <c r="A14" s="23" t="s">
        <v>96</v>
      </c>
      <c r="B14" s="31">
        <v>6</v>
      </c>
      <c r="D14" s="27">
        <v>-17782</v>
      </c>
      <c r="F14" s="27">
        <v>-16870</v>
      </c>
      <c r="H14" s="32"/>
      <c r="J14" s="28"/>
    </row>
    <row r="15" spans="1:10">
      <c r="A15" s="23" t="s">
        <v>97</v>
      </c>
      <c r="B15" s="31">
        <v>7</v>
      </c>
      <c r="D15" s="27">
        <v>-30738</v>
      </c>
      <c r="F15" s="27">
        <v>-27373</v>
      </c>
      <c r="H15" s="33"/>
    </row>
    <row r="16" spans="1:10">
      <c r="A16" s="23" t="s">
        <v>98</v>
      </c>
      <c r="B16" s="31" t="s">
        <v>21</v>
      </c>
      <c r="D16" s="27">
        <v>-10595</v>
      </c>
      <c r="F16" s="27">
        <v>-8219</v>
      </c>
      <c r="H16" s="32"/>
    </row>
    <row r="17" spans="1:11">
      <c r="A17" s="23" t="s">
        <v>99</v>
      </c>
      <c r="D17" s="27">
        <v>-218400</v>
      </c>
      <c r="F17" s="27">
        <v>-210149</v>
      </c>
      <c r="H17" s="32"/>
    </row>
    <row r="18" spans="1:11">
      <c r="A18" s="23" t="s">
        <v>100</v>
      </c>
      <c r="B18" s="31">
        <v>8</v>
      </c>
      <c r="D18" s="27">
        <v>-1951</v>
      </c>
      <c r="F18" s="27">
        <v>-1756</v>
      </c>
      <c r="H18" s="33"/>
      <c r="J18" s="28"/>
    </row>
    <row r="19" spans="1:11" ht="15" customHeight="1">
      <c r="A19" s="314" t="s">
        <v>101</v>
      </c>
      <c r="D19" s="34">
        <f>SUM(D10:D18)</f>
        <v>17519</v>
      </c>
      <c r="F19" s="34">
        <f>SUM(F10:F18)</f>
        <v>16793</v>
      </c>
      <c r="H19" s="32"/>
      <c r="K19" s="28"/>
    </row>
    <row r="20" spans="1:11" ht="8.25" customHeight="1">
      <c r="A20" s="23"/>
      <c r="D20" s="27"/>
      <c r="F20" s="27"/>
      <c r="H20" s="32"/>
    </row>
    <row r="21" spans="1:11">
      <c r="A21" s="23" t="s">
        <v>102</v>
      </c>
      <c r="B21" s="31">
        <v>10</v>
      </c>
      <c r="D21" s="27">
        <v>2059</v>
      </c>
      <c r="F21" s="27">
        <f>809-221</f>
        <v>588</v>
      </c>
      <c r="H21" s="32"/>
    </row>
    <row r="22" spans="1:11">
      <c r="A22" s="23" t="s">
        <v>103</v>
      </c>
      <c r="B22" s="31">
        <v>11</v>
      </c>
      <c r="D22" s="27">
        <v>-2885</v>
      </c>
      <c r="F22" s="27">
        <f>-2120+221</f>
        <v>-1899</v>
      </c>
      <c r="H22" s="32"/>
    </row>
    <row r="23" spans="1:11">
      <c r="A23" s="286" t="s">
        <v>104</v>
      </c>
      <c r="D23" s="34">
        <f>SUM(D21:D22)</f>
        <v>-826</v>
      </c>
      <c r="F23" s="34">
        <f>SUM(F21:F22)</f>
        <v>-1311</v>
      </c>
      <c r="H23" s="32"/>
    </row>
    <row r="24" spans="1:11" ht="9" customHeight="1">
      <c r="A24" s="35"/>
      <c r="D24" s="37"/>
      <c r="F24" s="37"/>
      <c r="H24" s="32"/>
    </row>
    <row r="25" spans="1:11">
      <c r="A25" s="296" t="s">
        <v>105</v>
      </c>
      <c r="B25" s="31">
        <v>12</v>
      </c>
      <c r="D25" s="27">
        <v>2473</v>
      </c>
      <c r="F25" s="27">
        <v>-17</v>
      </c>
      <c r="H25" s="32"/>
    </row>
    <row r="26" spans="1:11" hidden="1">
      <c r="A26" s="23" t="s">
        <v>11</v>
      </c>
      <c r="D26" s="27">
        <v>0</v>
      </c>
      <c r="F26" s="27">
        <v>0</v>
      </c>
      <c r="H26" s="32"/>
    </row>
    <row r="27" spans="1:11">
      <c r="A27" s="314" t="s">
        <v>106</v>
      </c>
      <c r="D27" s="34">
        <f>D19+D23+D25</f>
        <v>19166</v>
      </c>
      <c r="F27" s="34">
        <f>F19+F23+F25+F26</f>
        <v>15465</v>
      </c>
      <c r="H27" s="36"/>
    </row>
    <row r="28" spans="1:11" ht="6.75" customHeight="1">
      <c r="A28" s="299"/>
      <c r="D28" s="151"/>
      <c r="F28" s="151"/>
      <c r="H28" s="36"/>
    </row>
    <row r="29" spans="1:11">
      <c r="A29" s="23" t="s">
        <v>107</v>
      </c>
      <c r="D29" s="38">
        <v>-1940</v>
      </c>
      <c r="F29" s="38">
        <v>-1811</v>
      </c>
      <c r="H29" s="36"/>
    </row>
    <row r="30" spans="1:11" ht="6.75" customHeight="1">
      <c r="A30" s="299"/>
      <c r="B30" s="189"/>
      <c r="C30" s="39"/>
      <c r="D30" s="37"/>
      <c r="E30" s="39"/>
      <c r="F30" s="37"/>
      <c r="G30" s="39"/>
      <c r="H30" s="36"/>
      <c r="J30" s="40"/>
    </row>
    <row r="31" spans="1:11" ht="7.5" customHeight="1">
      <c r="A31" s="299"/>
      <c r="B31" s="189"/>
      <c r="C31" s="39"/>
      <c r="D31" s="37"/>
      <c r="E31" s="39"/>
      <c r="F31" s="37"/>
      <c r="G31" s="39"/>
      <c r="H31" s="36"/>
      <c r="J31" s="40"/>
    </row>
    <row r="32" spans="1:11" ht="15.75" thickBot="1">
      <c r="A32" s="314" t="s">
        <v>108</v>
      </c>
      <c r="B32" s="189"/>
      <c r="C32" s="39"/>
      <c r="D32" s="135">
        <f>D27+D29</f>
        <v>17226</v>
      </c>
      <c r="E32" s="39"/>
      <c r="F32" s="135">
        <f>F27+F29</f>
        <v>13654</v>
      </c>
      <c r="G32" s="39"/>
      <c r="H32" s="36"/>
      <c r="J32" s="40"/>
    </row>
    <row r="33" spans="1:10" ht="15.75" thickTop="1">
      <c r="A33" s="299"/>
      <c r="B33" s="189"/>
      <c r="C33" s="39"/>
      <c r="D33" s="37"/>
      <c r="E33" s="39"/>
      <c r="F33" s="37"/>
      <c r="G33" s="39"/>
      <c r="H33" s="36"/>
      <c r="J33" s="40"/>
    </row>
    <row r="34" spans="1:10">
      <c r="A34" s="35" t="s">
        <v>109</v>
      </c>
      <c r="C34" s="41"/>
      <c r="D34" s="37"/>
      <c r="E34" s="41"/>
      <c r="F34" s="37"/>
      <c r="G34" s="39"/>
      <c r="H34" s="36"/>
      <c r="J34" s="40"/>
    </row>
    <row r="35" spans="1:10" ht="30">
      <c r="A35" s="346" t="s">
        <v>110</v>
      </c>
      <c r="C35" s="41"/>
      <c r="D35" s="37"/>
      <c r="E35" s="41"/>
      <c r="F35" s="37"/>
      <c r="G35" s="39"/>
      <c r="H35" s="36"/>
      <c r="J35" s="40"/>
    </row>
    <row r="36" spans="1:10" ht="15.75">
      <c r="A36" s="376" t="s">
        <v>196</v>
      </c>
      <c r="B36" s="31">
        <v>13</v>
      </c>
      <c r="C36" s="41"/>
      <c r="D36" s="50">
        <v>55</v>
      </c>
      <c r="E36" s="41"/>
      <c r="F36" s="50">
        <v>21</v>
      </c>
      <c r="G36" s="39"/>
      <c r="H36" s="36"/>
      <c r="J36" s="40"/>
    </row>
    <row r="37" spans="1:10">
      <c r="A37" s="296"/>
      <c r="C37" s="41"/>
      <c r="D37" s="298">
        <f>SUM(D36:D36)</f>
        <v>55</v>
      </c>
      <c r="E37" s="41"/>
      <c r="F37" s="298">
        <f>SUM(F36:F36)</f>
        <v>21</v>
      </c>
      <c r="G37" s="39"/>
      <c r="H37" s="36"/>
      <c r="J37" s="40"/>
    </row>
    <row r="38" spans="1:10" ht="30">
      <c r="A38" s="346" t="s">
        <v>197</v>
      </c>
      <c r="B38" s="190"/>
      <c r="C38" s="41"/>
      <c r="D38" s="50"/>
      <c r="E38" s="41"/>
      <c r="F38" s="37"/>
      <c r="G38" s="39"/>
      <c r="H38" s="36"/>
      <c r="J38" s="40"/>
    </row>
    <row r="39" spans="1:10">
      <c r="A39" s="155" t="s">
        <v>111</v>
      </c>
      <c r="B39" s="190"/>
      <c r="C39" s="41"/>
      <c r="D39" s="50">
        <v>1171</v>
      </c>
      <c r="E39" s="50"/>
      <c r="F39" s="50">
        <v>-182</v>
      </c>
      <c r="G39" s="39"/>
      <c r="H39" s="36"/>
      <c r="J39" s="40"/>
    </row>
    <row r="40" spans="1:10">
      <c r="A40" s="299"/>
      <c r="B40" s="190"/>
      <c r="C40" s="41"/>
      <c r="D40" s="34">
        <f>SUM(D39:D39)</f>
        <v>1171</v>
      </c>
      <c r="E40" s="41"/>
      <c r="F40" s="34">
        <f>SUM(F39:F39)</f>
        <v>-182</v>
      </c>
      <c r="G40" s="39"/>
      <c r="H40" s="36"/>
      <c r="J40" s="40"/>
    </row>
    <row r="41" spans="1:10">
      <c r="A41" s="285" t="s">
        <v>112</v>
      </c>
      <c r="B41" s="190">
        <v>13</v>
      </c>
      <c r="C41" s="41"/>
      <c r="D41" s="34">
        <f>D37+D40</f>
        <v>1226</v>
      </c>
      <c r="E41" s="41"/>
      <c r="F41" s="34">
        <f>F37+F40</f>
        <v>-161</v>
      </c>
      <c r="G41" s="39"/>
      <c r="H41" s="36"/>
      <c r="J41" s="40"/>
    </row>
    <row r="42" spans="1:10">
      <c r="A42" s="285"/>
      <c r="B42" s="190"/>
      <c r="C42" s="41"/>
      <c r="D42" s="37"/>
      <c r="E42" s="41"/>
      <c r="F42" s="37"/>
      <c r="G42" s="39"/>
      <c r="H42" s="36"/>
      <c r="J42" s="40"/>
    </row>
    <row r="43" spans="1:10" ht="15.75" thickBot="1">
      <c r="A43" s="285" t="s">
        <v>113</v>
      </c>
      <c r="B43" s="189"/>
      <c r="C43" s="39"/>
      <c r="D43" s="135">
        <f>+D32+D41</f>
        <v>18452</v>
      </c>
      <c r="E43" s="39"/>
      <c r="F43" s="135">
        <f>+F32+F41</f>
        <v>13493</v>
      </c>
      <c r="G43" s="39"/>
      <c r="H43" s="36"/>
      <c r="J43" s="40"/>
    </row>
    <row r="44" spans="1:10" ht="8.25" customHeight="1" thickTop="1">
      <c r="A44" s="153"/>
      <c r="B44" s="190"/>
      <c r="C44" s="41"/>
      <c r="D44" s="37"/>
      <c r="E44" s="41"/>
      <c r="F44" s="37"/>
      <c r="G44" s="39"/>
      <c r="H44" s="36"/>
      <c r="J44" s="40"/>
    </row>
    <row r="45" spans="1:10" ht="15.75">
      <c r="A45" s="12" t="s">
        <v>114</v>
      </c>
      <c r="B45" s="191"/>
      <c r="C45" s="43"/>
      <c r="D45" s="44"/>
      <c r="E45" s="43"/>
      <c r="F45" s="44"/>
      <c r="G45" s="45"/>
      <c r="H45" s="36"/>
    </row>
    <row r="46" spans="1:10">
      <c r="A46" s="23" t="s">
        <v>115</v>
      </c>
      <c r="B46" s="48"/>
      <c r="C46" s="46"/>
      <c r="D46" s="47">
        <v>15432</v>
      </c>
      <c r="E46" s="46"/>
      <c r="F46" s="47">
        <v>12304</v>
      </c>
      <c r="G46" s="48"/>
      <c r="H46" s="36"/>
    </row>
    <row r="47" spans="1:10">
      <c r="A47" s="347" t="s">
        <v>67</v>
      </c>
      <c r="B47" s="48"/>
      <c r="C47" s="46"/>
      <c r="D47" s="50">
        <v>1794</v>
      </c>
      <c r="E47" s="46"/>
      <c r="F47" s="50">
        <v>1350</v>
      </c>
      <c r="G47" s="46"/>
      <c r="H47" s="36"/>
    </row>
    <row r="48" spans="1:10" ht="9" customHeight="1">
      <c r="A48" s="51"/>
      <c r="B48" s="191"/>
      <c r="C48" s="43"/>
      <c r="D48" s="150"/>
      <c r="E48" s="43"/>
      <c r="F48" s="150"/>
      <c r="G48" s="45"/>
      <c r="H48" s="36"/>
    </row>
    <row r="49" spans="1:10">
      <c r="A49" s="348" t="s">
        <v>116</v>
      </c>
      <c r="B49" s="191"/>
      <c r="C49" s="43"/>
      <c r="D49" s="150"/>
      <c r="E49" s="43"/>
      <c r="F49" s="150"/>
      <c r="G49" s="45"/>
      <c r="H49" s="36"/>
    </row>
    <row r="50" spans="1:10">
      <c r="A50" s="349" t="s">
        <v>117</v>
      </c>
      <c r="B50" s="48"/>
      <c r="C50" s="46"/>
      <c r="D50" s="47">
        <v>16116</v>
      </c>
      <c r="E50" s="46"/>
      <c r="F50" s="47">
        <v>12402</v>
      </c>
      <c r="G50" s="48"/>
      <c r="H50" s="36"/>
      <c r="J50" s="42"/>
    </row>
    <row r="51" spans="1:10">
      <c r="A51" s="349" t="s">
        <v>67</v>
      </c>
      <c r="B51" s="48"/>
      <c r="C51" s="46"/>
      <c r="D51" s="50">
        <v>2336</v>
      </c>
      <c r="E51" s="46"/>
      <c r="F51" s="50">
        <v>1091</v>
      </c>
      <c r="G51" s="46"/>
      <c r="H51" s="36"/>
    </row>
    <row r="52" spans="1:10" ht="8.25" customHeight="1">
      <c r="A52" s="49"/>
      <c r="B52" s="52"/>
      <c r="C52" s="52"/>
      <c r="D52" s="53"/>
      <c r="E52" s="52"/>
      <c r="F52" s="53"/>
      <c r="G52" s="52"/>
    </row>
    <row r="53" spans="1:10">
      <c r="A53" s="54"/>
    </row>
    <row r="54" spans="1:10">
      <c r="A54" s="54"/>
    </row>
    <row r="55" spans="1:10">
      <c r="A55" s="325" t="s">
        <v>88</v>
      </c>
      <c r="B55" s="325"/>
      <c r="C55" s="325"/>
      <c r="D55" s="325"/>
      <c r="E55" s="325"/>
      <c r="F55" s="325"/>
      <c r="G55" s="39"/>
    </row>
    <row r="56" spans="1:10">
      <c r="A56" s="195"/>
      <c r="B56" s="189"/>
      <c r="C56" s="39"/>
      <c r="D56" s="39"/>
      <c r="E56" s="39"/>
      <c r="F56" s="39"/>
      <c r="G56" s="39"/>
    </row>
    <row r="57" spans="1:10">
      <c r="A57" s="195"/>
      <c r="B57" s="189"/>
      <c r="C57" s="39"/>
      <c r="D57" s="39"/>
      <c r="E57" s="39"/>
      <c r="F57" s="39"/>
      <c r="G57" s="39"/>
    </row>
    <row r="58" spans="1:10">
      <c r="A58" s="54"/>
    </row>
    <row r="60" spans="1:10">
      <c r="A60" s="55" t="s">
        <v>89</v>
      </c>
    </row>
    <row r="61" spans="1:10">
      <c r="A61" s="56" t="s">
        <v>25</v>
      </c>
    </row>
    <row r="62" spans="1:10">
      <c r="A62" s="56"/>
    </row>
    <row r="63" spans="1:10">
      <c r="A63" s="56"/>
    </row>
    <row r="64" spans="1:10">
      <c r="A64" s="55" t="s">
        <v>30</v>
      </c>
    </row>
    <row r="65" spans="1:8">
      <c r="A65" s="56" t="s">
        <v>1</v>
      </c>
    </row>
    <row r="66" spans="1:8">
      <c r="A66" s="57"/>
    </row>
    <row r="67" spans="1:8">
      <c r="A67" s="58" t="s">
        <v>90</v>
      </c>
    </row>
    <row r="69" spans="1:8">
      <c r="A69" s="23"/>
    </row>
    <row r="70" spans="1:8">
      <c r="A70" s="23"/>
    </row>
    <row r="71" spans="1:8">
      <c r="A71" s="23"/>
    </row>
    <row r="72" spans="1:8">
      <c r="A72" s="23"/>
      <c r="H72" s="304"/>
    </row>
    <row r="73" spans="1:8">
      <c r="A73" s="319"/>
      <c r="B73" s="319"/>
      <c r="C73" s="319"/>
      <c r="D73" s="319"/>
      <c r="E73" s="319"/>
      <c r="F73" s="319"/>
      <c r="G73" s="319"/>
    </row>
    <row r="74" spans="1:8" ht="17.25" customHeight="1">
      <c r="A74" s="55"/>
      <c r="B74" s="59"/>
      <c r="C74" s="59"/>
      <c r="D74" s="59"/>
      <c r="E74" s="59"/>
      <c r="F74" s="59"/>
      <c r="G74" s="59"/>
    </row>
    <row r="75" spans="1:8">
      <c r="A75" s="60"/>
    </row>
    <row r="76" spans="1:8">
      <c r="A76" s="61"/>
    </row>
    <row r="77" spans="1:8">
      <c r="A77" s="62"/>
    </row>
    <row r="78" spans="1:8">
      <c r="A78" s="62"/>
    </row>
    <row r="79" spans="1:8">
      <c r="A79" s="58"/>
    </row>
    <row r="80" spans="1:8">
      <c r="A80" s="63"/>
    </row>
    <row r="81" spans="1:1">
      <c r="A81" s="57"/>
    </row>
    <row r="86" spans="1:1">
      <c r="A86" s="64"/>
    </row>
  </sheetData>
  <mergeCells count="5">
    <mergeCell ref="A73:G73"/>
    <mergeCell ref="A1:G1"/>
    <mergeCell ref="A2:G2"/>
    <mergeCell ref="B6:B7"/>
    <mergeCell ref="A55:F55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6"/>
  <sheetViews>
    <sheetView view="pageBreakPreview" zoomScale="90" zoomScaleNormal="100" zoomScaleSheetLayoutView="90" workbookViewId="0"/>
  </sheetViews>
  <sheetFormatPr defaultColWidth="2.5703125" defaultRowHeight="15.75"/>
  <cols>
    <col min="1" max="1" width="85.140625" style="128" customWidth="1"/>
    <col min="2" max="2" width="13.7109375" style="124" customWidth="1"/>
    <col min="3" max="3" width="13.5703125" style="124" customWidth="1"/>
    <col min="4" max="4" width="2.28515625" style="124" customWidth="1"/>
    <col min="5" max="5" width="13.5703125" style="124" customWidth="1"/>
    <col min="6" max="6" width="8.7109375" style="121" bestFit="1" customWidth="1"/>
    <col min="7" max="29" width="11.5703125" style="111" customWidth="1"/>
    <col min="30" max="16384" width="2.5703125" style="111"/>
  </cols>
  <sheetData>
    <row r="1" spans="1:7" s="108" customFormat="1" ht="15">
      <c r="A1" s="137" t="s">
        <v>203</v>
      </c>
      <c r="B1" s="159"/>
      <c r="C1" s="159"/>
      <c r="D1" s="159"/>
      <c r="E1" s="159"/>
      <c r="F1" s="160"/>
    </row>
    <row r="2" spans="1:7" s="109" customFormat="1" ht="15">
      <c r="A2" s="138" t="s">
        <v>16</v>
      </c>
      <c r="B2" s="161"/>
      <c r="C2" s="161"/>
      <c r="D2" s="161"/>
      <c r="E2" s="161"/>
      <c r="F2" s="160"/>
    </row>
    <row r="3" spans="1:7" s="109" customFormat="1" ht="15">
      <c r="A3" s="69" t="s">
        <v>91</v>
      </c>
      <c r="B3" s="162"/>
      <c r="C3" s="162"/>
      <c r="D3" s="162"/>
      <c r="E3" s="162"/>
      <c r="F3" s="162"/>
    </row>
    <row r="4" spans="1:7" ht="30">
      <c r="B4" s="163" t="s">
        <v>7</v>
      </c>
      <c r="C4" s="311" t="s">
        <v>22</v>
      </c>
      <c r="D4" s="308"/>
      <c r="E4" s="311" t="s">
        <v>23</v>
      </c>
      <c r="F4" s="110"/>
    </row>
    <row r="5" spans="1:7" ht="14.25" customHeight="1">
      <c r="A5" s="164"/>
      <c r="B5" s="112"/>
      <c r="C5" s="313" t="s">
        <v>9</v>
      </c>
      <c r="D5" s="308"/>
      <c r="E5" s="313" t="s">
        <v>9</v>
      </c>
      <c r="F5" s="110"/>
    </row>
    <row r="6" spans="1:7" ht="20.25">
      <c r="A6" s="164"/>
      <c r="B6" s="112"/>
      <c r="C6" s="113"/>
      <c r="D6" s="112"/>
      <c r="E6" s="113"/>
      <c r="F6" s="110"/>
    </row>
    <row r="7" spans="1:7" ht="15">
      <c r="A7" s="352" t="s">
        <v>118</v>
      </c>
      <c r="B7" s="114"/>
      <c r="C7" s="120"/>
      <c r="D7" s="114"/>
      <c r="E7" s="120"/>
      <c r="F7" s="166"/>
    </row>
    <row r="8" spans="1:7" ht="15">
      <c r="A8" s="353" t="s">
        <v>119</v>
      </c>
      <c r="B8" s="158"/>
      <c r="C8" s="134">
        <v>311054</v>
      </c>
      <c r="D8" s="114"/>
      <c r="E8" s="134">
        <v>299243</v>
      </c>
      <c r="F8" s="134"/>
      <c r="G8" s="115"/>
    </row>
    <row r="9" spans="1:7" ht="15">
      <c r="A9" s="353" t="s">
        <v>120</v>
      </c>
      <c r="B9" s="158"/>
      <c r="C9" s="134">
        <v>-301467</v>
      </c>
      <c r="D9" s="114"/>
      <c r="E9" s="134">
        <v>-279942</v>
      </c>
      <c r="F9" s="134"/>
      <c r="G9" s="115"/>
    </row>
    <row r="10" spans="1:7" ht="15">
      <c r="A10" s="353" t="s">
        <v>121</v>
      </c>
      <c r="B10" s="158"/>
      <c r="C10" s="134">
        <v>-28487</v>
      </c>
      <c r="D10" s="114"/>
      <c r="E10" s="134">
        <v>-26591</v>
      </c>
      <c r="F10" s="134"/>
      <c r="G10" s="115"/>
    </row>
    <row r="11" spans="1:7" s="116" customFormat="1" ht="15">
      <c r="A11" s="353" t="s">
        <v>122</v>
      </c>
      <c r="B11" s="158"/>
      <c r="C11" s="134">
        <v>-17337</v>
      </c>
      <c r="D11" s="114"/>
      <c r="E11" s="134">
        <v>-18172</v>
      </c>
      <c r="F11" s="134"/>
      <c r="G11" s="115"/>
    </row>
    <row r="12" spans="1:7" s="116" customFormat="1" ht="15">
      <c r="A12" s="353" t="s">
        <v>123</v>
      </c>
      <c r="B12" s="158"/>
      <c r="C12" s="134">
        <v>1456</v>
      </c>
      <c r="D12" s="114"/>
      <c r="E12" s="134">
        <v>2607</v>
      </c>
      <c r="F12" s="134"/>
      <c r="G12" s="115"/>
    </row>
    <row r="13" spans="1:7" s="116" customFormat="1" ht="15">
      <c r="A13" s="353" t="s">
        <v>124</v>
      </c>
      <c r="B13" s="158"/>
      <c r="C13" s="134">
        <v>-1354</v>
      </c>
      <c r="D13" s="114"/>
      <c r="E13" s="134">
        <v>-1388</v>
      </c>
      <c r="F13" s="134"/>
      <c r="G13" s="115"/>
    </row>
    <row r="14" spans="1:7" s="116" customFormat="1" ht="15">
      <c r="A14" s="353" t="s">
        <v>125</v>
      </c>
      <c r="B14" s="158"/>
      <c r="C14" s="134">
        <v>108</v>
      </c>
      <c r="D14" s="114"/>
      <c r="E14" s="134">
        <v>0</v>
      </c>
      <c r="F14" s="134"/>
      <c r="G14" s="115"/>
    </row>
    <row r="15" spans="1:7" s="116" customFormat="1" ht="15">
      <c r="A15" s="353" t="s">
        <v>126</v>
      </c>
      <c r="B15" s="158"/>
      <c r="C15" s="134">
        <v>-2260</v>
      </c>
      <c r="D15" s="114"/>
      <c r="E15" s="168">
        <v>-1022</v>
      </c>
      <c r="F15" s="134"/>
      <c r="G15" s="115"/>
    </row>
    <row r="16" spans="1:7" s="116" customFormat="1" ht="15">
      <c r="A16" s="353" t="s">
        <v>127</v>
      </c>
      <c r="B16" s="158"/>
      <c r="C16" s="134">
        <v>-76</v>
      </c>
      <c r="D16" s="114"/>
      <c r="E16" s="134">
        <v>-292</v>
      </c>
      <c r="F16" s="134"/>
      <c r="G16" s="115"/>
    </row>
    <row r="17" spans="1:10" ht="15">
      <c r="A17" s="354" t="s">
        <v>128</v>
      </c>
      <c r="B17" s="158"/>
      <c r="C17" s="134">
        <v>-481</v>
      </c>
      <c r="D17" s="114"/>
      <c r="E17" s="134">
        <v>-204</v>
      </c>
      <c r="F17" s="134"/>
      <c r="G17" s="115"/>
      <c r="H17" s="169"/>
      <c r="I17" s="169"/>
      <c r="J17" s="169"/>
    </row>
    <row r="18" spans="1:10" s="116" customFormat="1" ht="15">
      <c r="A18" s="350" t="s">
        <v>129</v>
      </c>
      <c r="B18" s="114"/>
      <c r="C18" s="117">
        <f>SUM(C8:C17)</f>
        <v>-38844</v>
      </c>
      <c r="D18" s="114"/>
      <c r="E18" s="117">
        <f>SUM(E8:E17)</f>
        <v>-25761</v>
      </c>
      <c r="F18" s="170"/>
    </row>
    <row r="19" spans="1:10" s="116" customFormat="1" ht="15">
      <c r="A19" s="165"/>
      <c r="B19" s="114"/>
      <c r="C19" s="120"/>
      <c r="D19" s="114"/>
      <c r="E19" s="120"/>
      <c r="F19" s="166"/>
    </row>
    <row r="20" spans="1:10" s="116" customFormat="1" ht="15">
      <c r="A20" s="355" t="s">
        <v>130</v>
      </c>
      <c r="B20" s="114"/>
      <c r="C20" s="120"/>
      <c r="D20" s="114"/>
      <c r="E20" s="120"/>
      <c r="F20" s="166"/>
    </row>
    <row r="21" spans="1:10" ht="15">
      <c r="A21" s="351" t="s">
        <v>131</v>
      </c>
      <c r="B21" s="158"/>
      <c r="C21" s="134">
        <f>-5566-136</f>
        <v>-5702</v>
      </c>
      <c r="D21" s="114"/>
      <c r="E21" s="134">
        <v>-4347</v>
      </c>
      <c r="F21" s="170"/>
      <c r="G21" s="115"/>
    </row>
    <row r="22" spans="1:10" ht="15">
      <c r="A22" s="356" t="s">
        <v>132</v>
      </c>
      <c r="B22" s="194"/>
      <c r="C22" s="134">
        <v>130</v>
      </c>
      <c r="D22" s="114"/>
      <c r="E22" s="134">
        <v>288</v>
      </c>
      <c r="F22" s="170"/>
      <c r="G22" s="115"/>
    </row>
    <row r="23" spans="1:10" ht="15">
      <c r="A23" s="351" t="s">
        <v>133</v>
      </c>
      <c r="B23" s="158"/>
      <c r="C23" s="134">
        <v>-814</v>
      </c>
      <c r="D23" s="114"/>
      <c r="E23" s="134">
        <v>-504</v>
      </c>
      <c r="F23" s="170"/>
      <c r="G23" s="115"/>
    </row>
    <row r="24" spans="1:10" ht="15">
      <c r="A24" s="377" t="s">
        <v>199</v>
      </c>
      <c r="B24" s="158"/>
      <c r="C24" s="134">
        <v>-1447</v>
      </c>
      <c r="D24" s="114"/>
      <c r="E24" s="134">
        <v>-281</v>
      </c>
      <c r="F24" s="170"/>
      <c r="G24" s="115"/>
    </row>
    <row r="25" spans="1:10" ht="15">
      <c r="A25" s="377" t="s">
        <v>200</v>
      </c>
      <c r="B25" s="158"/>
      <c r="C25" s="134">
        <v>87</v>
      </c>
      <c r="D25" s="114"/>
      <c r="E25" s="134">
        <v>81</v>
      </c>
      <c r="F25" s="170"/>
      <c r="G25" s="115"/>
    </row>
    <row r="26" spans="1:10" ht="15">
      <c r="A26" s="377" t="s">
        <v>201</v>
      </c>
      <c r="B26" s="158"/>
      <c r="C26" s="134">
        <v>99</v>
      </c>
      <c r="D26" s="114"/>
      <c r="E26" s="134">
        <v>0</v>
      </c>
      <c r="F26" s="170"/>
      <c r="G26" s="115"/>
    </row>
    <row r="27" spans="1:10" ht="15">
      <c r="A27" s="353" t="s">
        <v>202</v>
      </c>
      <c r="B27" s="158"/>
      <c r="C27" s="134">
        <v>-47</v>
      </c>
      <c r="D27" s="114"/>
      <c r="E27" s="134">
        <v>0</v>
      </c>
      <c r="F27" s="170"/>
      <c r="G27" s="115"/>
    </row>
    <row r="28" spans="1:10" ht="15">
      <c r="A28" s="353" t="s">
        <v>134</v>
      </c>
      <c r="B28" s="171"/>
      <c r="C28" s="168">
        <v>-135</v>
      </c>
      <c r="D28" s="171"/>
      <c r="E28" s="134">
        <v>-63</v>
      </c>
      <c r="F28" s="170"/>
      <c r="G28" s="115"/>
    </row>
    <row r="29" spans="1:10" ht="15">
      <c r="A29" s="353" t="s">
        <v>135</v>
      </c>
      <c r="B29" s="171"/>
      <c r="C29" s="168">
        <v>-1214</v>
      </c>
      <c r="D29" s="171"/>
      <c r="E29" s="134">
        <v>-380</v>
      </c>
      <c r="F29" s="170"/>
      <c r="G29" s="115"/>
    </row>
    <row r="30" spans="1:10" ht="15">
      <c r="A30" s="351" t="s">
        <v>136</v>
      </c>
      <c r="B30" s="158"/>
      <c r="C30" s="134">
        <v>-69580</v>
      </c>
      <c r="D30" s="114"/>
      <c r="E30" s="134">
        <v>-17250</v>
      </c>
      <c r="F30" s="170"/>
      <c r="G30" s="115"/>
    </row>
    <row r="31" spans="1:10" ht="15">
      <c r="A31" s="351" t="s">
        <v>137</v>
      </c>
      <c r="B31" s="158"/>
      <c r="C31" s="134">
        <v>11217</v>
      </c>
      <c r="D31" s="114"/>
      <c r="E31" s="134">
        <v>16001</v>
      </c>
      <c r="F31" s="170"/>
      <c r="G31" s="115"/>
    </row>
    <row r="32" spans="1:10" ht="15">
      <c r="A32" s="356" t="s">
        <v>138</v>
      </c>
      <c r="B32" s="158"/>
      <c r="C32" s="134">
        <v>-1082</v>
      </c>
      <c r="D32" s="114"/>
      <c r="E32" s="134">
        <v>-129</v>
      </c>
      <c r="F32" s="170"/>
      <c r="G32" s="115"/>
    </row>
    <row r="33" spans="1:7" ht="15">
      <c r="A33" s="351" t="s">
        <v>139</v>
      </c>
      <c r="B33" s="158"/>
      <c r="C33" s="156">
        <v>2386</v>
      </c>
      <c r="D33" s="114"/>
      <c r="E33" s="287">
        <v>295</v>
      </c>
      <c r="F33" s="170"/>
      <c r="G33" s="115"/>
    </row>
    <row r="34" spans="1:7" ht="15">
      <c r="A34" s="351" t="s">
        <v>140</v>
      </c>
      <c r="B34" s="158"/>
      <c r="C34" s="134">
        <v>193</v>
      </c>
      <c r="D34" s="114"/>
      <c r="E34" s="134">
        <v>338</v>
      </c>
      <c r="F34" s="170"/>
      <c r="G34" s="115"/>
    </row>
    <row r="35" spans="1:7" ht="15">
      <c r="A35" s="351" t="s">
        <v>128</v>
      </c>
      <c r="B35" s="158"/>
      <c r="C35" s="134" t="s">
        <v>14</v>
      </c>
      <c r="D35" s="114"/>
      <c r="E35" s="134">
        <v>-11</v>
      </c>
      <c r="F35" s="170"/>
      <c r="G35" s="115"/>
    </row>
    <row r="36" spans="1:7" ht="15">
      <c r="A36" s="350" t="s">
        <v>141</v>
      </c>
      <c r="B36" s="172"/>
      <c r="C36" s="117">
        <f>SUM(C21:C35)</f>
        <v>-65909</v>
      </c>
      <c r="D36" s="114"/>
      <c r="E36" s="117">
        <f>SUM(E21:E35)</f>
        <v>-5962</v>
      </c>
      <c r="F36" s="173"/>
    </row>
    <row r="37" spans="1:7" ht="15">
      <c r="A37" s="167"/>
      <c r="B37" s="114"/>
      <c r="C37" s="120"/>
      <c r="D37" s="114"/>
      <c r="E37" s="120"/>
      <c r="F37" s="166"/>
    </row>
    <row r="38" spans="1:7" ht="15">
      <c r="A38" s="355" t="s">
        <v>142</v>
      </c>
      <c r="B38" s="114"/>
      <c r="C38" s="174"/>
      <c r="D38" s="114"/>
      <c r="E38" s="174"/>
      <c r="F38" s="173"/>
    </row>
    <row r="39" spans="1:7" ht="15">
      <c r="A39" s="353" t="s">
        <v>143</v>
      </c>
      <c r="B39" s="158"/>
      <c r="C39" s="134">
        <v>48354</v>
      </c>
      <c r="D39" s="114"/>
      <c r="E39" s="134">
        <v>6993</v>
      </c>
      <c r="F39" s="170"/>
      <c r="G39" s="115"/>
    </row>
    <row r="40" spans="1:7" ht="15">
      <c r="A40" s="353" t="s">
        <v>144</v>
      </c>
      <c r="B40" s="158"/>
      <c r="C40" s="134">
        <v>-8962</v>
      </c>
      <c r="D40" s="114"/>
      <c r="E40" s="134">
        <v>-5571</v>
      </c>
      <c r="F40" s="170"/>
      <c r="G40" s="115"/>
    </row>
    <row r="41" spans="1:7" ht="15">
      <c r="A41" s="353" t="s">
        <v>145</v>
      </c>
      <c r="B41" s="158"/>
      <c r="C41" s="134">
        <v>724</v>
      </c>
      <c r="D41" s="114"/>
      <c r="E41" s="134">
        <v>72</v>
      </c>
      <c r="F41" s="170"/>
      <c r="G41" s="115"/>
    </row>
    <row r="42" spans="1:7" ht="15">
      <c r="A42" s="353" t="s">
        <v>146</v>
      </c>
      <c r="B42" s="158"/>
      <c r="C42" s="134">
        <v>-3273</v>
      </c>
      <c r="D42" s="114"/>
      <c r="E42" s="134">
        <v>-3584</v>
      </c>
      <c r="F42" s="170"/>
      <c r="G42" s="115"/>
    </row>
    <row r="43" spans="1:7" ht="15">
      <c r="A43" s="175" t="s">
        <v>20</v>
      </c>
      <c r="B43" s="158"/>
      <c r="C43" s="134">
        <v>6000</v>
      </c>
      <c r="D43" s="114"/>
      <c r="E43" s="134">
        <v>0</v>
      </c>
      <c r="F43" s="170"/>
      <c r="G43" s="115"/>
    </row>
    <row r="44" spans="1:7" ht="15">
      <c r="A44" s="175" t="s">
        <v>12</v>
      </c>
      <c r="B44" s="158"/>
      <c r="C44" s="134">
        <v>1455</v>
      </c>
      <c r="D44" s="114"/>
      <c r="E44" s="134">
        <v>5</v>
      </c>
      <c r="F44" s="170"/>
      <c r="G44" s="115"/>
    </row>
    <row r="45" spans="1:7" ht="15">
      <c r="A45" s="357" t="s">
        <v>147</v>
      </c>
      <c r="B45" s="114"/>
      <c r="C45" s="134">
        <v>-90</v>
      </c>
      <c r="D45" s="114"/>
      <c r="E45" s="134">
        <v>-156</v>
      </c>
      <c r="F45" s="170"/>
      <c r="G45" s="115"/>
    </row>
    <row r="46" spans="1:7" ht="15">
      <c r="A46" s="353" t="s">
        <v>148</v>
      </c>
      <c r="B46" s="114"/>
      <c r="C46" s="134">
        <v>59670</v>
      </c>
      <c r="D46" s="114"/>
      <c r="E46" s="134">
        <v>37350</v>
      </c>
      <c r="F46" s="170"/>
      <c r="G46" s="115"/>
    </row>
    <row r="47" spans="1:7" ht="15">
      <c r="A47" s="291" t="s">
        <v>198</v>
      </c>
      <c r="B47" s="158"/>
      <c r="C47" s="134">
        <v>-107</v>
      </c>
      <c r="D47" s="114"/>
      <c r="E47" s="134">
        <v>-74</v>
      </c>
      <c r="F47" s="170"/>
      <c r="G47" s="115"/>
    </row>
    <row r="48" spans="1:7" ht="16.5" customHeight="1">
      <c r="A48" s="357" t="s">
        <v>149</v>
      </c>
      <c r="B48" s="158"/>
      <c r="C48" s="168">
        <v>-301</v>
      </c>
      <c r="D48" s="114"/>
      <c r="E48" s="168">
        <v>-622</v>
      </c>
      <c r="F48" s="170"/>
      <c r="G48" s="115"/>
    </row>
    <row r="49" spans="1:11" s="116" customFormat="1" ht="15">
      <c r="A49" s="357" t="s">
        <v>150</v>
      </c>
      <c r="B49" s="158"/>
      <c r="C49" s="134">
        <v>-2963</v>
      </c>
      <c r="D49" s="114"/>
      <c r="E49" s="134">
        <v>-427</v>
      </c>
      <c r="F49" s="170"/>
      <c r="G49" s="115"/>
    </row>
    <row r="50" spans="1:11" s="116" customFormat="1" ht="15">
      <c r="A50" s="357" t="s">
        <v>151</v>
      </c>
      <c r="B50" s="158"/>
      <c r="C50" s="134">
        <v>0</v>
      </c>
      <c r="D50" s="114"/>
      <c r="E50" s="134">
        <v>181</v>
      </c>
      <c r="F50" s="170"/>
      <c r="G50" s="115"/>
    </row>
    <row r="51" spans="1:11" ht="15">
      <c r="A51" s="357" t="s">
        <v>152</v>
      </c>
      <c r="B51" s="158"/>
      <c r="C51" s="134">
        <v>-2</v>
      </c>
      <c r="D51" s="114"/>
      <c r="E51" s="134">
        <v>-5</v>
      </c>
      <c r="F51" s="170"/>
      <c r="G51" s="115"/>
    </row>
    <row r="52" spans="1:11" ht="15">
      <c r="A52" s="357" t="s">
        <v>153</v>
      </c>
      <c r="B52" s="158"/>
      <c r="C52" s="134">
        <v>-29</v>
      </c>
      <c r="D52" s="114"/>
      <c r="E52" s="134">
        <v>-4</v>
      </c>
      <c r="F52" s="170"/>
      <c r="G52" s="115"/>
    </row>
    <row r="53" spans="1:11" ht="15">
      <c r="A53" s="358" t="s">
        <v>154</v>
      </c>
      <c r="B53" s="114"/>
      <c r="C53" s="117">
        <f>SUM(C39:C52)</f>
        <v>100476</v>
      </c>
      <c r="D53" s="114"/>
      <c r="E53" s="117">
        <f>SUM(E39:E52)</f>
        <v>34158</v>
      </c>
      <c r="F53" s="178"/>
      <c r="I53" s="115"/>
      <c r="K53" s="115"/>
    </row>
    <row r="54" spans="1:11" ht="7.5" customHeight="1">
      <c r="A54" s="177"/>
      <c r="B54" s="114"/>
      <c r="C54" s="145"/>
      <c r="D54" s="114"/>
      <c r="E54" s="145"/>
      <c r="F54" s="178"/>
      <c r="I54" s="115"/>
      <c r="K54" s="115"/>
    </row>
    <row r="55" spans="1:11" s="116" customFormat="1" ht="27.75" customHeight="1">
      <c r="A55" s="310" t="s">
        <v>155</v>
      </c>
      <c r="B55" s="114"/>
      <c r="C55" s="118">
        <f>C18+C36+C53</f>
        <v>-4277</v>
      </c>
      <c r="D55" s="114"/>
      <c r="E55" s="118">
        <f>E18+E36+E53</f>
        <v>2435</v>
      </c>
      <c r="F55" s="178"/>
      <c r="G55" s="179"/>
      <c r="I55" s="115"/>
      <c r="K55" s="115"/>
    </row>
    <row r="56" spans="1:11" s="116" customFormat="1" ht="9.75" customHeight="1">
      <c r="A56" s="176"/>
      <c r="B56" s="114"/>
      <c r="C56" s="120"/>
      <c r="D56" s="114"/>
      <c r="E56" s="120"/>
      <c r="F56" s="178"/>
      <c r="I56" s="115"/>
      <c r="K56" s="115"/>
    </row>
    <row r="57" spans="1:11" ht="15">
      <c r="A57" s="357" t="s">
        <v>156</v>
      </c>
      <c r="B57" s="114"/>
      <c r="C57" s="134">
        <v>24129</v>
      </c>
      <c r="D57" s="114"/>
      <c r="E57" s="134">
        <v>22614</v>
      </c>
      <c r="F57" s="178"/>
      <c r="I57" s="115"/>
      <c r="K57" s="115"/>
    </row>
    <row r="58" spans="1:11" ht="9" customHeight="1">
      <c r="A58" s="176"/>
      <c r="B58" s="114"/>
      <c r="C58" s="180"/>
      <c r="D58" s="114"/>
      <c r="E58" s="180"/>
      <c r="F58" s="178"/>
      <c r="I58" s="115"/>
      <c r="K58" s="115"/>
    </row>
    <row r="59" spans="1:11" thickBot="1">
      <c r="A59" s="359" t="s">
        <v>157</v>
      </c>
      <c r="B59" s="114">
        <f>+SFP!C24</f>
        <v>25</v>
      </c>
      <c r="C59" s="119">
        <f>C57+C55</f>
        <v>19852</v>
      </c>
      <c r="D59" s="114"/>
      <c r="E59" s="119">
        <f>E57+E55</f>
        <v>25049</v>
      </c>
      <c r="F59" s="178"/>
      <c r="I59" s="115"/>
      <c r="K59" s="115"/>
    </row>
    <row r="60" spans="1:11" ht="16.5" thickTop="1">
      <c r="A60" s="157"/>
      <c r="B60" s="114"/>
      <c r="C60" s="187"/>
      <c r="D60" s="114"/>
      <c r="E60" s="187"/>
    </row>
    <row r="61" spans="1:11" ht="15">
      <c r="A61" s="326" t="s">
        <v>88</v>
      </c>
      <c r="B61" s="326"/>
      <c r="C61" s="326"/>
      <c r="D61" s="326"/>
      <c r="E61" s="114"/>
    </row>
    <row r="62" spans="1:11" ht="15">
      <c r="A62" s="181"/>
      <c r="B62" s="114"/>
      <c r="C62" s="158"/>
      <c r="D62" s="114"/>
      <c r="E62" s="114"/>
    </row>
    <row r="63" spans="1:11" ht="15">
      <c r="A63" s="181"/>
      <c r="B63" s="114"/>
      <c r="C63" s="158"/>
      <c r="D63" s="114"/>
      <c r="E63" s="114"/>
    </row>
    <row r="64" spans="1:11" ht="15">
      <c r="A64" s="361" t="s">
        <v>89</v>
      </c>
      <c r="B64" s="122"/>
      <c r="C64" s="122"/>
      <c r="D64" s="122"/>
      <c r="E64" s="122"/>
    </row>
    <row r="65" spans="1:6" ht="15">
      <c r="A65" s="360" t="s">
        <v>158</v>
      </c>
      <c r="B65" s="122"/>
      <c r="C65" s="122"/>
      <c r="D65" s="122"/>
      <c r="E65" s="122"/>
    </row>
    <row r="66" spans="1:6" ht="15">
      <c r="A66" s="182"/>
      <c r="B66" s="122"/>
      <c r="C66" s="122"/>
      <c r="D66" s="122"/>
      <c r="E66" s="122"/>
    </row>
    <row r="67" spans="1:6" ht="15">
      <c r="A67" s="362" t="s">
        <v>159</v>
      </c>
      <c r="B67" s="122"/>
      <c r="C67" s="122"/>
      <c r="D67" s="122"/>
      <c r="E67" s="122"/>
    </row>
    <row r="68" spans="1:6" ht="15">
      <c r="A68" s="123" t="s">
        <v>1</v>
      </c>
      <c r="B68" s="122"/>
      <c r="C68" s="122"/>
      <c r="D68" s="122"/>
      <c r="E68" s="122"/>
    </row>
    <row r="69" spans="1:6" ht="15">
      <c r="A69" s="183"/>
      <c r="B69" s="122"/>
      <c r="C69" s="122"/>
      <c r="D69" s="122"/>
      <c r="E69" s="122"/>
    </row>
    <row r="70" spans="1:6" ht="15">
      <c r="A70" s="60" t="s">
        <v>90</v>
      </c>
      <c r="B70" s="184"/>
      <c r="C70" s="184"/>
      <c r="D70" s="184"/>
      <c r="E70" s="184"/>
      <c r="F70" s="185"/>
    </row>
    <row r="71" spans="1:6" ht="15">
      <c r="A71" s="186" t="s">
        <v>10</v>
      </c>
    </row>
    <row r="72" spans="1:6" ht="15">
      <c r="A72" s="169"/>
    </row>
    <row r="73" spans="1:6" ht="15">
      <c r="A73" s="125"/>
    </row>
    <row r="74" spans="1:6" ht="15">
      <c r="A74" s="126"/>
    </row>
    <row r="75" spans="1:6" ht="15">
      <c r="A75" s="127"/>
    </row>
    <row r="76" spans="1:6" ht="15">
      <c r="A76" s="127"/>
    </row>
  </sheetData>
  <mergeCells count="1">
    <mergeCell ref="A61:D61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9"/>
  <sheetViews>
    <sheetView tabSelected="1" view="pageBreakPreview" zoomScale="70" zoomScaleNormal="55" zoomScaleSheetLayoutView="70" workbookViewId="0">
      <selection activeCell="A16" sqref="A16"/>
    </sheetView>
  </sheetViews>
  <sheetFormatPr defaultColWidth="9.140625" defaultRowHeight="16.5"/>
  <cols>
    <col min="1" max="1" width="88.7109375" style="222" customWidth="1"/>
    <col min="2" max="2" width="11.5703125" style="203" customWidth="1"/>
    <col min="3" max="3" width="13.85546875" style="203" customWidth="1"/>
    <col min="4" max="4" width="1" style="203" customWidth="1"/>
    <col min="5" max="5" width="13.42578125" style="203" customWidth="1"/>
    <col min="6" max="6" width="0.85546875" style="203" customWidth="1"/>
    <col min="7" max="7" width="13.5703125" style="203" customWidth="1"/>
    <col min="8" max="8" width="1" style="203" customWidth="1"/>
    <col min="9" max="9" width="15.85546875" style="203" customWidth="1"/>
    <col min="10" max="10" width="1" style="203" customWidth="1"/>
    <col min="11" max="11" width="17.5703125" style="203" customWidth="1"/>
    <col min="12" max="12" width="0.5703125" style="203" customWidth="1"/>
    <col min="13" max="13" width="20.28515625" style="203" customWidth="1"/>
    <col min="14" max="14" width="0.85546875" style="203" customWidth="1"/>
    <col min="15" max="15" width="19.7109375" style="203" customWidth="1"/>
    <col min="16" max="16" width="1.42578125" style="203" customWidth="1"/>
    <col min="17" max="17" width="13.7109375" style="203" customWidth="1"/>
    <col min="18" max="18" width="2.42578125" style="203" customWidth="1"/>
    <col min="19" max="19" width="20.42578125" style="225" customWidth="1"/>
    <col min="20" max="20" width="1.42578125" style="203" customWidth="1"/>
    <col min="21" max="21" width="18.85546875" style="203" customWidth="1"/>
    <col min="22" max="22" width="11.7109375" style="129" bestFit="1" customWidth="1"/>
    <col min="23" max="23" width="10.85546875" style="129" customWidth="1"/>
    <col min="24" max="25" width="9.85546875" style="129" bestFit="1" customWidth="1"/>
    <col min="26" max="16384" width="9.140625" style="129"/>
  </cols>
  <sheetData>
    <row r="1" spans="1:22" ht="18" customHeight="1">
      <c r="A1" s="204" t="s">
        <v>204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223"/>
      <c r="S1" s="224"/>
      <c r="T1" s="223"/>
      <c r="U1" s="223"/>
    </row>
    <row r="2" spans="1:22" ht="18" customHeight="1">
      <c r="A2" s="329" t="s">
        <v>160</v>
      </c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</row>
    <row r="3" spans="1:22" ht="18" customHeight="1">
      <c r="A3" s="69" t="s">
        <v>91</v>
      </c>
      <c r="B3" s="197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U3" s="227"/>
    </row>
    <row r="4" spans="1:22" ht="43.9" customHeight="1">
      <c r="A4" s="205"/>
      <c r="B4" s="228"/>
      <c r="C4" s="331" t="s">
        <v>185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228"/>
      <c r="S4" s="229" t="s">
        <v>186</v>
      </c>
      <c r="T4" s="228"/>
      <c r="U4" s="229" t="s">
        <v>187</v>
      </c>
    </row>
    <row r="5" spans="1:22" s="130" customFormat="1" ht="28.5" customHeight="1">
      <c r="A5" s="332"/>
      <c r="B5" s="271" t="s">
        <v>7</v>
      </c>
      <c r="C5" s="327" t="s">
        <v>64</v>
      </c>
      <c r="D5" s="272"/>
      <c r="E5" s="327" t="s">
        <v>188</v>
      </c>
      <c r="F5" s="272"/>
      <c r="G5" s="327" t="s">
        <v>189</v>
      </c>
      <c r="H5" s="272"/>
      <c r="I5" s="327" t="s">
        <v>190</v>
      </c>
      <c r="J5" s="281"/>
      <c r="K5" s="327" t="s">
        <v>191</v>
      </c>
      <c r="L5" s="281"/>
      <c r="M5" s="327" t="s">
        <v>194</v>
      </c>
      <c r="N5" s="272"/>
      <c r="O5" s="327" t="s">
        <v>192</v>
      </c>
      <c r="P5" s="272"/>
      <c r="Q5" s="327" t="s">
        <v>193</v>
      </c>
      <c r="R5" s="273"/>
      <c r="S5" s="274"/>
      <c r="T5" s="273"/>
      <c r="U5" s="273"/>
    </row>
    <row r="6" spans="1:22" s="131" customFormat="1" ht="52.9" customHeight="1">
      <c r="A6" s="333"/>
      <c r="B6" s="275"/>
      <c r="C6" s="327"/>
      <c r="D6" s="276"/>
      <c r="E6" s="327"/>
      <c r="F6" s="276"/>
      <c r="G6" s="328"/>
      <c r="H6" s="276"/>
      <c r="I6" s="328"/>
      <c r="J6" s="282"/>
      <c r="K6" s="328"/>
      <c r="L6" s="282"/>
      <c r="M6" s="328"/>
      <c r="N6" s="276"/>
      <c r="O6" s="328"/>
      <c r="P6" s="276"/>
      <c r="Q6" s="328"/>
      <c r="R6" s="275"/>
      <c r="S6" s="277"/>
      <c r="T6" s="278"/>
      <c r="U6" s="278"/>
    </row>
    <row r="7" spans="1:22" s="132" customFormat="1">
      <c r="A7" s="206"/>
      <c r="B7" s="198"/>
      <c r="C7" s="232" t="s">
        <v>9</v>
      </c>
      <c r="D7" s="232"/>
      <c r="E7" s="232" t="s">
        <v>9</v>
      </c>
      <c r="F7" s="232"/>
      <c r="G7" s="232" t="s">
        <v>9</v>
      </c>
      <c r="H7" s="232"/>
      <c r="I7" s="232" t="s">
        <v>9</v>
      </c>
      <c r="J7" s="232"/>
      <c r="K7" s="232" t="s">
        <v>9</v>
      </c>
      <c r="L7" s="232"/>
      <c r="M7" s="232" t="s">
        <v>9</v>
      </c>
      <c r="N7" s="232"/>
      <c r="O7" s="232" t="s">
        <v>9</v>
      </c>
      <c r="P7" s="232"/>
      <c r="Q7" s="232" t="s">
        <v>9</v>
      </c>
      <c r="R7" s="233"/>
      <c r="S7" s="234" t="s">
        <v>9</v>
      </c>
      <c r="T7" s="232"/>
      <c r="U7" s="232" t="s">
        <v>9</v>
      </c>
    </row>
    <row r="8" spans="1:22" s="131" customFormat="1" ht="12" customHeight="1">
      <c r="A8" s="283"/>
      <c r="B8" s="199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01"/>
      <c r="P8" s="232"/>
      <c r="Q8" s="232"/>
      <c r="R8" s="230"/>
      <c r="S8" s="231"/>
      <c r="T8" s="230"/>
      <c r="U8" s="230"/>
    </row>
    <row r="9" spans="1:22" s="133" customFormat="1" ht="3.75" customHeight="1">
      <c r="A9" s="207"/>
      <c r="B9" s="235"/>
      <c r="C9" s="236"/>
      <c r="D9" s="237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8"/>
      <c r="S9" s="239"/>
      <c r="T9" s="235"/>
      <c r="U9" s="240"/>
    </row>
    <row r="10" spans="1:22" s="133" customFormat="1" ht="23.25" customHeight="1" thickBot="1">
      <c r="A10" s="363" t="s">
        <v>161</v>
      </c>
      <c r="B10" s="228">
        <f>+SFP!C38</f>
        <v>26</v>
      </c>
      <c r="C10" s="247">
        <v>134798</v>
      </c>
      <c r="D10" s="241"/>
      <c r="E10" s="247">
        <v>-33834</v>
      </c>
      <c r="F10" s="241"/>
      <c r="G10" s="247">
        <v>51666</v>
      </c>
      <c r="H10" s="241"/>
      <c r="I10" s="247">
        <v>31945</v>
      </c>
      <c r="J10" s="242"/>
      <c r="K10" s="247">
        <v>4109</v>
      </c>
      <c r="L10" s="242"/>
      <c r="M10" s="247">
        <v>-310</v>
      </c>
      <c r="N10" s="241"/>
      <c r="O10" s="247">
        <v>281509</v>
      </c>
      <c r="P10" s="241"/>
      <c r="Q10" s="247">
        <v>469883</v>
      </c>
      <c r="R10" s="243"/>
      <c r="S10" s="247">
        <v>33227</v>
      </c>
      <c r="T10" s="244"/>
      <c r="U10" s="247">
        <v>503110</v>
      </c>
      <c r="V10" s="136"/>
    </row>
    <row r="11" spans="1:22" s="133" customFormat="1" thickTop="1">
      <c r="A11" s="376" t="s">
        <v>195</v>
      </c>
      <c r="B11" s="228"/>
      <c r="C11" s="242"/>
      <c r="D11" s="241"/>
      <c r="E11" s="242"/>
      <c r="F11" s="241"/>
      <c r="G11" s="242"/>
      <c r="H11" s="241"/>
      <c r="I11" s="242"/>
      <c r="J11" s="242"/>
      <c r="K11" s="242"/>
      <c r="L11" s="242"/>
      <c r="M11" s="242"/>
      <c r="N11" s="241"/>
      <c r="O11" s="241">
        <f>-2253</f>
        <v>-2253</v>
      </c>
      <c r="P11" s="241"/>
      <c r="Q11" s="246">
        <f>SUM(C11:P11)</f>
        <v>-2253</v>
      </c>
      <c r="R11" s="257"/>
      <c r="S11" s="241">
        <v>-695</v>
      </c>
      <c r="T11" s="258"/>
      <c r="U11" s="249">
        <f>SUM(Q11:T11)</f>
        <v>-2948</v>
      </c>
      <c r="V11" s="305"/>
    </row>
    <row r="12" spans="1:22" s="133" customFormat="1" ht="17.25" thickBot="1">
      <c r="A12" s="208" t="s">
        <v>13</v>
      </c>
      <c r="B12" s="228"/>
      <c r="C12" s="247">
        <v>134798</v>
      </c>
      <c r="D12" s="241"/>
      <c r="E12" s="247">
        <v>-33834</v>
      </c>
      <c r="F12" s="241"/>
      <c r="G12" s="247">
        <v>51666</v>
      </c>
      <c r="H12" s="241"/>
      <c r="I12" s="247">
        <v>31945</v>
      </c>
      <c r="J12" s="242"/>
      <c r="K12" s="247">
        <v>4109</v>
      </c>
      <c r="L12" s="242"/>
      <c r="M12" s="247">
        <v>-310</v>
      </c>
      <c r="N12" s="241"/>
      <c r="O12" s="247">
        <f>SUM(O10:O11)</f>
        <v>279256</v>
      </c>
      <c r="P12" s="241"/>
      <c r="Q12" s="247">
        <f>SUM(Q10:Q11)</f>
        <v>467630</v>
      </c>
      <c r="R12" s="243"/>
      <c r="S12" s="247">
        <f>SUM(S10:S11)</f>
        <v>32532</v>
      </c>
      <c r="T12" s="244"/>
      <c r="U12" s="247">
        <f>SUM(U10:U11)</f>
        <v>500162</v>
      </c>
      <c r="V12" s="305"/>
    </row>
    <row r="13" spans="1:22" s="133" customFormat="1" ht="20.25" thickTop="1">
      <c r="A13" s="364" t="s">
        <v>162</v>
      </c>
      <c r="B13" s="364"/>
      <c r="C13" s="242"/>
      <c r="D13" s="241"/>
      <c r="E13" s="241"/>
      <c r="F13" s="241"/>
      <c r="G13" s="242"/>
      <c r="H13" s="241"/>
      <c r="I13" s="242"/>
      <c r="J13" s="242"/>
      <c r="K13" s="242"/>
      <c r="L13" s="242"/>
      <c r="M13" s="242"/>
      <c r="N13" s="241"/>
      <c r="O13" s="242"/>
      <c r="P13" s="241"/>
      <c r="Q13" s="242"/>
      <c r="R13" s="243"/>
      <c r="S13" s="243"/>
      <c r="T13" s="244"/>
      <c r="U13" s="248"/>
    </row>
    <row r="14" spans="1:22" s="133" customFormat="1" ht="18.75">
      <c r="A14" s="365" t="s">
        <v>163</v>
      </c>
      <c r="B14" s="366"/>
      <c r="C14" s="246">
        <v>0</v>
      </c>
      <c r="D14" s="246"/>
      <c r="E14" s="246">
        <v>-5</v>
      </c>
      <c r="F14" s="246"/>
      <c r="G14" s="246">
        <v>0</v>
      </c>
      <c r="H14" s="246"/>
      <c r="I14" s="246">
        <v>0</v>
      </c>
      <c r="J14" s="246"/>
      <c r="K14" s="246">
        <v>0</v>
      </c>
      <c r="L14" s="246"/>
      <c r="M14" s="246">
        <v>0</v>
      </c>
      <c r="N14" s="246"/>
      <c r="O14" s="246">
        <v>0</v>
      </c>
      <c r="P14" s="246"/>
      <c r="Q14" s="246">
        <f>SUM(C14:P14)</f>
        <v>-5</v>
      </c>
      <c r="R14" s="248"/>
      <c r="S14" s="246">
        <v>0</v>
      </c>
      <c r="T14" s="248"/>
      <c r="U14" s="249">
        <f>SUM(Q14:T14)</f>
        <v>-5</v>
      </c>
    </row>
    <row r="15" spans="1:22" s="133" customFormat="1" ht="8.25" customHeight="1">
      <c r="A15" s="211"/>
      <c r="B15" s="228"/>
      <c r="C15" s="242"/>
      <c r="D15" s="241"/>
      <c r="E15" s="241"/>
      <c r="F15" s="241"/>
      <c r="G15" s="242"/>
      <c r="H15" s="241"/>
      <c r="I15" s="242"/>
      <c r="J15" s="242"/>
      <c r="K15" s="242"/>
      <c r="L15" s="242"/>
      <c r="M15" s="242"/>
      <c r="N15" s="241"/>
      <c r="O15" s="242"/>
      <c r="P15" s="241"/>
      <c r="Q15" s="242"/>
      <c r="R15" s="243"/>
      <c r="S15" s="243"/>
      <c r="T15" s="244"/>
      <c r="U15" s="249"/>
    </row>
    <row r="16" spans="1:22" s="133" customFormat="1">
      <c r="A16" s="306" t="s">
        <v>205</v>
      </c>
      <c r="B16" s="228"/>
      <c r="C16" s="307">
        <v>0</v>
      </c>
      <c r="D16" s="246"/>
      <c r="E16" s="246">
        <v>265</v>
      </c>
      <c r="F16" s="246"/>
      <c r="G16" s="307">
        <v>0</v>
      </c>
      <c r="H16" s="307"/>
      <c r="I16" s="307">
        <v>775</v>
      </c>
      <c r="J16" s="307"/>
      <c r="K16" s="307">
        <v>0</v>
      </c>
      <c r="L16" s="307"/>
      <c r="M16" s="307">
        <v>0</v>
      </c>
      <c r="N16" s="307"/>
      <c r="O16" s="307">
        <v>-734</v>
      </c>
      <c r="P16" s="246"/>
      <c r="Q16" s="251">
        <f>SUM(C16:P16)</f>
        <v>306</v>
      </c>
      <c r="R16" s="248"/>
      <c r="S16" s="246">
        <v>-306</v>
      </c>
      <c r="T16" s="248"/>
      <c r="U16" s="249">
        <f>SUM(Q16:T16)</f>
        <v>0</v>
      </c>
    </row>
    <row r="17" spans="1:22" s="133" customFormat="1" ht="15.75">
      <c r="A17" s="367" t="s">
        <v>164</v>
      </c>
      <c r="B17" s="228"/>
      <c r="C17" s="252">
        <f>C18+C19</f>
        <v>0</v>
      </c>
      <c r="D17" s="251"/>
      <c r="E17" s="252">
        <f>E18+E19</f>
        <v>0</v>
      </c>
      <c r="F17" s="246"/>
      <c r="G17" s="252">
        <f>G18+G19</f>
        <v>0</v>
      </c>
      <c r="H17" s="252">
        <f t="shared" ref="H17:O17" si="0">H18+H19</f>
        <v>0</v>
      </c>
      <c r="I17" s="252">
        <f t="shared" si="0"/>
        <v>0</v>
      </c>
      <c r="J17" s="252">
        <f t="shared" si="0"/>
        <v>0</v>
      </c>
      <c r="K17" s="252">
        <f t="shared" si="0"/>
        <v>0</v>
      </c>
      <c r="L17" s="252">
        <f t="shared" si="0"/>
        <v>0</v>
      </c>
      <c r="M17" s="252">
        <f t="shared" si="0"/>
        <v>0</v>
      </c>
      <c r="N17" s="252">
        <f t="shared" si="0"/>
        <v>0</v>
      </c>
      <c r="O17" s="252">
        <f t="shared" si="0"/>
        <v>0</v>
      </c>
      <c r="P17" s="252">
        <f t="shared" ref="P17" si="1">P18+P19</f>
        <v>0</v>
      </c>
      <c r="Q17" s="255">
        <f>SUM(C17:P17)</f>
        <v>0</v>
      </c>
      <c r="R17" s="252">
        <f t="shared" ref="R17" si="2">R18+R19</f>
        <v>0</v>
      </c>
      <c r="S17" s="252">
        <f t="shared" ref="S17" si="3">S18+S19</f>
        <v>0</v>
      </c>
      <c r="T17" s="252">
        <f t="shared" ref="T17" si="4">T18+T19</f>
        <v>0</v>
      </c>
      <c r="U17" s="290">
        <f>SUM(Q17:T17)</f>
        <v>0</v>
      </c>
    </row>
    <row r="18" spans="1:22" s="133" customFormat="1" ht="15.75">
      <c r="A18" s="368" t="s">
        <v>165</v>
      </c>
      <c r="B18" s="228"/>
      <c r="C18" s="241">
        <v>0</v>
      </c>
      <c r="D18" s="241"/>
      <c r="E18" s="241">
        <v>0</v>
      </c>
      <c r="F18" s="241"/>
      <c r="G18" s="241">
        <v>0</v>
      </c>
      <c r="H18" s="241"/>
      <c r="I18" s="241">
        <v>0</v>
      </c>
      <c r="J18" s="241"/>
      <c r="K18" s="241">
        <v>0</v>
      </c>
      <c r="L18" s="241"/>
      <c r="M18" s="241">
        <v>0</v>
      </c>
      <c r="N18" s="241"/>
      <c r="O18" s="241">
        <v>0</v>
      </c>
      <c r="P18" s="241"/>
      <c r="Q18" s="246">
        <v>0</v>
      </c>
      <c r="R18" s="257"/>
      <c r="S18" s="241">
        <v>0</v>
      </c>
      <c r="T18" s="258"/>
      <c r="U18" s="241">
        <v>0</v>
      </c>
    </row>
    <row r="19" spans="1:22" s="133" customFormat="1" ht="18" customHeight="1">
      <c r="A19" s="368" t="s">
        <v>166</v>
      </c>
      <c r="B19" s="228"/>
      <c r="C19" s="241">
        <v>0</v>
      </c>
      <c r="D19" s="241"/>
      <c r="E19" s="241">
        <v>0</v>
      </c>
      <c r="F19" s="241"/>
      <c r="G19" s="241">
        <v>0</v>
      </c>
      <c r="H19" s="241"/>
      <c r="I19" s="241">
        <v>0</v>
      </c>
      <c r="J19" s="241"/>
      <c r="K19" s="241">
        <v>0</v>
      </c>
      <c r="L19" s="241"/>
      <c r="M19" s="241">
        <v>0</v>
      </c>
      <c r="N19" s="241"/>
      <c r="O19" s="241">
        <v>0</v>
      </c>
      <c r="P19" s="241"/>
      <c r="Q19" s="246">
        <f t="shared" ref="Q19" si="5">SUM(C19:P19)</f>
        <v>0</v>
      </c>
      <c r="R19" s="257"/>
      <c r="S19" s="241">
        <v>0</v>
      </c>
      <c r="T19" s="258"/>
      <c r="U19" s="241">
        <f>SUM(Q19:T19)</f>
        <v>0</v>
      </c>
    </row>
    <row r="20" spans="1:22" s="133" customFormat="1" ht="6.6" customHeight="1">
      <c r="A20" s="213"/>
      <c r="B20" s="228"/>
      <c r="C20" s="242"/>
      <c r="D20" s="241"/>
      <c r="E20" s="241"/>
      <c r="F20" s="241"/>
      <c r="G20" s="242"/>
      <c r="H20" s="241"/>
      <c r="I20" s="242"/>
      <c r="J20" s="242"/>
      <c r="K20" s="242"/>
      <c r="L20" s="242"/>
      <c r="M20" s="242"/>
      <c r="N20" s="241"/>
      <c r="O20" s="242"/>
      <c r="P20" s="241"/>
      <c r="Q20" s="242"/>
      <c r="R20" s="243"/>
      <c r="S20" s="243"/>
      <c r="T20" s="244"/>
      <c r="U20" s="248"/>
    </row>
    <row r="21" spans="1:22" s="133" customFormat="1" ht="18.75">
      <c r="A21" s="369" t="s">
        <v>167</v>
      </c>
      <c r="B21" s="228"/>
      <c r="C21" s="255">
        <v>0</v>
      </c>
      <c r="D21" s="242"/>
      <c r="E21" s="255">
        <v>0</v>
      </c>
      <c r="F21" s="242"/>
      <c r="G21" s="255">
        <v>0</v>
      </c>
      <c r="H21" s="242"/>
      <c r="I21" s="255">
        <v>0</v>
      </c>
      <c r="J21" s="242"/>
      <c r="K21" s="255">
        <v>0</v>
      </c>
      <c r="L21" s="242"/>
      <c r="M21" s="255">
        <v>0</v>
      </c>
      <c r="N21" s="242"/>
      <c r="O21" s="255">
        <f>O22+O23+O25+O26+O24</f>
        <v>-61</v>
      </c>
      <c r="P21" s="255" t="e">
        <f>P22+P23+#REF!+P25+P26</f>
        <v>#REF!</v>
      </c>
      <c r="Q21" s="255">
        <f>Q22+Q23+Q25+Q26+Q24</f>
        <v>-61</v>
      </c>
      <c r="R21" s="255"/>
      <c r="S21" s="255">
        <f>S22+S23+S25+S26+S24</f>
        <v>550</v>
      </c>
      <c r="T21" s="255" t="e">
        <f>T22+T23+#REF!+T25+T26</f>
        <v>#REF!</v>
      </c>
      <c r="U21" s="255">
        <f>U22+U23+U25+U26+U24</f>
        <v>489</v>
      </c>
    </row>
    <row r="22" spans="1:22" s="133" customFormat="1" ht="21.75" customHeight="1">
      <c r="A22" s="370" t="s">
        <v>168</v>
      </c>
      <c r="B22" s="228"/>
      <c r="C22" s="253">
        <v>0</v>
      </c>
      <c r="D22" s="241"/>
      <c r="E22" s="253">
        <v>0</v>
      </c>
      <c r="F22" s="241"/>
      <c r="G22" s="253">
        <v>0</v>
      </c>
      <c r="H22" s="241"/>
      <c r="I22" s="253">
        <v>0</v>
      </c>
      <c r="J22" s="242"/>
      <c r="K22" s="253">
        <v>0</v>
      </c>
      <c r="L22" s="242"/>
      <c r="M22" s="253">
        <v>0</v>
      </c>
      <c r="N22" s="241"/>
      <c r="O22" s="254">
        <v>0</v>
      </c>
      <c r="P22" s="241"/>
      <c r="Q22" s="246">
        <f>C22+E22+G22+I22+K22+M22+O22</f>
        <v>0</v>
      </c>
      <c r="R22" s="243"/>
      <c r="S22" s="254">
        <v>-227</v>
      </c>
      <c r="T22" s="244"/>
      <c r="U22" s="249">
        <f>SUM(Q22:T22)</f>
        <v>-227</v>
      </c>
    </row>
    <row r="23" spans="1:22" s="133" customFormat="1" ht="18.75">
      <c r="A23" s="369" t="s">
        <v>169</v>
      </c>
      <c r="B23" s="228"/>
      <c r="C23" s="253">
        <v>0</v>
      </c>
      <c r="D23" s="241"/>
      <c r="E23" s="253">
        <v>0</v>
      </c>
      <c r="F23" s="241"/>
      <c r="G23" s="253">
        <v>0</v>
      </c>
      <c r="H23" s="241"/>
      <c r="I23" s="253">
        <v>0</v>
      </c>
      <c r="J23" s="242"/>
      <c r="K23" s="253">
        <v>0</v>
      </c>
      <c r="L23" s="242"/>
      <c r="M23" s="253">
        <v>0</v>
      </c>
      <c r="N23" s="241"/>
      <c r="O23" s="254">
        <v>0</v>
      </c>
      <c r="P23" s="241"/>
      <c r="Q23" s="246">
        <f>C23+E23+G23+I23+K23+M23+O23</f>
        <v>0</v>
      </c>
      <c r="R23" s="243"/>
      <c r="S23" s="254">
        <v>0</v>
      </c>
      <c r="T23" s="244"/>
      <c r="U23" s="249">
        <f>SUM(Q23:T23)</f>
        <v>0</v>
      </c>
    </row>
    <row r="24" spans="1:22" s="133" customFormat="1" ht="18.75">
      <c r="A24" s="369" t="s">
        <v>170</v>
      </c>
      <c r="B24" s="228"/>
      <c r="C24" s="253"/>
      <c r="D24" s="241"/>
      <c r="E24" s="253"/>
      <c r="F24" s="241"/>
      <c r="G24" s="253"/>
      <c r="H24" s="241"/>
      <c r="I24" s="253"/>
      <c r="J24" s="242"/>
      <c r="K24" s="253"/>
      <c r="L24" s="242"/>
      <c r="M24" s="253"/>
      <c r="N24" s="241"/>
      <c r="O24" s="254">
        <v>0</v>
      </c>
      <c r="P24" s="241"/>
      <c r="Q24" s="246">
        <f>C24+E24+G24+I24+K24+M24+O24</f>
        <v>0</v>
      </c>
      <c r="R24" s="243"/>
      <c r="S24" s="254">
        <v>814</v>
      </c>
      <c r="T24" s="244"/>
      <c r="U24" s="249">
        <f>SUM(Q24:T24)</f>
        <v>814</v>
      </c>
      <c r="V24" s="280"/>
    </row>
    <row r="25" spans="1:22" s="133" customFormat="1" ht="18.75">
      <c r="A25" s="369" t="s">
        <v>171</v>
      </c>
      <c r="B25" s="228"/>
      <c r="C25" s="253">
        <v>0</v>
      </c>
      <c r="D25" s="241"/>
      <c r="E25" s="253">
        <v>0</v>
      </c>
      <c r="F25" s="241"/>
      <c r="G25" s="253">
        <v>0</v>
      </c>
      <c r="H25" s="241"/>
      <c r="I25" s="253">
        <v>0</v>
      </c>
      <c r="J25" s="242"/>
      <c r="K25" s="253">
        <v>0</v>
      </c>
      <c r="L25" s="242"/>
      <c r="M25" s="253">
        <v>0</v>
      </c>
      <c r="N25" s="241"/>
      <c r="O25" s="254">
        <v>-116</v>
      </c>
      <c r="P25" s="241"/>
      <c r="Q25" s="246">
        <f>C25+E25+G25+I25+K25+M25+O25</f>
        <v>-116</v>
      </c>
      <c r="R25" s="243"/>
      <c r="S25" s="254">
        <v>-39</v>
      </c>
      <c r="T25" s="244"/>
      <c r="U25" s="249">
        <f>SUM(Q25:T25)</f>
        <v>-155</v>
      </c>
    </row>
    <row r="26" spans="1:22" s="133" customFormat="1" ht="16.149999999999999" customHeight="1">
      <c r="A26" s="369" t="s">
        <v>172</v>
      </c>
      <c r="B26" s="228"/>
      <c r="C26" s="253">
        <v>0</v>
      </c>
      <c r="D26" s="241"/>
      <c r="E26" s="253">
        <v>0</v>
      </c>
      <c r="F26" s="241"/>
      <c r="G26" s="253">
        <v>0</v>
      </c>
      <c r="H26" s="241"/>
      <c r="I26" s="253">
        <v>0</v>
      </c>
      <c r="J26" s="242"/>
      <c r="K26" s="253">
        <v>0</v>
      </c>
      <c r="L26" s="242"/>
      <c r="M26" s="253">
        <v>0</v>
      </c>
      <c r="N26" s="241"/>
      <c r="O26" s="254">
        <v>55</v>
      </c>
      <c r="P26" s="241"/>
      <c r="Q26" s="246">
        <f>C26+E26+G26+I26+K26+M26+O26</f>
        <v>55</v>
      </c>
      <c r="R26" s="243"/>
      <c r="S26" s="254">
        <v>2</v>
      </c>
      <c r="T26" s="244"/>
      <c r="U26" s="249">
        <f>SUM(Q26:T26)</f>
        <v>57</v>
      </c>
    </row>
    <row r="27" spans="1:22" s="133" customFormat="1">
      <c r="A27" s="213"/>
      <c r="B27" s="228"/>
      <c r="C27" s="242"/>
      <c r="D27" s="241"/>
      <c r="E27" s="241"/>
      <c r="F27" s="241"/>
      <c r="G27" s="242"/>
      <c r="H27" s="241"/>
      <c r="I27" s="242"/>
      <c r="J27" s="242"/>
      <c r="K27" s="242"/>
      <c r="L27" s="242"/>
      <c r="M27" s="242"/>
      <c r="N27" s="241"/>
      <c r="O27" s="242"/>
      <c r="P27" s="241"/>
      <c r="Q27" s="242"/>
      <c r="R27" s="243"/>
      <c r="S27" s="243"/>
      <c r="T27" s="244"/>
      <c r="U27" s="248"/>
      <c r="V27" s="149"/>
    </row>
    <row r="28" spans="1:22" s="133" customFormat="1">
      <c r="A28" s="284" t="s">
        <v>173</v>
      </c>
      <c r="B28" s="228"/>
      <c r="C28" s="256">
        <v>0</v>
      </c>
      <c r="D28" s="241"/>
      <c r="E28" s="256">
        <v>0</v>
      </c>
      <c r="F28" s="241"/>
      <c r="G28" s="256">
        <v>0</v>
      </c>
      <c r="H28" s="241"/>
      <c r="I28" s="255">
        <f>I29+I30</f>
        <v>0</v>
      </c>
      <c r="J28" s="242"/>
      <c r="K28" s="255">
        <f>K29+K30</f>
        <v>21</v>
      </c>
      <c r="L28" s="251">
        <f t="shared" ref="L28:M28" si="6">L29+L30</f>
        <v>0</v>
      </c>
      <c r="M28" s="255">
        <f t="shared" si="6"/>
        <v>77</v>
      </c>
      <c r="N28" s="241"/>
      <c r="O28" s="255">
        <f>O29+O30</f>
        <v>12304</v>
      </c>
      <c r="P28" s="241"/>
      <c r="Q28" s="255">
        <f>Q29+Q30</f>
        <v>12402</v>
      </c>
      <c r="R28" s="243"/>
      <c r="S28" s="255">
        <f>S29+S30</f>
        <v>1091</v>
      </c>
      <c r="T28" s="244"/>
      <c r="U28" s="255">
        <f>U29+U30</f>
        <v>13493</v>
      </c>
      <c r="V28" s="136"/>
    </row>
    <row r="29" spans="1:22" s="133" customFormat="1">
      <c r="A29" s="212" t="s">
        <v>174</v>
      </c>
      <c r="B29" s="228"/>
      <c r="C29" s="250">
        <v>0</v>
      </c>
      <c r="D29" s="241"/>
      <c r="E29" s="250">
        <v>0</v>
      </c>
      <c r="F29" s="241"/>
      <c r="G29" s="250">
        <v>0</v>
      </c>
      <c r="H29" s="241"/>
      <c r="I29" s="246">
        <v>0</v>
      </c>
      <c r="J29" s="242"/>
      <c r="K29" s="246">
        <v>0</v>
      </c>
      <c r="L29" s="242"/>
      <c r="M29" s="246">
        <v>0</v>
      </c>
      <c r="N29" s="241"/>
      <c r="O29" s="246">
        <v>12304</v>
      </c>
      <c r="P29" s="241"/>
      <c r="Q29" s="246">
        <f>SUM(C29:P29)</f>
        <v>12304</v>
      </c>
      <c r="R29" s="243"/>
      <c r="S29" s="246">
        <v>1350</v>
      </c>
      <c r="T29" s="244"/>
      <c r="U29" s="249">
        <f>SUM(Q29:T29)</f>
        <v>13654</v>
      </c>
    </row>
    <row r="30" spans="1:22" s="133" customFormat="1" ht="15" customHeight="1">
      <c r="A30" s="212" t="s">
        <v>175</v>
      </c>
      <c r="B30" s="228"/>
      <c r="C30" s="250">
        <v>0</v>
      </c>
      <c r="D30" s="241"/>
      <c r="E30" s="250">
        <v>0</v>
      </c>
      <c r="F30" s="241"/>
      <c r="G30" s="250">
        <v>0</v>
      </c>
      <c r="H30" s="241"/>
      <c r="I30" s="237">
        <v>0</v>
      </c>
      <c r="J30" s="242"/>
      <c r="K30" s="237">
        <v>21</v>
      </c>
      <c r="L30" s="242"/>
      <c r="M30" s="237">
        <v>77</v>
      </c>
      <c r="N30" s="241"/>
      <c r="O30" s="246">
        <v>0</v>
      </c>
      <c r="P30" s="241"/>
      <c r="Q30" s="246">
        <f>SUM(C30:P30)</f>
        <v>98</v>
      </c>
      <c r="R30" s="243"/>
      <c r="S30" s="246">
        <v>-259</v>
      </c>
      <c r="T30" s="244"/>
      <c r="U30" s="249">
        <f>SUM(Q30:T30)</f>
        <v>-161</v>
      </c>
    </row>
    <row r="31" spans="1:22" s="133" customFormat="1">
      <c r="A31" s="207"/>
      <c r="B31" s="228"/>
      <c r="C31" s="250"/>
      <c r="D31" s="241"/>
      <c r="E31" s="250"/>
      <c r="F31" s="241"/>
      <c r="G31" s="250"/>
      <c r="H31" s="241"/>
      <c r="I31" s="246"/>
      <c r="J31" s="242"/>
      <c r="K31" s="246"/>
      <c r="L31" s="242"/>
      <c r="M31" s="246"/>
      <c r="N31" s="241"/>
      <c r="O31" s="246"/>
      <c r="P31" s="241"/>
      <c r="Q31" s="251"/>
      <c r="R31" s="243"/>
      <c r="S31" s="246"/>
      <c r="T31" s="244"/>
      <c r="U31" s="249"/>
      <c r="V31" s="280"/>
    </row>
    <row r="32" spans="1:22" s="133" customFormat="1" ht="17.45" customHeight="1">
      <c r="A32" s="207" t="s">
        <v>176</v>
      </c>
      <c r="B32" s="228"/>
      <c r="C32" s="250">
        <v>0</v>
      </c>
      <c r="D32" s="241"/>
      <c r="E32" s="250">
        <v>0</v>
      </c>
      <c r="F32" s="241"/>
      <c r="G32" s="250">
        <v>0</v>
      </c>
      <c r="H32" s="241"/>
      <c r="I32" s="246">
        <v>-215</v>
      </c>
      <c r="J32" s="242"/>
      <c r="K32" s="250">
        <v>0</v>
      </c>
      <c r="L32" s="242"/>
      <c r="M32" s="250">
        <v>0</v>
      </c>
      <c r="N32" s="241"/>
      <c r="O32" s="246">
        <v>215</v>
      </c>
      <c r="P32" s="241"/>
      <c r="Q32" s="246">
        <f>SUM(I32:P32)</f>
        <v>0</v>
      </c>
      <c r="R32" s="243"/>
      <c r="S32" s="246">
        <v>0</v>
      </c>
      <c r="T32" s="244"/>
      <c r="U32" s="249">
        <f>Q32+S32</f>
        <v>0</v>
      </c>
    </row>
    <row r="33" spans="1:22" s="133" customFormat="1" ht="18" customHeight="1">
      <c r="A33" s="207"/>
      <c r="B33" s="228"/>
      <c r="C33" s="242"/>
      <c r="D33" s="241"/>
      <c r="E33" s="241"/>
      <c r="F33" s="241"/>
      <c r="G33" s="242"/>
      <c r="H33" s="241"/>
      <c r="I33" s="242"/>
      <c r="J33" s="242"/>
      <c r="K33" s="242"/>
      <c r="L33" s="242"/>
      <c r="M33" s="242"/>
      <c r="N33" s="241"/>
      <c r="O33" s="242"/>
      <c r="P33" s="241"/>
      <c r="Q33" s="242"/>
      <c r="R33" s="243"/>
      <c r="S33" s="243"/>
      <c r="T33" s="244"/>
      <c r="U33" s="248"/>
      <c r="V33" s="136"/>
    </row>
    <row r="34" spans="1:22" s="133" customFormat="1" ht="17.45" customHeight="1" thickBot="1">
      <c r="A34" s="208" t="s">
        <v>177</v>
      </c>
      <c r="B34" s="228">
        <f>+SFP!C38</f>
        <v>26</v>
      </c>
      <c r="C34" s="247">
        <f>+C10+C14+C17+C21+C28+C32</f>
        <v>134798</v>
      </c>
      <c r="D34" s="247">
        <f>+D10+D14+D17+D21+D28+D32</f>
        <v>0</v>
      </c>
      <c r="E34" s="247">
        <f>E12+E14+E17+E21+E28+E32+E16</f>
        <v>-33574</v>
      </c>
      <c r="F34" s="247">
        <f t="shared" ref="F34:S34" si="7">F12+F14+F17+F21+F28+F32+F16</f>
        <v>0</v>
      </c>
      <c r="G34" s="247">
        <f t="shared" si="7"/>
        <v>51666</v>
      </c>
      <c r="H34" s="247">
        <f t="shared" si="7"/>
        <v>0</v>
      </c>
      <c r="I34" s="247">
        <f t="shared" si="7"/>
        <v>32505</v>
      </c>
      <c r="J34" s="247">
        <f t="shared" si="7"/>
        <v>0</v>
      </c>
      <c r="K34" s="247">
        <f t="shared" si="7"/>
        <v>4130</v>
      </c>
      <c r="L34" s="247">
        <f t="shared" si="7"/>
        <v>0</v>
      </c>
      <c r="M34" s="247">
        <f t="shared" si="7"/>
        <v>-233</v>
      </c>
      <c r="N34" s="247">
        <f t="shared" si="7"/>
        <v>0</v>
      </c>
      <c r="O34" s="247">
        <f>O12+O14+O17+O21+O28+O32+O16</f>
        <v>290980</v>
      </c>
      <c r="P34" s="247" t="e">
        <f t="shared" si="7"/>
        <v>#REF!</v>
      </c>
      <c r="Q34" s="247">
        <f t="shared" si="7"/>
        <v>480272</v>
      </c>
      <c r="R34" s="247">
        <f t="shared" si="7"/>
        <v>0</v>
      </c>
      <c r="S34" s="247">
        <f t="shared" si="7"/>
        <v>33867</v>
      </c>
      <c r="T34" s="247" t="e">
        <f>+T10+T14+T17+T21+T28+T32</f>
        <v>#REF!</v>
      </c>
      <c r="U34" s="247">
        <f>+U12+U14+U17+U21+U28+U32+U16</f>
        <v>514139</v>
      </c>
      <c r="V34" s="136"/>
    </row>
    <row r="35" spans="1:22" s="133" customFormat="1" ht="16.149999999999999" customHeight="1" thickTop="1">
      <c r="A35" s="208"/>
      <c r="B35" s="228"/>
      <c r="C35" s="242"/>
      <c r="D35" s="241"/>
      <c r="E35" s="242"/>
      <c r="F35" s="241"/>
      <c r="G35" s="242"/>
      <c r="H35" s="241"/>
      <c r="I35" s="242"/>
      <c r="J35" s="242"/>
      <c r="K35" s="242"/>
      <c r="L35" s="242"/>
      <c r="M35" s="242"/>
      <c r="N35" s="241"/>
      <c r="O35" s="242"/>
      <c r="P35" s="241"/>
      <c r="Q35" s="242"/>
      <c r="R35" s="243"/>
      <c r="S35" s="242"/>
      <c r="T35" s="244"/>
      <c r="U35" s="242"/>
      <c r="V35" s="136"/>
    </row>
    <row r="36" spans="1:22" s="133" customFormat="1" ht="17.25" thickBot="1">
      <c r="A36" s="208" t="s">
        <v>178</v>
      </c>
      <c r="B36" s="228"/>
      <c r="C36" s="247">
        <v>134798</v>
      </c>
      <c r="D36" s="241"/>
      <c r="E36" s="247">
        <v>-33337</v>
      </c>
      <c r="F36" s="241"/>
      <c r="G36" s="247">
        <v>55967</v>
      </c>
      <c r="H36" s="241"/>
      <c r="I36" s="247">
        <v>29264</v>
      </c>
      <c r="J36" s="242"/>
      <c r="K36" s="247">
        <v>2933</v>
      </c>
      <c r="L36" s="242"/>
      <c r="M36" s="247">
        <v>834</v>
      </c>
      <c r="N36" s="241"/>
      <c r="O36" s="247">
        <v>285101</v>
      </c>
      <c r="P36" s="241"/>
      <c r="Q36" s="247">
        <v>475560</v>
      </c>
      <c r="R36" s="243"/>
      <c r="S36" s="247">
        <v>32969</v>
      </c>
      <c r="T36" s="244"/>
      <c r="U36" s="247">
        <v>508529</v>
      </c>
    </row>
    <row r="37" spans="1:22" s="133" customFormat="1" ht="18" thickTop="1">
      <c r="A37" s="210" t="s">
        <v>17</v>
      </c>
      <c r="B37" s="228"/>
      <c r="C37" s="242"/>
      <c r="D37" s="241"/>
      <c r="E37" s="241"/>
      <c r="F37" s="241"/>
      <c r="G37" s="242"/>
      <c r="H37" s="241"/>
      <c r="I37" s="242"/>
      <c r="J37" s="242"/>
      <c r="K37" s="242"/>
      <c r="L37" s="242"/>
      <c r="M37" s="242"/>
      <c r="N37" s="241"/>
      <c r="O37" s="242"/>
      <c r="P37" s="241"/>
      <c r="Q37" s="242"/>
      <c r="R37" s="243"/>
      <c r="S37" s="243"/>
      <c r="T37" s="244"/>
      <c r="U37" s="248"/>
    </row>
    <row r="38" spans="1:22" s="133" customFormat="1" ht="19.899999999999999" customHeight="1">
      <c r="A38" s="211" t="s">
        <v>163</v>
      </c>
      <c r="B38" s="228"/>
      <c r="C38" s="246">
        <v>0</v>
      </c>
      <c r="D38" s="246"/>
      <c r="E38" s="246">
        <v>-2</v>
      </c>
      <c r="F38" s="246"/>
      <c r="G38" s="246">
        <v>0</v>
      </c>
      <c r="H38" s="246"/>
      <c r="I38" s="246">
        <v>0</v>
      </c>
      <c r="J38" s="246"/>
      <c r="K38" s="246">
        <v>0</v>
      </c>
      <c r="L38" s="246"/>
      <c r="M38" s="246">
        <v>0</v>
      </c>
      <c r="N38" s="246"/>
      <c r="O38" s="246">
        <v>0</v>
      </c>
      <c r="P38" s="246"/>
      <c r="Q38" s="246">
        <f>SUM(C38:O38)</f>
        <v>-2</v>
      </c>
      <c r="R38" s="248"/>
      <c r="S38" s="246">
        <v>0</v>
      </c>
      <c r="T38" s="248"/>
      <c r="U38" s="248">
        <f>+Q38+S38</f>
        <v>-2</v>
      </c>
    </row>
    <row r="39" spans="1:22" s="133" customFormat="1" ht="8.4499999999999993" customHeight="1">
      <c r="A39" s="211"/>
      <c r="B39" s="228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51"/>
      <c r="R39" s="248"/>
      <c r="S39" s="246"/>
      <c r="T39" s="248"/>
      <c r="U39" s="249"/>
    </row>
    <row r="40" spans="1:22" s="133" customFormat="1">
      <c r="A40" s="209" t="s">
        <v>179</v>
      </c>
      <c r="B40" s="228"/>
      <c r="C40" s="293">
        <v>0</v>
      </c>
      <c r="D40" s="251"/>
      <c r="E40" s="293">
        <v>0</v>
      </c>
      <c r="F40" s="246"/>
      <c r="G40" s="255">
        <f>G41+G42</f>
        <v>0</v>
      </c>
      <c r="H40" s="246">
        <f t="shared" ref="H40:N40" si="8">H41+H42</f>
        <v>0</v>
      </c>
      <c r="I40" s="293">
        <f t="shared" si="8"/>
        <v>0</v>
      </c>
      <c r="J40" s="246">
        <f t="shared" si="8"/>
        <v>0</v>
      </c>
      <c r="K40" s="293">
        <f t="shared" si="8"/>
        <v>0</v>
      </c>
      <c r="L40" s="246">
        <f t="shared" si="8"/>
        <v>0</v>
      </c>
      <c r="M40" s="293">
        <f t="shared" si="8"/>
        <v>0</v>
      </c>
      <c r="N40" s="246">
        <f t="shared" si="8"/>
        <v>0</v>
      </c>
      <c r="O40" s="255">
        <f>O41+O42</f>
        <v>-10</v>
      </c>
      <c r="P40" s="255">
        <f t="shared" ref="P40:Q40" si="9">P41+P42</f>
        <v>0</v>
      </c>
      <c r="Q40" s="255">
        <f t="shared" si="9"/>
        <v>-10</v>
      </c>
      <c r="R40" s="255">
        <f t="shared" ref="R40" si="10">R41+R42</f>
        <v>0</v>
      </c>
      <c r="S40" s="255">
        <f t="shared" ref="S40" si="11">S41+S42</f>
        <v>0</v>
      </c>
      <c r="T40" s="255">
        <f t="shared" ref="T40" si="12">T41+T42</f>
        <v>0</v>
      </c>
      <c r="U40" s="255">
        <f t="shared" ref="U40" si="13">U41+U42</f>
        <v>-10</v>
      </c>
    </row>
    <row r="41" spans="1:22" s="133" customFormat="1">
      <c r="A41" s="213" t="s">
        <v>165</v>
      </c>
      <c r="B41" s="228"/>
      <c r="C41" s="246">
        <v>0</v>
      </c>
      <c r="D41" s="246"/>
      <c r="E41" s="246">
        <v>0</v>
      </c>
      <c r="F41" s="246"/>
      <c r="G41" s="246">
        <v>0</v>
      </c>
      <c r="H41" s="246"/>
      <c r="I41" s="246">
        <v>0</v>
      </c>
      <c r="J41" s="246"/>
      <c r="K41" s="246">
        <v>0</v>
      </c>
      <c r="L41" s="246"/>
      <c r="M41" s="246">
        <v>0</v>
      </c>
      <c r="N41" s="246"/>
      <c r="O41" s="246">
        <v>0</v>
      </c>
      <c r="P41" s="246"/>
      <c r="Q41" s="246">
        <f>SUM(C41:O41)</f>
        <v>0</v>
      </c>
      <c r="R41" s="249"/>
      <c r="S41" s="246">
        <v>0</v>
      </c>
      <c r="T41" s="294"/>
      <c r="U41" s="295">
        <f t="shared" ref="U41" si="14">+Q41+S41</f>
        <v>0</v>
      </c>
    </row>
    <row r="42" spans="1:22" s="133" customFormat="1" ht="15" customHeight="1">
      <c r="A42" s="213" t="s">
        <v>180</v>
      </c>
      <c r="B42" s="228"/>
      <c r="C42" s="246">
        <v>0</v>
      </c>
      <c r="D42" s="246"/>
      <c r="E42" s="246">
        <v>0</v>
      </c>
      <c r="F42" s="246"/>
      <c r="G42" s="246">
        <v>0</v>
      </c>
      <c r="H42" s="246"/>
      <c r="I42" s="246">
        <v>0</v>
      </c>
      <c r="J42" s="246"/>
      <c r="K42" s="246">
        <v>0</v>
      </c>
      <c r="L42" s="246"/>
      <c r="M42" s="246">
        <v>0</v>
      </c>
      <c r="N42" s="246"/>
      <c r="O42" s="246">
        <v>-10</v>
      </c>
      <c r="P42" s="246"/>
      <c r="Q42" s="246">
        <f>SUM(C42:O42)</f>
        <v>-10</v>
      </c>
      <c r="R42" s="249"/>
      <c r="S42" s="246">
        <v>0</v>
      </c>
      <c r="T42" s="249"/>
      <c r="U42" s="248">
        <f t="shared" ref="U42:U44" si="15">+Q42+S42</f>
        <v>-10</v>
      </c>
    </row>
    <row r="43" spans="1:22" s="133" customFormat="1" ht="6.6" customHeight="1">
      <c r="A43" s="213"/>
      <c r="B43" s="228"/>
      <c r="C43" s="251"/>
      <c r="D43" s="246"/>
      <c r="E43" s="246"/>
      <c r="F43" s="246"/>
      <c r="G43" s="251"/>
      <c r="H43" s="246"/>
      <c r="I43" s="251"/>
      <c r="J43" s="251"/>
      <c r="K43" s="251"/>
      <c r="L43" s="251"/>
      <c r="M43" s="251"/>
      <c r="N43" s="246"/>
      <c r="O43" s="251"/>
      <c r="P43" s="246"/>
      <c r="Q43" s="251"/>
      <c r="R43" s="248"/>
      <c r="S43" s="248"/>
      <c r="T43" s="248"/>
      <c r="U43" s="248"/>
    </row>
    <row r="44" spans="1:22" s="133" customFormat="1">
      <c r="A44" s="207" t="s">
        <v>167</v>
      </c>
      <c r="B44" s="228"/>
      <c r="C44" s="293">
        <v>0</v>
      </c>
      <c r="D44" s="251"/>
      <c r="E44" s="293">
        <v>0</v>
      </c>
      <c r="F44" s="251"/>
      <c r="G44" s="293">
        <v>0</v>
      </c>
      <c r="H44" s="251"/>
      <c r="I44" s="293">
        <v>0</v>
      </c>
      <c r="J44" s="251"/>
      <c r="K44" s="293">
        <v>0</v>
      </c>
      <c r="L44" s="251"/>
      <c r="M44" s="293">
        <v>0</v>
      </c>
      <c r="N44" s="251"/>
      <c r="O44" s="255">
        <f>SUM(O45:O49)</f>
        <v>2319</v>
      </c>
      <c r="P44" s="246"/>
      <c r="Q44" s="255">
        <f>SUM(Q45:Q49)</f>
        <v>2319</v>
      </c>
      <c r="R44" s="248"/>
      <c r="S44" s="252">
        <f>SUM(S45:S49)</f>
        <v>-10135</v>
      </c>
      <c r="T44" s="248"/>
      <c r="U44" s="252">
        <f t="shared" si="15"/>
        <v>-7816</v>
      </c>
    </row>
    <row r="45" spans="1:22" s="133" customFormat="1">
      <c r="A45" s="213" t="s">
        <v>181</v>
      </c>
      <c r="B45" s="228"/>
      <c r="C45" s="246">
        <v>0</v>
      </c>
      <c r="D45" s="246"/>
      <c r="E45" s="246">
        <v>0</v>
      </c>
      <c r="F45" s="246"/>
      <c r="G45" s="246">
        <v>0</v>
      </c>
      <c r="H45" s="246"/>
      <c r="I45" s="246">
        <v>0</v>
      </c>
      <c r="J45" s="251"/>
      <c r="K45" s="246">
        <v>0</v>
      </c>
      <c r="L45" s="251"/>
      <c r="M45" s="246">
        <v>0</v>
      </c>
      <c r="N45" s="246"/>
      <c r="O45" s="246">
        <v>0</v>
      </c>
      <c r="P45" s="246"/>
      <c r="Q45" s="246">
        <f t="shared" ref="Q45:Q49" si="16">SUM(C45:O45)</f>
        <v>0</v>
      </c>
      <c r="R45" s="248"/>
      <c r="S45" s="246">
        <v>-484</v>
      </c>
      <c r="T45" s="248"/>
      <c r="U45" s="249">
        <f t="shared" ref="U45:U49" si="17">+Q45+S45</f>
        <v>-484</v>
      </c>
    </row>
    <row r="46" spans="1:22" s="133" customFormat="1">
      <c r="A46" s="213" t="s">
        <v>169</v>
      </c>
      <c r="B46" s="228"/>
      <c r="C46" s="246">
        <v>0</v>
      </c>
      <c r="D46" s="246"/>
      <c r="E46" s="246">
        <v>0</v>
      </c>
      <c r="F46" s="246"/>
      <c r="G46" s="246">
        <v>0</v>
      </c>
      <c r="H46" s="246"/>
      <c r="I46" s="246">
        <v>0</v>
      </c>
      <c r="J46" s="251"/>
      <c r="K46" s="246">
        <v>0</v>
      </c>
      <c r="L46" s="251"/>
      <c r="M46" s="246">
        <v>0</v>
      </c>
      <c r="N46" s="246"/>
      <c r="O46" s="246">
        <v>0</v>
      </c>
      <c r="P46" s="246"/>
      <c r="Q46" s="246">
        <f t="shared" si="16"/>
        <v>0</v>
      </c>
      <c r="R46" s="248"/>
      <c r="S46" s="246">
        <v>-676</v>
      </c>
      <c r="T46" s="248"/>
      <c r="U46" s="249">
        <f t="shared" si="17"/>
        <v>-676</v>
      </c>
    </row>
    <row r="47" spans="1:22" s="133" customFormat="1">
      <c r="A47" s="213" t="s">
        <v>170</v>
      </c>
      <c r="C47" s="246">
        <v>0</v>
      </c>
      <c r="D47" s="246"/>
      <c r="E47" s="246">
        <v>0</v>
      </c>
      <c r="F47" s="246"/>
      <c r="G47" s="246">
        <v>0</v>
      </c>
      <c r="H47" s="246"/>
      <c r="I47" s="246">
        <v>0</v>
      </c>
      <c r="J47" s="251"/>
      <c r="K47" s="246">
        <v>0</v>
      </c>
      <c r="L47" s="251"/>
      <c r="M47" s="246">
        <v>0</v>
      </c>
      <c r="N47" s="246"/>
      <c r="O47" s="246">
        <v>-223</v>
      </c>
      <c r="P47" s="246"/>
      <c r="Q47" s="246">
        <f t="shared" si="16"/>
        <v>-223</v>
      </c>
      <c r="R47" s="248"/>
      <c r="S47" s="246">
        <f>688-1</f>
        <v>687</v>
      </c>
      <c r="T47" s="248"/>
      <c r="U47" s="249">
        <f t="shared" si="17"/>
        <v>464</v>
      </c>
    </row>
    <row r="48" spans="1:22" s="133" customFormat="1">
      <c r="A48" s="213" t="s">
        <v>171</v>
      </c>
      <c r="B48" s="228"/>
      <c r="C48" s="246">
        <v>0</v>
      </c>
      <c r="D48" s="246"/>
      <c r="E48" s="246">
        <v>0</v>
      </c>
      <c r="F48" s="246"/>
      <c r="G48" s="246">
        <v>0</v>
      </c>
      <c r="H48" s="246"/>
      <c r="I48" s="246">
        <v>0</v>
      </c>
      <c r="J48" s="251"/>
      <c r="K48" s="246">
        <v>0</v>
      </c>
      <c r="L48" s="251"/>
      <c r="M48" s="246">
        <v>0</v>
      </c>
      <c r="N48" s="246"/>
      <c r="O48" s="246">
        <v>2477</v>
      </c>
      <c r="P48" s="246"/>
      <c r="Q48" s="246">
        <f t="shared" si="16"/>
        <v>2477</v>
      </c>
      <c r="R48" s="248"/>
      <c r="S48" s="246">
        <v>-10744</v>
      </c>
      <c r="T48" s="248"/>
      <c r="U48" s="249">
        <f t="shared" si="17"/>
        <v>-8267</v>
      </c>
    </row>
    <row r="49" spans="1:22" s="133" customFormat="1" ht="16.149999999999999" customHeight="1">
      <c r="A49" s="213" t="s">
        <v>172</v>
      </c>
      <c r="B49" s="228"/>
      <c r="C49" s="246">
        <v>0</v>
      </c>
      <c r="D49" s="246"/>
      <c r="E49" s="246">
        <v>0</v>
      </c>
      <c r="F49" s="246"/>
      <c r="G49" s="246">
        <v>0</v>
      </c>
      <c r="H49" s="246"/>
      <c r="I49" s="246">
        <v>0</v>
      </c>
      <c r="J49" s="251"/>
      <c r="K49" s="246">
        <v>0</v>
      </c>
      <c r="L49" s="251"/>
      <c r="M49" s="246">
        <v>0</v>
      </c>
      <c r="N49" s="246"/>
      <c r="O49" s="246">
        <v>65</v>
      </c>
      <c r="P49" s="246"/>
      <c r="Q49" s="246">
        <f t="shared" si="16"/>
        <v>65</v>
      </c>
      <c r="R49" s="248"/>
      <c r="S49" s="246">
        <v>1082</v>
      </c>
      <c r="T49" s="248"/>
      <c r="U49" s="249">
        <f t="shared" si="17"/>
        <v>1147</v>
      </c>
    </row>
    <row r="50" spans="1:22" s="133" customFormat="1" ht="16.899999999999999" customHeight="1">
      <c r="A50" s="213"/>
      <c r="B50" s="228"/>
      <c r="C50" s="251"/>
      <c r="D50" s="246"/>
      <c r="E50" s="246"/>
      <c r="F50" s="246"/>
      <c r="G50" s="251"/>
      <c r="H50" s="246"/>
      <c r="I50" s="251"/>
      <c r="J50" s="251"/>
      <c r="K50" s="251"/>
      <c r="L50" s="251"/>
      <c r="M50" s="251"/>
      <c r="N50" s="246"/>
      <c r="O50" s="251"/>
      <c r="P50" s="246"/>
      <c r="Q50" s="251"/>
      <c r="R50" s="248"/>
      <c r="S50" s="248"/>
      <c r="T50" s="248"/>
      <c r="U50" s="248"/>
      <c r="V50" s="149"/>
    </row>
    <row r="51" spans="1:22" s="133" customFormat="1">
      <c r="A51" s="284" t="s">
        <v>173</v>
      </c>
      <c r="B51" s="228"/>
      <c r="C51" s="255">
        <v>0</v>
      </c>
      <c r="D51" s="246"/>
      <c r="E51" s="255">
        <v>0</v>
      </c>
      <c r="F51" s="246"/>
      <c r="G51" s="255">
        <v>0</v>
      </c>
      <c r="H51" s="246"/>
      <c r="I51" s="255">
        <f>I52+I53</f>
        <v>0</v>
      </c>
      <c r="J51" s="251"/>
      <c r="K51" s="255">
        <f>K52+K53</f>
        <v>55</v>
      </c>
      <c r="L51" s="251">
        <f t="shared" ref="L51:U51" si="18">L52+L53</f>
        <v>0</v>
      </c>
      <c r="M51" s="255">
        <f t="shared" si="18"/>
        <v>629</v>
      </c>
      <c r="N51" s="251">
        <f t="shared" si="18"/>
        <v>0</v>
      </c>
      <c r="O51" s="255">
        <f t="shared" si="18"/>
        <v>15432</v>
      </c>
      <c r="P51" s="251">
        <f t="shared" si="18"/>
        <v>0</v>
      </c>
      <c r="Q51" s="255">
        <f>Q52+Q53</f>
        <v>16116</v>
      </c>
      <c r="R51" s="251">
        <f t="shared" si="18"/>
        <v>0</v>
      </c>
      <c r="S51" s="255">
        <f t="shared" si="18"/>
        <v>2336</v>
      </c>
      <c r="T51" s="255">
        <f t="shared" si="18"/>
        <v>0</v>
      </c>
      <c r="U51" s="255">
        <f t="shared" si="18"/>
        <v>18452</v>
      </c>
      <c r="V51" s="136"/>
    </row>
    <row r="52" spans="1:22" s="133" customFormat="1">
      <c r="A52" s="212" t="s">
        <v>174</v>
      </c>
      <c r="B52" s="228"/>
      <c r="C52" s="246">
        <v>0</v>
      </c>
      <c r="D52" s="246"/>
      <c r="E52" s="246">
        <v>0</v>
      </c>
      <c r="F52" s="246"/>
      <c r="G52" s="246">
        <v>0</v>
      </c>
      <c r="H52" s="246"/>
      <c r="I52" s="246">
        <v>0</v>
      </c>
      <c r="J52" s="251"/>
      <c r="K52" s="246">
        <v>0</v>
      </c>
      <c r="L52" s="251"/>
      <c r="M52" s="246">
        <v>0</v>
      </c>
      <c r="N52" s="246"/>
      <c r="O52" s="246">
        <v>15432</v>
      </c>
      <c r="P52" s="246"/>
      <c r="Q52" s="251">
        <f>SUM(C52:O52)</f>
        <v>15432</v>
      </c>
      <c r="R52" s="248"/>
      <c r="S52" s="246">
        <v>1794</v>
      </c>
      <c r="T52" s="248"/>
      <c r="U52" s="249">
        <f>+Q52+S52</f>
        <v>17226</v>
      </c>
    </row>
    <row r="53" spans="1:22" s="133" customFormat="1" ht="20.45" customHeight="1">
      <c r="A53" s="212" t="s">
        <v>182</v>
      </c>
      <c r="B53" s="228"/>
      <c r="C53" s="246">
        <v>0</v>
      </c>
      <c r="D53" s="246"/>
      <c r="E53" s="246">
        <v>0</v>
      </c>
      <c r="F53" s="246"/>
      <c r="G53" s="246">
        <v>0</v>
      </c>
      <c r="H53" s="246"/>
      <c r="I53" s="246">
        <v>0</v>
      </c>
      <c r="J53" s="251"/>
      <c r="K53" s="246">
        <v>55</v>
      </c>
      <c r="L53" s="251"/>
      <c r="M53" s="246">
        <v>629</v>
      </c>
      <c r="N53" s="246"/>
      <c r="O53" s="246">
        <v>0</v>
      </c>
      <c r="P53" s="246"/>
      <c r="Q53" s="251">
        <f>SUM(C53:O53)</f>
        <v>684</v>
      </c>
      <c r="R53" s="248"/>
      <c r="S53" s="246">
        <v>542</v>
      </c>
      <c r="T53" s="248"/>
      <c r="U53" s="249">
        <f>+Q53+S53</f>
        <v>1226</v>
      </c>
    </row>
    <row r="54" spans="1:22" s="133" customFormat="1" ht="18" customHeight="1">
      <c r="A54" s="207"/>
      <c r="B54" s="228"/>
      <c r="C54" s="246"/>
      <c r="D54" s="246"/>
      <c r="E54" s="246"/>
      <c r="F54" s="246"/>
      <c r="G54" s="246"/>
      <c r="H54" s="246"/>
      <c r="I54" s="246"/>
      <c r="J54" s="251"/>
      <c r="K54" s="246"/>
      <c r="L54" s="251"/>
      <c r="M54" s="246"/>
      <c r="N54" s="246"/>
      <c r="O54" s="246"/>
      <c r="P54" s="246"/>
      <c r="Q54" s="251">
        <f t="shared" ref="Q54:Q56" si="19">SUM(C54:O54)</f>
        <v>0</v>
      </c>
      <c r="R54" s="248"/>
      <c r="S54" s="246"/>
      <c r="T54" s="248"/>
      <c r="U54" s="249"/>
    </row>
    <row r="55" spans="1:22" s="133" customFormat="1">
      <c r="A55" s="207" t="s">
        <v>176</v>
      </c>
      <c r="B55" s="228"/>
      <c r="C55" s="246">
        <v>0</v>
      </c>
      <c r="D55" s="246"/>
      <c r="E55" s="246">
        <v>0</v>
      </c>
      <c r="F55" s="246"/>
      <c r="G55" s="246">
        <v>0</v>
      </c>
      <c r="H55" s="246"/>
      <c r="I55" s="246">
        <v>-175</v>
      </c>
      <c r="J55" s="251"/>
      <c r="K55" s="246">
        <v>0</v>
      </c>
      <c r="L55" s="251"/>
      <c r="M55" s="246">
        <v>0</v>
      </c>
      <c r="N55" s="246"/>
      <c r="O55" s="246">
        <v>175</v>
      </c>
      <c r="P55" s="246"/>
      <c r="Q55" s="251">
        <f t="shared" si="19"/>
        <v>0</v>
      </c>
      <c r="R55" s="248"/>
      <c r="S55" s="246">
        <v>0</v>
      </c>
      <c r="T55" s="248"/>
      <c r="U55" s="249">
        <f>+Q55+S55</f>
        <v>0</v>
      </c>
    </row>
    <row r="56" spans="1:22" s="133" customFormat="1" ht="18.600000000000001" customHeight="1">
      <c r="A56" s="208"/>
      <c r="B56" s="228"/>
      <c r="C56" s="242"/>
      <c r="D56" s="241"/>
      <c r="E56" s="241"/>
      <c r="F56" s="241"/>
      <c r="G56" s="242"/>
      <c r="H56" s="241"/>
      <c r="I56" s="242"/>
      <c r="J56" s="242"/>
      <c r="K56" s="242"/>
      <c r="L56" s="242"/>
      <c r="M56" s="242"/>
      <c r="N56" s="241"/>
      <c r="O56" s="242">
        <v>0</v>
      </c>
      <c r="P56" s="241"/>
      <c r="Q56" s="251">
        <f t="shared" si="19"/>
        <v>0</v>
      </c>
      <c r="R56" s="243"/>
      <c r="S56" s="243">
        <v>0</v>
      </c>
      <c r="T56" s="244"/>
      <c r="U56" s="249">
        <f>+Q56+S56</f>
        <v>0</v>
      </c>
    </row>
    <row r="57" spans="1:22" s="133" customFormat="1" ht="17.25" thickBot="1">
      <c r="A57" s="208" t="s">
        <v>183</v>
      </c>
      <c r="B57" s="228">
        <f>+SFP!C38</f>
        <v>26</v>
      </c>
      <c r="C57" s="247">
        <f>+C34+C38+C40+C44+C51+C55</f>
        <v>134798</v>
      </c>
      <c r="D57" s="241"/>
      <c r="E57" s="247">
        <f>+E36+E38+E40+E44+E51+E55</f>
        <v>-33339</v>
      </c>
      <c r="F57" s="241"/>
      <c r="G57" s="247">
        <f>+G36+G38+G40+G44+G51+G55</f>
        <v>55967</v>
      </c>
      <c r="H57" s="241"/>
      <c r="I57" s="247">
        <f>+I36+I38+I40+I44+I51+I55</f>
        <v>29089</v>
      </c>
      <c r="J57" s="242"/>
      <c r="K57" s="247">
        <f>+K36+K38+K40+K44+K51+K55</f>
        <v>2988</v>
      </c>
      <c r="L57" s="242"/>
      <c r="M57" s="247">
        <f>+M36+M38+M40+M44+M51+M55</f>
        <v>1463</v>
      </c>
      <c r="N57" s="241"/>
      <c r="O57" s="247">
        <f>+O36+O38+O40+O44+O51+O55+O56</f>
        <v>303017</v>
      </c>
      <c r="P57" s="247" t="e">
        <f>+P36+P38+P40+P44+P51+P55+#REF!+P56</f>
        <v>#REF!</v>
      </c>
      <c r="Q57" s="247">
        <f>+Q36+Q38+Q40+Q44+Q51+Q55+Q56</f>
        <v>493983</v>
      </c>
      <c r="R57" s="247"/>
      <c r="S57" s="247">
        <f>+S36+S38+S40+S44+S51+S55+S56</f>
        <v>25170</v>
      </c>
      <c r="T57" s="247" t="e">
        <f>+T36+T38+T40+T44+T51+T55+#REF!+T56</f>
        <v>#REF!</v>
      </c>
      <c r="U57" s="247">
        <f>+U36+U38+U40+U44+U51+U55+U56</f>
        <v>519153</v>
      </c>
    </row>
    <row r="58" spans="1:22" s="133" customFormat="1" ht="17.25" thickTop="1">
      <c r="A58" s="208"/>
      <c r="B58" s="228"/>
      <c r="C58" s="242"/>
      <c r="D58" s="241"/>
      <c r="E58" s="242"/>
      <c r="F58" s="241"/>
      <c r="G58" s="242"/>
      <c r="H58" s="241"/>
      <c r="I58" s="242"/>
      <c r="J58" s="242"/>
      <c r="K58" s="242"/>
      <c r="L58" s="242"/>
      <c r="M58" s="242"/>
      <c r="N58" s="241"/>
      <c r="O58" s="242"/>
      <c r="P58" s="241"/>
      <c r="Q58" s="242"/>
      <c r="R58" s="243"/>
      <c r="S58" s="242"/>
      <c r="T58" s="244"/>
      <c r="U58" s="242"/>
    </row>
    <row r="59" spans="1:22" s="22" customFormat="1">
      <c r="A59" s="208"/>
      <c r="B59" s="228"/>
      <c r="C59" s="242"/>
      <c r="D59" s="241"/>
      <c r="E59" s="241"/>
      <c r="F59" s="241"/>
      <c r="G59" s="242"/>
      <c r="H59" s="241"/>
      <c r="I59" s="242"/>
      <c r="J59" s="242"/>
      <c r="K59" s="242"/>
      <c r="L59" s="242"/>
      <c r="M59" s="242"/>
      <c r="N59" s="241"/>
      <c r="O59" s="242"/>
      <c r="P59" s="241"/>
      <c r="Q59" s="242"/>
      <c r="R59" s="243"/>
      <c r="S59" s="243"/>
      <c r="T59" s="244"/>
      <c r="U59" s="245"/>
    </row>
    <row r="60" spans="1:22" s="22" customFormat="1" ht="23.45" customHeight="1">
      <c r="A60" s="371" t="s">
        <v>88</v>
      </c>
      <c r="B60" s="259"/>
      <c r="C60" s="201"/>
      <c r="D60" s="201"/>
      <c r="E60" s="201"/>
      <c r="F60" s="201"/>
      <c r="G60" s="260"/>
      <c r="H60" s="261"/>
      <c r="I60" s="260"/>
      <c r="J60" s="260"/>
      <c r="K60" s="262"/>
      <c r="L60" s="260"/>
      <c r="M60" s="260"/>
      <c r="N60" s="260"/>
      <c r="O60" s="262"/>
      <c r="P60" s="260"/>
      <c r="Q60" s="262"/>
      <c r="R60" s="200"/>
      <c r="S60" s="262"/>
      <c r="T60" s="200"/>
      <c r="U60" s="262"/>
    </row>
    <row r="61" spans="1:22" ht="4.9000000000000004" customHeight="1">
      <c r="A61" s="214"/>
      <c r="B61" s="264"/>
      <c r="C61" s="260"/>
      <c r="D61" s="260"/>
      <c r="E61" s="260"/>
      <c r="F61" s="260"/>
      <c r="G61" s="260"/>
      <c r="H61" s="261"/>
      <c r="I61" s="260"/>
      <c r="J61" s="260"/>
      <c r="K61" s="260"/>
      <c r="L61" s="260"/>
      <c r="M61" s="260"/>
      <c r="N61" s="260"/>
      <c r="O61" s="260"/>
      <c r="P61" s="260"/>
      <c r="Q61" s="260"/>
      <c r="R61" s="200"/>
      <c r="S61" s="263"/>
      <c r="T61" s="200"/>
      <c r="U61" s="200"/>
    </row>
    <row r="62" spans="1:22" ht="18" customHeight="1">
      <c r="A62" s="372" t="s">
        <v>184</v>
      </c>
      <c r="B62" s="265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</row>
    <row r="63" spans="1:22" ht="17.25">
      <c r="A63" s="215"/>
      <c r="B63" s="265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</row>
    <row r="64" spans="1:22" ht="24" customHeight="1">
      <c r="A64" s="374" t="s">
        <v>158</v>
      </c>
      <c r="B64" s="265"/>
    </row>
    <row r="65" spans="1:2" ht="17.25">
      <c r="A65" s="216"/>
      <c r="B65" s="265"/>
    </row>
    <row r="66" spans="1:2" ht="14.25" customHeight="1">
      <c r="A66" s="373" t="s">
        <v>159</v>
      </c>
      <c r="B66" s="267"/>
    </row>
    <row r="67" spans="1:2" ht="19.899999999999999" customHeight="1">
      <c r="A67" s="217" t="s">
        <v>1</v>
      </c>
      <c r="B67" s="267"/>
    </row>
    <row r="68" spans="1:2">
      <c r="A68" s="218"/>
      <c r="B68" s="268"/>
    </row>
    <row r="69" spans="1:2" ht="15.75">
      <c r="A69" s="375" t="s">
        <v>90</v>
      </c>
      <c r="B69" s="269"/>
    </row>
    <row r="70" spans="1:2" ht="17.25">
      <c r="A70" s="219" t="s">
        <v>10</v>
      </c>
      <c r="B70" s="270"/>
    </row>
    <row r="71" spans="1:2">
      <c r="A71" s="315"/>
    </row>
    <row r="73" spans="1:2">
      <c r="A73" s="220"/>
    </row>
    <row r="79" spans="1:2">
      <c r="A79" s="221"/>
      <c r="B79" s="202"/>
    </row>
  </sheetData>
  <mergeCells count="12">
    <mergeCell ref="A13:B13"/>
    <mergeCell ref="Q5:Q6"/>
    <mergeCell ref="C4:Q4"/>
    <mergeCell ref="A5:A6"/>
    <mergeCell ref="C5:C6"/>
    <mergeCell ref="E5:E6"/>
    <mergeCell ref="G5:G6"/>
    <mergeCell ref="I5:I6"/>
    <mergeCell ref="K5:K6"/>
    <mergeCell ref="M5:M6"/>
    <mergeCell ref="O5:O6"/>
    <mergeCell ref="A2:U2"/>
  </mergeCells>
  <pageMargins left="0.47244094488188981" right="0.31496062992125984" top="0.6692913385826772" bottom="0.59055118110236227" header="0.6692913385826772" footer="0.59055118110236227"/>
  <pageSetup paperSize="9" scale="41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SFP</vt:lpstr>
      <vt:lpstr>SCI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2019-05-23T11:27:50Z</cp:lastPrinted>
  <dcterms:created xsi:type="dcterms:W3CDTF">2012-04-12T11:15:46Z</dcterms:created>
  <dcterms:modified xsi:type="dcterms:W3CDTF">2019-05-29T12:10:01Z</dcterms:modified>
</cp:coreProperties>
</file>