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80" activeTab="0"/>
  </bookViews>
  <sheets>
    <sheet name="Cover " sheetId="1" r:id="rId1"/>
    <sheet name="SCI" sheetId="2" r:id="rId2"/>
    <sheet name="SFP" sheetId="3" r:id="rId3"/>
    <sheet name="SCF" sheetId="4" r:id="rId4"/>
    <sheet name="SEQ" sheetId="5" r:id="rId5"/>
  </sheets>
  <externalReferences>
    <externalReference r:id="rId8"/>
  </externalReferences>
  <definedNames>
    <definedName name="AS2DocOpenMode" hidden="1">"AS2DocumentEdit"</definedName>
    <definedName name="_xlnm.Print_Area" localSheetId="3">'SCF'!$A$1:$E$63</definedName>
    <definedName name="_xlnm.Print_Area" localSheetId="1">'SCI'!$A$1:$E$56</definedName>
    <definedName name="_xlnm.Print_Area" localSheetId="4">'SEQ'!$A$1:$S$44</definedName>
    <definedName name="_xlnm.Print_Area" localSheetId="2">'SFP'!$A$1:$F$73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'SCF'!$F:$IV</definedName>
    <definedName name="Z_0C92A18C_82C1_43C8_B8D2_6F7E21DEB0D9_.wvu.Cols" localSheetId="4" hidden="1">'SEQ'!#REF!</definedName>
    <definedName name="Z_0C92A18C_82C1_43C8_B8D2_6F7E21DEB0D9_.wvu.Rows" localSheetId="3" hidden="1">'SCF'!$65:$65536</definedName>
    <definedName name="Z_2BD2C2C3_AF9C_11D6_9CEF_00D009775214_.wvu.Cols" localSheetId="3" hidden="1">'SCF'!$F:$IV</definedName>
    <definedName name="Z_2BD2C2C3_AF9C_11D6_9CEF_00D009775214_.wvu.Cols" localSheetId="4" hidden="1">'SEQ'!#REF!</definedName>
    <definedName name="Z_2BD2C2C3_AF9C_11D6_9CEF_00D009775214_.wvu.PrintArea" localSheetId="3" hidden="1">'SCF'!$A$1:$E$43</definedName>
    <definedName name="Z_2BD2C2C3_AF9C_11D6_9CEF_00D009775214_.wvu.Rows" localSheetId="3" hidden="1">'SCF'!$63:$65536</definedName>
    <definedName name="Z_3DF3D3DF_0C20_498D_AC7F_CE0D39724717_.wvu.Cols" localSheetId="3" hidden="1">'SCF'!$F:$IV</definedName>
    <definedName name="Z_3DF3D3DF_0C20_498D_AC7F_CE0D39724717_.wvu.Cols" localSheetId="4" hidden="1">'SEQ'!#REF!</definedName>
    <definedName name="Z_3DF3D3DF_0C20_498D_AC7F_CE0D39724717_.wvu.Rows" localSheetId="3" hidden="1">'SCF'!$65:$65536,'SCF'!$52:$52</definedName>
    <definedName name="Z_92AC9888_5B7E_11D6_9CEE_00D009757B57_.wvu.Cols" localSheetId="3" hidden="1">'SCF'!#REF!</definedName>
    <definedName name="Z_9656BBF7_C4A3_41EC_B0C6_A21B380E3C2F_.wvu.Cols" localSheetId="3" hidden="1">'SCF'!#REF!</definedName>
    <definedName name="Z_9656BBF7_C4A3_41EC_B0C6_A21B380E3C2F_.wvu.Cols" localSheetId="4" hidden="1">'SEQ'!#REF!</definedName>
    <definedName name="Z_9656BBF7_C4A3_41EC_B0C6_A21B380E3C2F_.wvu.PrintArea" localSheetId="4" hidden="1">'SEQ'!$A$1:$P$32</definedName>
    <definedName name="Z_9656BBF7_C4A3_41EC_B0C6_A21B380E3C2F_.wvu.Rows" localSheetId="3" hidden="1">'SCF'!$65:$65536,'SCF'!$52:$52</definedName>
  </definedNames>
  <calcPr fullCalcOnLoad="1"/>
</workbook>
</file>

<file path=xl/sharedStrings.xml><?xml version="1.0" encoding="utf-8"?>
<sst xmlns="http://schemas.openxmlformats.org/spreadsheetml/2006/main" count="216" uniqueCount="185">
  <si>
    <t>BGN'000</t>
  </si>
  <si>
    <t xml:space="preserve"> </t>
  </si>
  <si>
    <t>2019   BGN'000</t>
  </si>
  <si>
    <t>2020   BGN'000</t>
  </si>
  <si>
    <t>8,9</t>
  </si>
  <si>
    <t>24 (а)</t>
  </si>
  <si>
    <t>24 (b)</t>
  </si>
  <si>
    <t>13,14</t>
  </si>
  <si>
    <t>Board of Directors:</t>
  </si>
  <si>
    <t>Ognian Donev, PhD</t>
  </si>
  <si>
    <t>Vessela Stoeva</t>
  </si>
  <si>
    <t>Alexander Chaushev</t>
  </si>
  <si>
    <t>Ognian Palaveev</t>
  </si>
  <si>
    <t>Ivan Badinski</t>
  </si>
  <si>
    <t>Executive Director:</t>
  </si>
  <si>
    <t>Finance Director:</t>
  </si>
  <si>
    <t>Boris Borisov</t>
  </si>
  <si>
    <t>Jordanka Petkova</t>
  </si>
  <si>
    <t xml:space="preserve">Chief Accountant: </t>
  </si>
  <si>
    <t>Sofia</t>
  </si>
  <si>
    <t>16, Iliensko Shousse Str.</t>
  </si>
  <si>
    <t>Servicing Banks:</t>
  </si>
  <si>
    <t>Raiffeisenbank (Bulgaria) EAD</t>
  </si>
  <si>
    <t>DSK Bank EAD</t>
  </si>
  <si>
    <t>Eurobank Bulgaria AD</t>
  </si>
  <si>
    <t>ING Bank N.V. - Sofia Branch</t>
  </si>
  <si>
    <t>UniCredit Bulbank AD</t>
  </si>
  <si>
    <t>Societe General Expressbank AD</t>
  </si>
  <si>
    <t>Auditors:</t>
  </si>
  <si>
    <t>Baker Tilly Clitou and Partners OOD</t>
  </si>
  <si>
    <t>Lawyers:</t>
  </si>
  <si>
    <t>Company:</t>
  </si>
  <si>
    <t>Adriana Baleva</t>
  </si>
  <si>
    <t>Elena Golemanova</t>
  </si>
  <si>
    <t>Venelin Gachev</t>
  </si>
  <si>
    <t>INDIVIDUAL STATEMENT OF COMPREHENSIVE INCOME</t>
  </si>
  <si>
    <t>Notes</t>
  </si>
  <si>
    <t>"SOPHARMA" AD</t>
  </si>
  <si>
    <t>INDIVIDUAL STATEMENT OF FINANCIAL POSITION</t>
  </si>
  <si>
    <t xml:space="preserve">INDIVIDUAL STATEMENT OF CASH FLOWS </t>
  </si>
  <si>
    <t>INDIVIDUAL STATEMENT OF CHANGES IN EQUITY</t>
  </si>
  <si>
    <t>Profit from operations</t>
  </si>
  <si>
    <t>Other operating expenses</t>
  </si>
  <si>
    <t>Other operating income/(losses), net</t>
  </si>
  <si>
    <t>Raw materials and consumables used</t>
  </si>
  <si>
    <t>Hired services expense</t>
  </si>
  <si>
    <t>Employee benefits expense</t>
  </si>
  <si>
    <t>Finance income</t>
  </si>
  <si>
    <t>Finance costs</t>
  </si>
  <si>
    <t>Finance income / (costs), net</t>
  </si>
  <si>
    <t>Profit before income tax</t>
  </si>
  <si>
    <t>Income tax expense</t>
  </si>
  <si>
    <t>Net profit for the year</t>
  </si>
  <si>
    <t>Other comprehensive income:</t>
  </si>
  <si>
    <t>Items that will not be reclassified to profit or loss:</t>
  </si>
  <si>
    <t xml:space="preserve">Net change in the fair value of other long-term equity investments </t>
  </si>
  <si>
    <t>Other comprehensive income for the year, net of tax</t>
  </si>
  <si>
    <t>TOTAL COMPREHENSIVE INCOME FOR THE YEAR</t>
  </si>
  <si>
    <t>Basic net earnings per share</t>
  </si>
  <si>
    <t xml:space="preserve">Executive Director: </t>
  </si>
  <si>
    <t xml:space="preserve">Finance Director: </t>
  </si>
  <si>
    <t xml:space="preserve">                                                                              Jordanka Petkova </t>
  </si>
  <si>
    <t>as at 31 March 2020</t>
  </si>
  <si>
    <t>31 March              2019
      BGN'000</t>
  </si>
  <si>
    <t>31 March            2020
      BGN'000</t>
  </si>
  <si>
    <t>ASSETS</t>
  </si>
  <si>
    <t>Non-current assets</t>
  </si>
  <si>
    <t>Property, plant and equipment</t>
  </si>
  <si>
    <t>Intangible assets</t>
  </si>
  <si>
    <t>Investment property</t>
  </si>
  <si>
    <t>Investments in subsidiaries</t>
  </si>
  <si>
    <t>Other long-term equity investments</t>
  </si>
  <si>
    <t>Long-term receivables from related parties</t>
  </si>
  <si>
    <t>Other long-term receivables</t>
  </si>
  <si>
    <t>Current assets</t>
  </si>
  <si>
    <t>Inventories</t>
  </si>
  <si>
    <t>Trade receivables</t>
  </si>
  <si>
    <t>Receivables from related parties</t>
  </si>
  <si>
    <t>Cash and cash equivalents</t>
  </si>
  <si>
    <t>TOTAL ASSETS</t>
  </si>
  <si>
    <t>EQUITY AND LIABILITIES</t>
  </si>
  <si>
    <t>Equity attributable to equity holders of the parent</t>
  </si>
  <si>
    <t>Share capital</t>
  </si>
  <si>
    <t>Reserves</t>
  </si>
  <si>
    <t>Retained earnings</t>
  </si>
  <si>
    <t>LIABILITIES</t>
  </si>
  <si>
    <t>Non-current liabilities</t>
  </si>
  <si>
    <t>Long-term bank loans</t>
  </si>
  <si>
    <t>Deferred tax liabilities</t>
  </si>
  <si>
    <t>Government grants</t>
  </si>
  <si>
    <t>Current liabilities</t>
  </si>
  <si>
    <t>Short-term bank loans</t>
  </si>
  <si>
    <t>Other current liabilities</t>
  </si>
  <si>
    <t>Payables to personnel and for social security</t>
  </si>
  <si>
    <t>Tax payables</t>
  </si>
  <si>
    <t>Payables to related parties</t>
  </si>
  <si>
    <t>Trade payables</t>
  </si>
  <si>
    <t>Current portion of long-term bank loans</t>
  </si>
  <si>
    <t>TOTAL LIABILITIES</t>
  </si>
  <si>
    <t>TOTAL EQUITY AND LIABILITIES</t>
  </si>
  <si>
    <t>Chief Accountant: :</t>
  </si>
  <si>
    <t xml:space="preserve"> Jordanka Petkova </t>
  </si>
  <si>
    <t xml:space="preserve">            Jordanka Petkova </t>
  </si>
  <si>
    <t>Chief Accountant:</t>
  </si>
  <si>
    <t xml:space="preserve">Finance Director:                                                                </t>
  </si>
  <si>
    <t xml:space="preserve">                                      Ognian Donev, PhD</t>
  </si>
  <si>
    <t>Cash flows from operating activities</t>
  </si>
  <si>
    <t>Cash receipts from customers</t>
  </si>
  <si>
    <t>Cash paid to suppliers</t>
  </si>
  <si>
    <t>Cash paid to employees and for social security</t>
  </si>
  <si>
    <t>Taxes paid (except income taxes)</t>
  </si>
  <si>
    <t>Taxes refunded (except income taxes)</t>
  </si>
  <si>
    <t>Other proceeds/(payments), net</t>
  </si>
  <si>
    <t>Interest and bank charges paid on working capital loans</t>
  </si>
  <si>
    <t>Cash flows from investing activities</t>
  </si>
  <si>
    <t>Purchases of property, plant and equipment</t>
  </si>
  <si>
    <t>Proceeds from sales of property, plant and equipment</t>
  </si>
  <si>
    <t>Purchases of intangible assets</t>
  </si>
  <si>
    <t>Purchases of equity investments</t>
  </si>
  <si>
    <t xml:space="preserve">Proceeds from sales of equity investments </t>
  </si>
  <si>
    <t>Net cash flows used in investing activities</t>
  </si>
  <si>
    <t>Loans granted to third parties</t>
  </si>
  <si>
    <t>Loans granted to related parties</t>
  </si>
  <si>
    <t xml:space="preserve">Loan repayments by related parties </t>
  </si>
  <si>
    <t>Cash flows from financing activities</t>
  </si>
  <si>
    <t>Dividends paid</t>
  </si>
  <si>
    <t>Repayment of long-term bank loans</t>
  </si>
  <si>
    <t>Net cash flows from financing activities</t>
  </si>
  <si>
    <t>Net decrease in cash and cash equivalents</t>
  </si>
  <si>
    <t>Cash and cash equivalents at 1 January</t>
  </si>
  <si>
    <t>Cash and cash equivalents at 31 March</t>
  </si>
  <si>
    <t>Share
capital</t>
  </si>
  <si>
    <t>Treasury
shares</t>
  </si>
  <si>
    <t>Statutory
reserves</t>
  </si>
  <si>
    <t>Revaluation reserve - property, plant and equipment</t>
  </si>
  <si>
    <t xml:space="preserve">Reserve from financial assets at fair value through other comprehensive income </t>
  </si>
  <si>
    <t>Translation of foreign operations reserve</t>
  </si>
  <si>
    <t>Retained 
earnings</t>
  </si>
  <si>
    <t>Total</t>
  </si>
  <si>
    <t>Balance at 1 January 2019</t>
  </si>
  <si>
    <t>Changes in equity for 2019</t>
  </si>
  <si>
    <t>Effect of pay back treasury shares incl:</t>
  </si>
  <si>
    <t xml:space="preserve">Distribution of profit for:               </t>
  </si>
  <si>
    <t xml:space="preserve">  * reserves</t>
  </si>
  <si>
    <t>Total comprehensive income for the year, including:</t>
  </si>
  <si>
    <t xml:space="preserve">    * net profit for the year</t>
  </si>
  <si>
    <t xml:space="preserve">    * other comprehensive income, net of taxes</t>
  </si>
  <si>
    <t>Transfer to retained earnings</t>
  </si>
  <si>
    <t>Balance at 31 December 2019</t>
  </si>
  <si>
    <t xml:space="preserve">Balance as at 31 March 2020 </t>
  </si>
  <si>
    <t>Registered Office:</t>
  </si>
  <si>
    <t>Ventsislav Stoev</t>
  </si>
  <si>
    <t>Boiko Botev</t>
  </si>
  <si>
    <t>Petar Kalpakchiev</t>
  </si>
  <si>
    <t>Citibank N.A.</t>
  </si>
  <si>
    <t>Cibank EAD</t>
  </si>
  <si>
    <t>Revenue</t>
  </si>
  <si>
    <t>Changes in inventories of production and work in progress</t>
  </si>
  <si>
    <t>Depreciation and amortisation expense</t>
  </si>
  <si>
    <t>Investments in associates</t>
  </si>
  <si>
    <t>Other receivables and prepayments</t>
  </si>
  <si>
    <t>Treasury shares</t>
  </si>
  <si>
    <t>Lease liabilities to related parties</t>
  </si>
  <si>
    <t>Lease liabilities to third parties</t>
  </si>
  <si>
    <t>Retirement benefit obligations</t>
  </si>
  <si>
    <t>The accompanying notes on pages 5 to 123 form an integral part of the individual financial statements.</t>
  </si>
  <si>
    <t>Income taxes (paid)/refunded, net</t>
  </si>
  <si>
    <t>Foreign currency exchange gains/(losses), net</t>
  </si>
  <si>
    <t>Net cash flows from operating activities</t>
  </si>
  <si>
    <t>Purchased of investment property</t>
  </si>
  <si>
    <t>Purchases of shares in associates</t>
  </si>
  <si>
    <t xml:space="preserve">Proceeds from sales of shares in associates </t>
  </si>
  <si>
    <t>Purchases of stocks/shares in subsidiaries</t>
  </si>
  <si>
    <t xml:space="preserve">Proceeds from sales of stocks/shares in subsidiaries </t>
  </si>
  <si>
    <t>Interest received on granted loans</t>
  </si>
  <si>
    <t>Loans granted to other companies</t>
  </si>
  <si>
    <t>Loan repayments by other companies</t>
  </si>
  <si>
    <t>Proceeds from short-term bank loans (overdraft), net</t>
  </si>
  <si>
    <t xml:space="preserve">Interest and charges paid under investment purpose loans </t>
  </si>
  <si>
    <t xml:space="preserve">Proceeds from sales of treasury shares </t>
  </si>
  <si>
    <t>Lease payments to related parties</t>
  </si>
  <si>
    <t>Lease payments to third parties</t>
  </si>
  <si>
    <t>* acquisition of treasury shares</t>
  </si>
  <si>
    <t>* 6-month dividends on 2019 profit</t>
  </si>
  <si>
    <t>for the period ended on 31 March 2020</t>
  </si>
</sst>
</file>

<file path=xl/styles.xml><?xml version="1.0" encoding="utf-8"?>
<styleSheet xmlns="http://schemas.openxmlformats.org/spreadsheetml/2006/main">
  <numFmts count="6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&quot;€&quot;#,##0_);\(&quot;€&quot;#,##0\)"/>
    <numFmt numFmtId="191" formatCode="&quot;€&quot;#,##0_);[Red]\(&quot;€&quot;#,##0\)"/>
    <numFmt numFmtId="192" formatCode="&quot;€&quot;#,##0.00_);\(&quot;€&quot;#,##0.00\)"/>
    <numFmt numFmtId="193" formatCode="&quot;€&quot;#,##0.00_);[Red]\(&quot;€&quot;#,##0.00\)"/>
    <numFmt numFmtId="194" formatCode="_(&quot;€&quot;* #,##0_);_(&quot;€&quot;* \(#,##0\);_(&quot;€&quot;* &quot;-&quot;_);_(@_)"/>
    <numFmt numFmtId="195" formatCode="_(&quot;€&quot;* #,##0.00_);_(&quot;€&quot;* \(#,##0.00\);_(&quot;€&quot;* &quot;-&quot;??_);_(@_)"/>
    <numFmt numFmtId="196" formatCode="&quot;лв&quot;#,##0_);\(&quot;лв&quot;#,##0\)"/>
    <numFmt numFmtId="197" formatCode="&quot;лв&quot;#,##0_);[Red]\(&quot;лв&quot;#,##0\)"/>
    <numFmt numFmtId="198" formatCode="&quot;лв&quot;#,##0.00_);\(&quot;лв&quot;#,##0.00\)"/>
    <numFmt numFmtId="199" formatCode="&quot;лв&quot;#,##0.00_);[Red]\(&quot;лв&quot;#,##0.00\)"/>
    <numFmt numFmtId="200" formatCode="_(&quot;лв&quot;* #,##0_);_(&quot;лв&quot;* \(#,##0\);_(&quot;лв&quot;* &quot;-&quot;_);_(@_)"/>
    <numFmt numFmtId="201" formatCode="_(&quot;лв&quot;* #,##0.00_);_(&quot;лв&quot;* \(#,##0.00\);_(&quot;лв&quot;* &quot;-&quot;??_);_(@_)"/>
    <numFmt numFmtId="202" formatCode="0_);\(0\)"/>
    <numFmt numFmtId="203" formatCode="_(* #,##0_);_(* \(#,##0\);_(* &quot;-&quot;??_);_(@_)"/>
    <numFmt numFmtId="204" formatCode="_(* #,##0.0_);_(* \(#,##0.0\);_(* &quot;-&quot;_);_(@_)"/>
    <numFmt numFmtId="205" formatCode="0.0"/>
    <numFmt numFmtId="206" formatCode="_(* #,##0.00_);_(* \(#,##0.00\);_(* &quot;-&quot;_);_(@_)"/>
    <numFmt numFmtId="207" formatCode="_(* #,##0.000_);_(* \(#,##0.000\);_(* &quot;-&quot;???_);_(@_)"/>
    <numFmt numFmtId="208" formatCode="_(* #,##0.0_);_(* \(#,##0.0\);_(* &quot;-&quot;??_);_(@_)"/>
    <numFmt numFmtId="209" formatCode="#,##0;\(#,##0\)"/>
    <numFmt numFmtId="210" formatCode="0.000"/>
    <numFmt numFmtId="211" formatCode="#,##0.0"/>
    <numFmt numFmtId="212" formatCode="#,##0.000"/>
    <numFmt numFmtId="213" formatCode="0.0000"/>
    <numFmt numFmtId="214" formatCode="[$-402]dd\ mmmm\ yyyy"/>
    <numFmt numFmtId="215" formatCode="0.00000"/>
    <numFmt numFmtId="216" formatCode="[$-402]dddd\,\ dd\ mmmm\ yyyy\ &quot;г.&quot;"/>
    <numFmt numFmtId="217" formatCode="0.0%"/>
    <numFmt numFmtId="218" formatCode="_(* #,##0.000_);_(* \(#,##0.000\);_(* &quot;-&quot;??_);_(@_)"/>
    <numFmt numFmtId="219" formatCode="_(* #,##0.0000_);_(* \(#,##0.0000\);_(* &quot;-&quot;??_);_(@_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83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b/>
      <sz val="8"/>
      <color indexed="8"/>
      <name val="Times New Roman"/>
      <family val="1"/>
    </font>
    <font>
      <b/>
      <i/>
      <sz val="11"/>
      <name val="Times New Roman Cyr"/>
      <family val="0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9"/>
      <color indexed="8"/>
      <name val="Times New Roman"/>
      <family val="1"/>
    </font>
    <font>
      <b/>
      <i/>
      <sz val="10"/>
      <name val="Times New Roman Cyr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0"/>
      <color indexed="10"/>
      <name val="Times New Roman Cyr"/>
      <family val="0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7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 Cyr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29" borderId="1" applyNumberFormat="0" applyAlignment="0" applyProtection="0"/>
    <xf numFmtId="0" fontId="77" fillId="0" borderId="6" applyNumberFormat="0" applyFill="0" applyAlignment="0" applyProtection="0"/>
    <xf numFmtId="0" fontId="78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79" fillId="26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9" fillId="0" borderId="10" xfId="59" applyFont="1" applyBorder="1" applyAlignment="1">
      <alignment horizontal="left" vertical="center"/>
      <protection/>
    </xf>
    <xf numFmtId="0" fontId="8" fillId="0" borderId="0" xfId="67" applyFont="1" applyAlignment="1">
      <alignment vertical="center"/>
      <protection/>
    </xf>
    <xf numFmtId="0" fontId="8" fillId="0" borderId="0" xfId="60" applyFont="1" applyAlignment="1">
      <alignment vertical="center"/>
      <protection/>
    </xf>
    <xf numFmtId="0" fontId="8" fillId="0" borderId="0" xfId="60" applyFont="1">
      <alignment/>
      <protection/>
    </xf>
    <xf numFmtId="179" fontId="8" fillId="0" borderId="0" xfId="60" applyNumberFormat="1" applyFont="1" applyAlignment="1">
      <alignment horizontal="right"/>
      <protection/>
    </xf>
    <xf numFmtId="0" fontId="9" fillId="0" borderId="0" xfId="60" applyFont="1">
      <alignment/>
      <protection/>
    </xf>
    <xf numFmtId="0" fontId="8" fillId="0" borderId="0" xfId="60" applyFont="1" applyAlignment="1">
      <alignment horizontal="center"/>
      <protection/>
    </xf>
    <xf numFmtId="0" fontId="8" fillId="0" borderId="0" xfId="62" applyFont="1" applyAlignment="1">
      <alignment vertical="top"/>
      <protection/>
    </xf>
    <xf numFmtId="0" fontId="8" fillId="0" borderId="0" xfId="62" applyFont="1" applyAlignment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0" xfId="60" applyFont="1">
      <alignment/>
      <protection/>
    </xf>
    <xf numFmtId="15" fontId="14" fillId="0" borderId="0" xfId="59" applyNumberFormat="1" applyFont="1" applyAlignment="1">
      <alignment horizontal="center" vertical="center" wrapText="1"/>
      <protection/>
    </xf>
    <xf numFmtId="0" fontId="17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9" fillId="0" borderId="0" xfId="59" applyFont="1" applyAlignment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8" fillId="0" borderId="0" xfId="60" applyFont="1">
      <alignment/>
      <protection/>
    </xf>
    <xf numFmtId="0" fontId="9" fillId="0" borderId="0" xfId="60" applyFont="1">
      <alignment/>
      <protection/>
    </xf>
    <xf numFmtId="0" fontId="8" fillId="0" borderId="0" xfId="62" applyFont="1" applyAlignment="1" applyProtection="1">
      <alignment vertical="top"/>
      <protection locked="0"/>
    </xf>
    <xf numFmtId="0" fontId="7" fillId="0" borderId="0" xfId="62" applyFont="1" applyAlignment="1" applyProtection="1">
      <alignment vertical="top"/>
      <protection locked="0"/>
    </xf>
    <xf numFmtId="0" fontId="8" fillId="0" borderId="0" xfId="59" applyFont="1" applyAlignment="1">
      <alignment vertical="center"/>
      <protection/>
    </xf>
    <xf numFmtId="0" fontId="19" fillId="0" borderId="10" xfId="59" applyFont="1" applyBorder="1" applyAlignment="1">
      <alignment vertical="center"/>
      <protection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59" applyFont="1" applyAlignment="1">
      <alignment vertical="center"/>
      <protection/>
    </xf>
    <xf numFmtId="0" fontId="20" fillId="0" borderId="1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62" applyFont="1" applyAlignment="1">
      <alignment horizontal="left"/>
      <protection/>
    </xf>
    <xf numFmtId="0" fontId="21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2" fillId="0" borderId="0" xfId="0" applyFont="1" applyAlignment="1">
      <alignment horizontal="center" wrapText="1"/>
    </xf>
    <xf numFmtId="179" fontId="11" fillId="0" borderId="0" xfId="68" applyNumberFormat="1" applyFont="1" applyAlignment="1">
      <alignment horizontal="right" vertical="center" wrapText="1"/>
      <protection/>
    </xf>
    <xf numFmtId="0" fontId="0" fillId="0" borderId="0" xfId="68" applyAlignment="1">
      <alignment horizontal="left" vertical="center"/>
      <protection/>
    </xf>
    <xf numFmtId="0" fontId="26" fillId="0" borderId="0" xfId="67" applyFont="1" applyAlignment="1" quotePrefix="1">
      <alignment horizontal="left" vertical="center"/>
      <protection/>
    </xf>
    <xf numFmtId="0" fontId="27" fillId="0" borderId="0" xfId="60" applyFont="1" applyAlignment="1">
      <alignment horizontal="center"/>
      <protection/>
    </xf>
    <xf numFmtId="179" fontId="8" fillId="0" borderId="0" xfId="60" applyNumberFormat="1" applyFont="1" applyAlignment="1">
      <alignment horizontal="right"/>
      <protection/>
    </xf>
    <xf numFmtId="0" fontId="27" fillId="0" borderId="0" xfId="60" applyFont="1" applyAlignment="1">
      <alignment horizontal="center"/>
      <protection/>
    </xf>
    <xf numFmtId="0" fontId="25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1" fontId="20" fillId="0" borderId="0" xfId="68" applyNumberFormat="1" applyFont="1" applyAlignment="1">
      <alignment horizontal="right" vertical="center" wrapText="1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5" fontId="32" fillId="0" borderId="0" xfId="59" applyNumberFormat="1" applyFont="1" applyAlignment="1">
      <alignment horizontal="center" vertical="center" wrapText="1"/>
      <protection/>
    </xf>
    <xf numFmtId="179" fontId="5" fillId="0" borderId="0" xfId="60" applyNumberFormat="1" applyFont="1" applyAlignment="1">
      <alignment horizontal="right"/>
      <protection/>
    </xf>
    <xf numFmtId="179" fontId="16" fillId="0" borderId="0" xfId="60" applyNumberFormat="1" applyFont="1" applyAlignment="1">
      <alignment horizontal="right"/>
      <protection/>
    </xf>
    <xf numFmtId="0" fontId="16" fillId="0" borderId="0" xfId="0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209" fontId="11" fillId="0" borderId="11" xfId="66" applyNumberFormat="1" applyFont="1" applyBorder="1" applyAlignment="1">
      <alignment horizontal="right" vertical="center"/>
      <protection/>
    </xf>
    <xf numFmtId="209" fontId="11" fillId="0" borderId="0" xfId="66" applyNumberFormat="1" applyFont="1" applyAlignment="1">
      <alignment horizontal="right" vertical="center"/>
      <protection/>
    </xf>
    <xf numFmtId="209" fontId="11" fillId="0" borderId="12" xfId="66" applyNumberFormat="1" applyFont="1" applyBorder="1" applyAlignment="1">
      <alignment horizontal="right" vertical="center"/>
      <protection/>
    </xf>
    <xf numFmtId="209" fontId="11" fillId="0" borderId="11" xfId="66" applyNumberFormat="1" applyFont="1" applyBorder="1" applyAlignment="1">
      <alignment vertical="center"/>
      <protection/>
    </xf>
    <xf numFmtId="209" fontId="11" fillId="0" borderId="0" xfId="66" applyNumberFormat="1" applyFont="1" applyAlignment="1">
      <alignment vertical="center"/>
      <protection/>
    </xf>
    <xf numFmtId="209" fontId="11" fillId="0" borderId="10" xfId="66" applyNumberFormat="1" applyFont="1" applyBorder="1" applyAlignment="1">
      <alignment vertical="center"/>
      <protection/>
    </xf>
    <xf numFmtId="209" fontId="11" fillId="0" borderId="12" xfId="66" applyNumberFormat="1" applyFont="1" applyBorder="1" applyAlignment="1">
      <alignment vertical="center"/>
      <protection/>
    </xf>
    <xf numFmtId="0" fontId="17" fillId="0" borderId="0" xfId="0" applyFont="1" applyAlignment="1">
      <alignment horizontal="right" vertical="center" wrapText="1"/>
    </xf>
    <xf numFmtId="179" fontId="8" fillId="0" borderId="0" xfId="64" applyNumberFormat="1" applyFont="1" applyAlignment="1">
      <alignment horizontal="right"/>
      <protection/>
    </xf>
    <xf numFmtId="179" fontId="9" fillId="0" borderId="11" xfId="64" applyNumberFormat="1" applyFont="1" applyBorder="1" applyAlignment="1">
      <alignment horizontal="right"/>
      <protection/>
    </xf>
    <xf numFmtId="0" fontId="22" fillId="0" borderId="0" xfId="0" applyFont="1" applyAlignment="1">
      <alignment horizontal="center" wrapText="1"/>
    </xf>
    <xf numFmtId="0" fontId="33" fillId="0" borderId="0" xfId="69" applyFont="1" applyAlignment="1">
      <alignment horizontal="left" vertical="center"/>
      <protection/>
    </xf>
    <xf numFmtId="0" fontId="10" fillId="0" borderId="0" xfId="59" applyFont="1" applyAlignment="1">
      <alignment horizontal="left"/>
      <protection/>
    </xf>
    <xf numFmtId="0" fontId="10" fillId="0" borderId="0" xfId="59" applyFont="1" applyAlignment="1">
      <alignment horizontal="right"/>
      <protection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wrapText="1"/>
    </xf>
    <xf numFmtId="0" fontId="2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center" wrapText="1"/>
    </xf>
    <xf numFmtId="3" fontId="13" fillId="0" borderId="0" xfId="0" applyNumberFormat="1" applyFont="1" applyAlignment="1">
      <alignment horizontal="right"/>
    </xf>
    <xf numFmtId="0" fontId="15" fillId="0" borderId="0" xfId="0" applyFont="1" applyAlignment="1">
      <alignment horizontal="left" vertical="center"/>
    </xf>
    <xf numFmtId="0" fontId="10" fillId="0" borderId="0" xfId="59" applyFont="1" applyAlignment="1">
      <alignment horizontal="right" vertical="center"/>
      <protection/>
    </xf>
    <xf numFmtId="0" fontId="7" fillId="0" borderId="0" xfId="59" applyFont="1" applyAlignment="1">
      <alignment vertical="center"/>
      <protection/>
    </xf>
    <xf numFmtId="0" fontId="33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24" fillId="0" borderId="0" xfId="0" applyFont="1" applyAlignment="1">
      <alignment/>
    </xf>
    <xf numFmtId="4" fontId="5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/>
    </xf>
    <xf numFmtId="203" fontId="0" fillId="0" borderId="0" xfId="0" applyNumberFormat="1" applyAlignment="1">
      <alignment/>
    </xf>
    <xf numFmtId="0" fontId="9" fillId="0" borderId="0" xfId="0" applyFont="1" applyAlignment="1">
      <alignment horizontal="left" vertical="center"/>
    </xf>
    <xf numFmtId="4" fontId="16" fillId="0" borderId="0" xfId="0" applyNumberFormat="1" applyFont="1" applyAlignment="1">
      <alignment horizontal="center"/>
    </xf>
    <xf numFmtId="0" fontId="34" fillId="0" borderId="0" xfId="0" applyFont="1" applyAlignment="1">
      <alignment horizontal="left" vertical="center" wrapText="1"/>
    </xf>
    <xf numFmtId="0" fontId="3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5" fillId="0" borderId="0" xfId="62" applyFont="1" applyAlignment="1">
      <alignment vertical="top"/>
      <protection/>
    </xf>
    <xf numFmtId="0" fontId="5" fillId="0" borderId="0" xfId="62" applyFont="1" applyAlignment="1" applyProtection="1">
      <alignment vertical="top"/>
      <protection locked="0"/>
    </xf>
    <xf numFmtId="0" fontId="29" fillId="0" borderId="0" xfId="0" applyFont="1" applyAlignment="1">
      <alignment horizontal="center" vertical="top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203" fontId="8" fillId="0" borderId="0" xfId="0" applyNumberFormat="1" applyFont="1" applyAlignment="1">
      <alignment/>
    </xf>
    <xf numFmtId="179" fontId="8" fillId="0" borderId="0" xfId="0" applyNumberFormat="1" applyFont="1" applyAlignment="1">
      <alignment/>
    </xf>
    <xf numFmtId="9" fontId="8" fillId="0" borderId="0" xfId="72" applyFont="1" applyAlignment="1">
      <alignment/>
    </xf>
    <xf numFmtId="203" fontId="12" fillId="0" borderId="0" xfId="42" applyNumberFormat="1" applyFont="1" applyAlignment="1">
      <alignment horizontal="right"/>
    </xf>
    <xf numFmtId="0" fontId="8" fillId="0" borderId="0" xfId="59" applyFont="1" applyAlignment="1">
      <alignment vertical="center" wrapText="1"/>
      <protection/>
    </xf>
    <xf numFmtId="3" fontId="27" fillId="0" borderId="0" xfId="60" applyNumberFormat="1" applyFont="1" applyAlignment="1">
      <alignment horizontal="center"/>
      <protection/>
    </xf>
    <xf numFmtId="209" fontId="39" fillId="0" borderId="0" xfId="0" applyNumberFormat="1" applyFont="1" applyAlignment="1">
      <alignment horizontal="center" wrapText="1"/>
    </xf>
    <xf numFmtId="4" fontId="9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179" fontId="38" fillId="0" borderId="0" xfId="0" applyNumberFormat="1" applyFont="1" applyAlignment="1">
      <alignment horizontal="left" vertical="center"/>
    </xf>
    <xf numFmtId="179" fontId="41" fillId="0" borderId="0" xfId="0" applyNumberFormat="1" applyFont="1" applyAlignment="1">
      <alignment horizontal="center"/>
    </xf>
    <xf numFmtId="179" fontId="36" fillId="0" borderId="0" xfId="0" applyNumberFormat="1" applyFont="1" applyAlignment="1">
      <alignment horizontal="center"/>
    </xf>
    <xf numFmtId="203" fontId="40" fillId="0" borderId="0" xfId="42" applyNumberFormat="1" applyFont="1" applyAlignment="1">
      <alignment/>
    </xf>
    <xf numFmtId="203" fontId="8" fillId="0" borderId="0" xfId="0" applyNumberFormat="1" applyFont="1" applyAlignment="1">
      <alignment horizontal="right"/>
    </xf>
    <xf numFmtId="203" fontId="9" fillId="0" borderId="11" xfId="0" applyNumberFormat="1" applyFont="1" applyBorder="1" applyAlignment="1">
      <alignment horizontal="right"/>
    </xf>
    <xf numFmtId="181" fontId="5" fillId="0" borderId="0" xfId="0" applyNumberFormat="1" applyFont="1" applyAlignment="1">
      <alignment horizontal="center"/>
    </xf>
    <xf numFmtId="203" fontId="9" fillId="0" borderId="10" xfId="0" applyNumberFormat="1" applyFont="1" applyBorder="1" applyAlignment="1">
      <alignment horizontal="right"/>
    </xf>
    <xf numFmtId="203" fontId="5" fillId="0" borderId="0" xfId="0" applyNumberFormat="1" applyFont="1" applyAlignment="1">
      <alignment horizontal="center"/>
    </xf>
    <xf numFmtId="179" fontId="9" fillId="0" borderId="12" xfId="0" applyNumberFormat="1" applyFont="1" applyBorder="1" applyAlignment="1">
      <alignment horizontal="right"/>
    </xf>
    <xf numFmtId="203" fontId="16" fillId="0" borderId="11" xfId="0" applyNumberFormat="1" applyFont="1" applyBorder="1" applyAlignment="1">
      <alignment horizontal="center"/>
    </xf>
    <xf numFmtId="179" fontId="27" fillId="0" borderId="0" xfId="60" applyNumberFormat="1" applyFont="1" applyAlignment="1">
      <alignment horizontal="center"/>
      <protection/>
    </xf>
    <xf numFmtId="0" fontId="39" fillId="0" borderId="0" xfId="0" applyFont="1" applyAlignment="1">
      <alignment horizontal="center" wrapText="1"/>
    </xf>
    <xf numFmtId="209" fontId="5" fillId="0" borderId="0" xfId="0" applyNumberFormat="1" applyFont="1" applyAlignment="1">
      <alignment horizontal="center"/>
    </xf>
    <xf numFmtId="203" fontId="41" fillId="0" borderId="0" xfId="0" applyNumberFormat="1" applyFont="1" applyAlignment="1">
      <alignment horizontal="center"/>
    </xf>
    <xf numFmtId="9" fontId="36" fillId="0" borderId="0" xfId="72" applyFont="1" applyAlignment="1">
      <alignment/>
    </xf>
    <xf numFmtId="213" fontId="8" fillId="0" borderId="0" xfId="0" applyNumberFormat="1" applyFont="1" applyAlignment="1">
      <alignment/>
    </xf>
    <xf numFmtId="181" fontId="12" fillId="0" borderId="0" xfId="42" applyFont="1" applyAlignment="1">
      <alignment horizontal="center"/>
    </xf>
    <xf numFmtId="0" fontId="10" fillId="0" borderId="0" xfId="0" applyFont="1" applyAlignment="1">
      <alignment horizontal="right"/>
    </xf>
    <xf numFmtId="0" fontId="8" fillId="0" borderId="0" xfId="62" applyFont="1" applyAlignment="1">
      <alignment vertical="top"/>
      <protection/>
    </xf>
    <xf numFmtId="0" fontId="42" fillId="0" borderId="0" xfId="59" applyFont="1" applyAlignment="1">
      <alignment horizontal="left"/>
      <protection/>
    </xf>
    <xf numFmtId="0" fontId="5" fillId="0" borderId="0" xfId="0" applyFont="1" applyAlignment="1">
      <alignment horizontal="center"/>
    </xf>
    <xf numFmtId="179" fontId="5" fillId="0" borderId="0" xfId="0" applyNumberFormat="1" applyFont="1" applyAlignment="1">
      <alignment horizontal="center"/>
    </xf>
    <xf numFmtId="179" fontId="25" fillId="0" borderId="0" xfId="62" applyNumberFormat="1" applyFont="1" applyAlignment="1">
      <alignment horizontal="center" vertical="center" wrapText="1"/>
      <protection/>
    </xf>
    <xf numFmtId="179" fontId="25" fillId="0" borderId="0" xfId="62" applyNumberFormat="1" applyFont="1" applyAlignment="1">
      <alignment horizontal="right" vertical="center" wrapText="1"/>
      <protection/>
    </xf>
    <xf numFmtId="179" fontId="36" fillId="0" borderId="0" xfId="42" applyNumberFormat="1" applyFont="1" applyAlignment="1">
      <alignment/>
    </xf>
    <xf numFmtId="179" fontId="8" fillId="0" borderId="0" xfId="42" applyNumberFormat="1" applyFont="1" applyAlignment="1">
      <alignment/>
    </xf>
    <xf numFmtId="179" fontId="8" fillId="0" borderId="0" xfId="0" applyNumberFormat="1" applyFont="1" applyAlignment="1">
      <alignment horizontal="right"/>
    </xf>
    <xf numFmtId="179" fontId="9" fillId="0" borderId="11" xfId="42" applyNumberFormat="1" applyFont="1" applyBorder="1" applyAlignment="1">
      <alignment/>
    </xf>
    <xf numFmtId="0" fontId="43" fillId="0" borderId="0" xfId="0" applyFont="1" applyAlignment="1">
      <alignment horizontal="center"/>
    </xf>
    <xf numFmtId="0" fontId="0" fillId="0" borderId="0" xfId="0" applyFont="1" applyAlignment="1">
      <alignment/>
    </xf>
    <xf numFmtId="206" fontId="9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179" fontId="8" fillId="0" borderId="0" xfId="64" applyNumberFormat="1" applyFont="1" applyAlignment="1">
      <alignment horizontal="center"/>
      <protection/>
    </xf>
    <xf numFmtId="0" fontId="29" fillId="0" borderId="0" xfId="62" applyFont="1" applyAlignment="1">
      <alignment horizontal="right" vertical="top" wrapText="1"/>
      <protection/>
    </xf>
    <xf numFmtId="203" fontId="44" fillId="0" borderId="0" xfId="0" applyNumberFormat="1" applyFont="1" applyAlignment="1">
      <alignment/>
    </xf>
    <xf numFmtId="0" fontId="43" fillId="0" borderId="0" xfId="62" applyFont="1">
      <alignment/>
      <protection/>
    </xf>
    <xf numFmtId="0" fontId="29" fillId="0" borderId="0" xfId="0" applyFont="1" applyAlignment="1">
      <alignment horizontal="right"/>
    </xf>
    <xf numFmtId="0" fontId="43" fillId="0" borderId="0" xfId="0" applyFont="1" applyAlignment="1">
      <alignment/>
    </xf>
    <xf numFmtId="0" fontId="29" fillId="0" borderId="0" xfId="62" applyFont="1" applyAlignment="1">
      <alignment vertical="center" wrapText="1"/>
      <protection/>
    </xf>
    <xf numFmtId="0" fontId="43" fillId="0" borderId="0" xfId="62" applyFont="1" applyAlignment="1">
      <alignment horizontal="center" vertical="center"/>
      <protection/>
    </xf>
    <xf numFmtId="203" fontId="43" fillId="0" borderId="0" xfId="62" applyNumberFormat="1" applyFont="1" applyAlignment="1">
      <alignment vertical="center"/>
      <protection/>
    </xf>
    <xf numFmtId="203" fontId="43" fillId="0" borderId="0" xfId="0" applyNumberFormat="1" applyFont="1" applyAlignment="1">
      <alignment/>
    </xf>
    <xf numFmtId="0" fontId="43" fillId="0" borderId="0" xfId="62" applyFont="1" applyAlignment="1">
      <alignment vertical="center"/>
      <protection/>
    </xf>
    <xf numFmtId="203" fontId="29" fillId="0" borderId="13" xfId="0" applyNumberFormat="1" applyFont="1" applyBorder="1" applyAlignment="1">
      <alignment horizontal="center"/>
    </xf>
    <xf numFmtId="0" fontId="46" fillId="0" borderId="0" xfId="0" applyFont="1" applyAlignment="1">
      <alignment/>
    </xf>
    <xf numFmtId="0" fontId="44" fillId="0" borderId="0" xfId="59" applyFont="1" applyAlignment="1">
      <alignment horizontal="right" vertical="center"/>
      <protection/>
    </xf>
    <xf numFmtId="203" fontId="47" fillId="0" borderId="0" xfId="62" applyNumberFormat="1" applyFont="1" applyAlignment="1">
      <alignment vertical="center"/>
      <protection/>
    </xf>
    <xf numFmtId="0" fontId="46" fillId="0" borderId="0" xfId="0" applyFont="1" applyAlignment="1">
      <alignment horizontal="left" vertical="center" wrapText="1"/>
    </xf>
    <xf numFmtId="0" fontId="45" fillId="0" borderId="0" xfId="62" applyFont="1" applyAlignment="1">
      <alignment vertical="top"/>
      <protection/>
    </xf>
    <xf numFmtId="0" fontId="43" fillId="0" borderId="0" xfId="62" applyFont="1" applyAlignment="1">
      <alignment vertical="top"/>
      <protection/>
    </xf>
    <xf numFmtId="0" fontId="46" fillId="0" borderId="0" xfId="0" applyFont="1" applyAlignment="1">
      <alignment horizontal="center" vertical="center" wrapText="1"/>
    </xf>
    <xf numFmtId="203" fontId="8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0" fontId="22" fillId="0" borderId="0" xfId="0" applyFont="1" applyAlignment="1">
      <alignment horizontal="center" wrapText="1"/>
    </xf>
    <xf numFmtId="179" fontId="5" fillId="0" borderId="0" xfId="0" applyNumberFormat="1" applyFont="1" applyAlignment="1">
      <alignment horizontal="right" vertical="top" wrapText="1"/>
    </xf>
    <xf numFmtId="179" fontId="48" fillId="0" borderId="0" xfId="62" applyNumberFormat="1" applyFont="1" applyAlignment="1">
      <alignment horizontal="right" vertical="center" wrapText="1"/>
      <protection/>
    </xf>
    <xf numFmtId="0" fontId="49" fillId="0" borderId="0" xfId="59" applyFont="1" applyAlignment="1">
      <alignment horizontal="right" vertical="center"/>
      <protection/>
    </xf>
    <xf numFmtId="0" fontId="49" fillId="0" borderId="0" xfId="59" applyFont="1" applyAlignment="1">
      <alignment vertical="center"/>
      <protection/>
    </xf>
    <xf numFmtId="209" fontId="11" fillId="32" borderId="11" xfId="66" applyNumberFormat="1" applyFont="1" applyFill="1" applyBorder="1" applyAlignment="1">
      <alignment vertical="center"/>
      <protection/>
    </xf>
    <xf numFmtId="0" fontId="8" fillId="32" borderId="0" xfId="60" applyFont="1" applyFill="1">
      <alignment/>
      <protection/>
    </xf>
    <xf numFmtId="0" fontId="8" fillId="0" borderId="0" xfId="0" applyFont="1" applyAlignment="1">
      <alignment horizontal="left"/>
    </xf>
    <xf numFmtId="179" fontId="16" fillId="0" borderId="0" xfId="0" applyNumberFormat="1" applyFont="1" applyAlignment="1">
      <alignment horizontal="right" vertical="top" wrapText="1"/>
    </xf>
    <xf numFmtId="0" fontId="45" fillId="0" borderId="0" xfId="63" applyFont="1" applyAlignment="1">
      <alignment horizontal="left" vertical="center" wrapText="1"/>
      <protection/>
    </xf>
    <xf numFmtId="0" fontId="45" fillId="0" borderId="0" xfId="0" applyFont="1" applyAlignment="1">
      <alignment horizontal="right"/>
    </xf>
    <xf numFmtId="203" fontId="29" fillId="0" borderId="10" xfId="0" applyNumberFormat="1" applyFont="1" applyBorder="1" applyAlignment="1">
      <alignment horizontal="center"/>
    </xf>
    <xf numFmtId="203" fontId="43" fillId="0" borderId="0" xfId="44" applyNumberFormat="1" applyFont="1" applyAlignment="1">
      <alignment horizontal="center" vertical="center"/>
    </xf>
    <xf numFmtId="181" fontId="43" fillId="0" borderId="0" xfId="44" applyFont="1" applyAlignment="1">
      <alignment horizontal="right"/>
    </xf>
    <xf numFmtId="3" fontId="43" fillId="0" borderId="0" xfId="44" applyNumberFormat="1" applyFont="1" applyAlignment="1">
      <alignment horizontal="right"/>
    </xf>
    <xf numFmtId="203" fontId="44" fillId="0" borderId="0" xfId="44" applyNumberFormat="1" applyFont="1" applyAlignment="1">
      <alignment horizontal="right" vertical="center"/>
    </xf>
    <xf numFmtId="203" fontId="43" fillId="0" borderId="10" xfId="44" applyNumberFormat="1" applyFont="1" applyBorder="1" applyAlignment="1">
      <alignment horizontal="right" vertical="center"/>
    </xf>
    <xf numFmtId="179" fontId="43" fillId="0" borderId="10" xfId="44" applyNumberFormat="1" applyFont="1" applyBorder="1" applyAlignment="1">
      <alignment horizontal="right"/>
    </xf>
    <xf numFmtId="203" fontId="43" fillId="0" borderId="0" xfId="44" applyNumberFormat="1" applyFont="1" applyAlignment="1">
      <alignment horizontal="right" vertical="center"/>
    </xf>
    <xf numFmtId="179" fontId="43" fillId="0" borderId="0" xfId="44" applyNumberFormat="1" applyFont="1" applyAlignment="1">
      <alignment horizontal="right"/>
    </xf>
    <xf numFmtId="181" fontId="43" fillId="0" borderId="10" xfId="44" applyFont="1" applyBorder="1" applyAlignment="1">
      <alignment horizontal="right"/>
    </xf>
    <xf numFmtId="203" fontId="43" fillId="0" borderId="10" xfId="0" applyNumberFormat="1" applyFont="1" applyBorder="1" applyAlignment="1">
      <alignment horizontal="center"/>
    </xf>
    <xf numFmtId="179" fontId="44" fillId="0" borderId="0" xfId="44" applyNumberFormat="1" applyFont="1" applyAlignment="1">
      <alignment horizontal="right"/>
    </xf>
    <xf numFmtId="181" fontId="43" fillId="0" borderId="0" xfId="44" applyFont="1" applyAlignment="1">
      <alignment horizontal="center"/>
    </xf>
    <xf numFmtId="203" fontId="44" fillId="0" borderId="0" xfId="44" applyNumberFormat="1" applyFont="1" applyAlignment="1">
      <alignment horizontal="right" vertical="center"/>
    </xf>
    <xf numFmtId="0" fontId="44" fillId="0" borderId="0" xfId="0" applyFont="1" applyAlignment="1">
      <alignment/>
    </xf>
    <xf numFmtId="181" fontId="29" fillId="0" borderId="10" xfId="44" applyFont="1" applyBorder="1" applyAlignment="1">
      <alignment horizontal="right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179" fontId="29" fillId="0" borderId="10" xfId="44" applyNumberFormat="1" applyFont="1" applyBorder="1" applyAlignment="1">
      <alignment horizontal="right"/>
    </xf>
    <xf numFmtId="3" fontId="29" fillId="0" borderId="10" xfId="44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203" fontId="9" fillId="0" borderId="0" xfId="0" applyNumberFormat="1" applyFont="1" applyBorder="1" applyAlignment="1">
      <alignment horizontal="right"/>
    </xf>
    <xf numFmtId="203" fontId="16" fillId="0" borderId="0" xfId="0" applyNumberFormat="1" applyFont="1" applyBorder="1" applyAlignment="1">
      <alignment horizontal="center"/>
    </xf>
    <xf numFmtId="179" fontId="9" fillId="0" borderId="0" xfId="42" applyNumberFormat="1" applyFont="1" applyBorder="1" applyAlignment="1">
      <alignment/>
    </xf>
    <xf numFmtId="179" fontId="9" fillId="0" borderId="0" xfId="0" applyNumberFormat="1" applyFont="1" applyBorder="1" applyAlignment="1">
      <alignment horizontal="center"/>
    </xf>
    <xf numFmtId="179" fontId="9" fillId="0" borderId="0" xfId="0" applyNumberFormat="1" applyFont="1" applyBorder="1" applyAlignment="1">
      <alignment horizontal="right"/>
    </xf>
    <xf numFmtId="209" fontId="11" fillId="32" borderId="0" xfId="66" applyNumberFormat="1" applyFont="1" applyFill="1" applyBorder="1" applyAlignment="1">
      <alignment vertical="center"/>
      <protection/>
    </xf>
    <xf numFmtId="179" fontId="9" fillId="0" borderId="10" xfId="64" applyNumberFormat="1" applyFont="1" applyBorder="1" applyAlignment="1">
      <alignment horizontal="right"/>
      <protection/>
    </xf>
    <xf numFmtId="49" fontId="5" fillId="0" borderId="0" xfId="60" applyNumberFormat="1" applyFont="1" applyAlignment="1">
      <alignment horizontal="right"/>
      <protection/>
    </xf>
    <xf numFmtId="179" fontId="9" fillId="0" borderId="13" xfId="64" applyNumberFormat="1" applyFont="1" applyBorder="1" applyAlignment="1">
      <alignment horizontal="right"/>
      <protection/>
    </xf>
    <xf numFmtId="3" fontId="12" fillId="0" borderId="0" xfId="0" applyNumberFormat="1" applyFont="1" applyFill="1" applyAlignment="1">
      <alignment horizontal="right"/>
    </xf>
    <xf numFmtId="179" fontId="34" fillId="0" borderId="0" xfId="0" applyNumberFormat="1" applyFont="1" applyBorder="1" applyAlignment="1">
      <alignment horizontal="center"/>
    </xf>
    <xf numFmtId="3" fontId="22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 wrapText="1"/>
    </xf>
    <xf numFmtId="179" fontId="48" fillId="0" borderId="0" xfId="62" applyNumberFormat="1" applyFont="1" applyAlignment="1">
      <alignment horizontal="center" vertical="center" wrapText="1"/>
      <protection/>
    </xf>
    <xf numFmtId="203" fontId="8" fillId="0" borderId="0" xfId="0" applyNumberFormat="1" applyFont="1" applyAlignment="1">
      <alignment horizontal="right"/>
    </xf>
    <xf numFmtId="203" fontId="8" fillId="0" borderId="0" xfId="0" applyNumberFormat="1" applyFont="1" applyFill="1" applyAlignment="1">
      <alignment horizontal="right"/>
    </xf>
    <xf numFmtId="203" fontId="9" fillId="0" borderId="11" xfId="0" applyNumberFormat="1" applyFont="1" applyBorder="1" applyAlignment="1">
      <alignment horizontal="right"/>
    </xf>
    <xf numFmtId="181" fontId="5" fillId="0" borderId="0" xfId="0" applyNumberFormat="1" applyFont="1" applyAlignment="1">
      <alignment horizontal="center"/>
    </xf>
    <xf numFmtId="203" fontId="9" fillId="0" borderId="10" xfId="0" applyNumberFormat="1" applyFont="1" applyBorder="1" applyAlignment="1">
      <alignment horizontal="right"/>
    </xf>
    <xf numFmtId="203" fontId="5" fillId="0" borderId="0" xfId="0" applyNumberFormat="1" applyFont="1" applyAlignment="1">
      <alignment horizontal="center"/>
    </xf>
    <xf numFmtId="203" fontId="16" fillId="0" borderId="11" xfId="0" applyNumberFormat="1" applyFont="1" applyBorder="1" applyAlignment="1">
      <alignment horizontal="center"/>
    </xf>
    <xf numFmtId="179" fontId="16" fillId="0" borderId="0" xfId="0" applyNumberFormat="1" applyFont="1" applyAlignment="1">
      <alignment horizontal="center"/>
    </xf>
    <xf numFmtId="9" fontId="9" fillId="0" borderId="0" xfId="72" applyFont="1" applyAlignment="1">
      <alignment/>
    </xf>
    <xf numFmtId="179" fontId="9" fillId="0" borderId="0" xfId="42" applyNumberFormat="1" applyFont="1" applyAlignment="1">
      <alignment/>
    </xf>
    <xf numFmtId="179" fontId="8" fillId="0" borderId="0" xfId="42" applyNumberFormat="1" applyFont="1" applyAlignment="1">
      <alignment/>
    </xf>
    <xf numFmtId="179" fontId="9" fillId="0" borderId="0" xfId="0" applyNumberFormat="1" applyFont="1" applyBorder="1" applyAlignment="1">
      <alignment horizontal="center"/>
    </xf>
    <xf numFmtId="179" fontId="9" fillId="0" borderId="12" xfId="0" applyNumberFormat="1" applyFont="1" applyBorder="1" applyAlignment="1">
      <alignment horizontal="right"/>
    </xf>
    <xf numFmtId="203" fontId="8" fillId="0" borderId="0" xfId="42" applyNumberFormat="1" applyFont="1" applyAlignment="1">
      <alignment/>
    </xf>
    <xf numFmtId="203" fontId="12" fillId="0" borderId="0" xfId="42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right"/>
    </xf>
    <xf numFmtId="181" fontId="29" fillId="0" borderId="0" xfId="44" applyFont="1" applyBorder="1" applyAlignment="1">
      <alignment horizontal="right"/>
    </xf>
    <xf numFmtId="0" fontId="46" fillId="0" borderId="0" xfId="0" applyFont="1" applyBorder="1" applyAlignment="1">
      <alignment horizontal="center" vertical="center" wrapText="1"/>
    </xf>
    <xf numFmtId="0" fontId="43" fillId="0" borderId="0" xfId="62" applyFont="1" applyBorder="1" applyAlignment="1">
      <alignment vertical="top"/>
      <protection/>
    </xf>
    <xf numFmtId="0" fontId="10" fillId="0" borderId="0" xfId="64" applyFont="1" applyBorder="1">
      <alignment/>
      <protection/>
    </xf>
    <xf numFmtId="0" fontId="10" fillId="0" borderId="0" xfId="59" applyFont="1" applyBorder="1" applyAlignment="1">
      <alignment horizontal="left" vertical="center"/>
      <protection/>
    </xf>
    <xf numFmtId="0" fontId="10" fillId="0" borderId="0" xfId="59" applyFont="1" applyBorder="1" applyAlignment="1">
      <alignment horizontal="right"/>
      <protection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right"/>
    </xf>
    <xf numFmtId="0" fontId="5" fillId="0" borderId="0" xfId="60" applyFont="1" applyAlignment="1">
      <alignment horizontal="center"/>
      <protection/>
    </xf>
    <xf numFmtId="203" fontId="29" fillId="0" borderId="0" xfId="0" applyNumberFormat="1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181" fontId="43" fillId="0" borderId="0" xfId="42" applyFont="1" applyAlignment="1">
      <alignment horizontal="right" vertical="center"/>
    </xf>
    <xf numFmtId="179" fontId="8" fillId="0" borderId="0" xfId="64" applyNumberFormat="1" applyFont="1" applyFill="1" applyAlignment="1">
      <alignment horizontal="right"/>
      <protection/>
    </xf>
    <xf numFmtId="206" fontId="9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19" fillId="0" borderId="0" xfId="58" applyFont="1">
      <alignment/>
      <protection/>
    </xf>
    <xf numFmtId="0" fontId="18" fillId="0" borderId="0" xfId="58" applyFont="1">
      <alignment/>
      <protection/>
    </xf>
    <xf numFmtId="0" fontId="16" fillId="0" borderId="0" xfId="58" applyFont="1">
      <alignment/>
      <protection/>
    </xf>
    <xf numFmtId="0" fontId="30" fillId="0" borderId="0" xfId="58" applyFont="1">
      <alignment/>
      <protection/>
    </xf>
    <xf numFmtId="0" fontId="19" fillId="0" borderId="0" xfId="0" applyFont="1" applyFill="1" applyAlignment="1">
      <alignment/>
    </xf>
    <xf numFmtId="0" fontId="20" fillId="0" borderId="0" xfId="58" applyFont="1">
      <alignment/>
      <protection/>
    </xf>
    <xf numFmtId="0" fontId="5" fillId="0" borderId="0" xfId="58" applyFont="1">
      <alignment/>
      <protection/>
    </xf>
    <xf numFmtId="0" fontId="9" fillId="0" borderId="0" xfId="58" applyFont="1" applyAlignment="1">
      <alignment horizontal="left" vertical="center"/>
      <protection/>
    </xf>
    <xf numFmtId="0" fontId="50" fillId="0" borderId="0" xfId="0" applyFont="1" applyAlignment="1">
      <alignment horizontal="left" vertical="center" wrapText="1"/>
    </xf>
    <xf numFmtId="0" fontId="34" fillId="0" borderId="0" xfId="58" applyFont="1" applyAlignment="1">
      <alignment horizontal="left" vertical="center" wrapText="1"/>
      <protection/>
    </xf>
    <xf numFmtId="0" fontId="8" fillId="0" borderId="0" xfId="58" applyFont="1" applyAlignment="1">
      <alignment horizontal="left" vertical="center"/>
      <protection/>
    </xf>
    <xf numFmtId="0" fontId="34" fillId="0" borderId="0" xfId="58" applyFont="1" applyAlignment="1">
      <alignment horizontal="left" vertical="center"/>
      <protection/>
    </xf>
    <xf numFmtId="0" fontId="17" fillId="0" borderId="0" xfId="58" applyFont="1" applyAlignment="1">
      <alignment horizontal="left" vertical="center" wrapText="1"/>
      <protection/>
    </xf>
    <xf numFmtId="0" fontId="8" fillId="0" borderId="0" xfId="0" applyFont="1" applyAlignment="1">
      <alignment horizontal="left" wrapText="1"/>
    </xf>
    <xf numFmtId="0" fontId="8" fillId="0" borderId="0" xfId="65" applyFont="1" applyAlignment="1">
      <alignment horizontal="left" vertical="center"/>
      <protection/>
    </xf>
    <xf numFmtId="0" fontId="17" fillId="0" borderId="0" xfId="58" applyFont="1" applyAlignment="1">
      <alignment horizontal="left" vertical="center" wrapText="1"/>
      <protection/>
    </xf>
    <xf numFmtId="0" fontId="17" fillId="0" borderId="0" xfId="58" applyFont="1" applyAlignment="1">
      <alignment horizontal="right" vertical="center" wrapText="1"/>
      <protection/>
    </xf>
    <xf numFmtId="0" fontId="7" fillId="0" borderId="0" xfId="59" applyFont="1" applyAlignment="1">
      <alignment horizontal="right" vertical="center"/>
      <protection/>
    </xf>
    <xf numFmtId="0" fontId="7" fillId="0" borderId="0" xfId="58" applyFont="1" applyAlignment="1">
      <alignment horizontal="right"/>
      <protection/>
    </xf>
    <xf numFmtId="0" fontId="9" fillId="0" borderId="0" xfId="59" applyFont="1" applyAlignment="1">
      <alignment vertical="center"/>
      <protection/>
    </xf>
    <xf numFmtId="0" fontId="34" fillId="0" borderId="0" xfId="58" applyFont="1" applyAlignment="1">
      <alignment horizontal="left" vertical="center" wrapText="1"/>
      <protection/>
    </xf>
    <xf numFmtId="0" fontId="21" fillId="0" borderId="0" xfId="58" applyFont="1" applyAlignment="1">
      <alignment horizontal="left" vertical="center"/>
      <protection/>
    </xf>
    <xf numFmtId="0" fontId="51" fillId="0" borderId="0" xfId="58" applyFont="1" applyAlignment="1">
      <alignment horizontal="left" vertical="center"/>
      <protection/>
    </xf>
    <xf numFmtId="0" fontId="34" fillId="0" borderId="0" xfId="60" applyFont="1" applyAlignment="1">
      <alignment vertical="top" wrapText="1"/>
      <protection/>
    </xf>
    <xf numFmtId="0" fontId="50" fillId="0" borderId="0" xfId="60" applyFont="1" applyAlignment="1">
      <alignment vertical="top" wrapText="1"/>
      <protection/>
    </xf>
    <xf numFmtId="0" fontId="50" fillId="0" borderId="0" xfId="61" applyFont="1" applyAlignment="1">
      <alignment vertical="top" wrapText="1"/>
      <protection/>
    </xf>
    <xf numFmtId="0" fontId="34" fillId="0" borderId="0" xfId="61" applyFont="1" applyAlignment="1">
      <alignment vertical="top" wrapText="1"/>
      <protection/>
    </xf>
    <xf numFmtId="0" fontId="34" fillId="0" borderId="0" xfId="60" applyFont="1" applyAlignment="1">
      <alignment vertical="top"/>
      <protection/>
    </xf>
    <xf numFmtId="3" fontId="8" fillId="0" borderId="0" xfId="60" applyNumberFormat="1" applyFont="1">
      <alignment/>
      <protection/>
    </xf>
    <xf numFmtId="3" fontId="9" fillId="0" borderId="0" xfId="60" applyNumberFormat="1" applyFont="1">
      <alignment/>
      <protection/>
    </xf>
    <xf numFmtId="0" fontId="16" fillId="0" borderId="0" xfId="62" applyFont="1" applyAlignment="1">
      <alignment horizontal="center" vertical="top" wrapText="1"/>
      <protection/>
    </xf>
    <xf numFmtId="0" fontId="16" fillId="0" borderId="0" xfId="62" applyFont="1" applyAlignment="1">
      <alignment horizontal="right" vertical="top" wrapText="1"/>
      <protection/>
    </xf>
    <xf numFmtId="0" fontId="5" fillId="0" borderId="0" xfId="62" applyFont="1" applyAlignment="1">
      <alignment vertical="top"/>
      <protection/>
    </xf>
    <xf numFmtId="203" fontId="5" fillId="0" borderId="0" xfId="62" applyNumberFormat="1" applyFont="1" applyAlignment="1">
      <alignment vertical="top"/>
      <protection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5" fillId="0" borderId="0" xfId="62" applyFont="1" applyAlignment="1" applyProtection="1">
      <alignment vertical="top"/>
      <protection locked="0"/>
    </xf>
    <xf numFmtId="203" fontId="5" fillId="0" borderId="0" xfId="62" applyNumberFormat="1" applyFont="1" applyAlignment="1" applyProtection="1">
      <alignment vertical="top"/>
      <protection locked="0"/>
    </xf>
    <xf numFmtId="0" fontId="16" fillId="0" borderId="0" xfId="62" applyFont="1" applyAlignment="1">
      <alignment horizontal="right" wrapText="1"/>
      <protection/>
    </xf>
    <xf numFmtId="0" fontId="50" fillId="0" borderId="0" xfId="60" applyFont="1" applyAlignment="1">
      <alignment vertical="top"/>
      <protection/>
    </xf>
    <xf numFmtId="0" fontId="9" fillId="0" borderId="0" xfId="60" applyFont="1" applyAlignment="1">
      <alignment horizontal="left" wrapText="1"/>
      <protection/>
    </xf>
    <xf numFmtId="0" fontId="9" fillId="0" borderId="0" xfId="62" applyFont="1" applyAlignment="1">
      <alignment vertical="center" wrapText="1"/>
      <protection/>
    </xf>
    <xf numFmtId="0" fontId="10" fillId="0" borderId="0" xfId="62" applyFont="1" applyAlignment="1">
      <alignment vertical="center" wrapText="1"/>
      <protection/>
    </xf>
    <xf numFmtId="0" fontId="8" fillId="0" borderId="0" xfId="62" applyFont="1" applyAlignment="1">
      <alignment vertical="center" wrapText="1"/>
      <protection/>
    </xf>
    <xf numFmtId="0" fontId="9" fillId="0" borderId="0" xfId="58" applyFont="1" applyAlignment="1">
      <alignment vertical="top"/>
      <protection/>
    </xf>
    <xf numFmtId="0" fontId="7" fillId="0" borderId="0" xfId="63" applyFont="1" applyAlignment="1">
      <alignment vertical="center" wrapText="1"/>
      <protection/>
    </xf>
    <xf numFmtId="0" fontId="8" fillId="0" borderId="0" xfId="58" applyFont="1" applyAlignment="1">
      <alignment vertical="top"/>
      <protection/>
    </xf>
    <xf numFmtId="0" fontId="9" fillId="0" borderId="0" xfId="63" applyFont="1" applyAlignment="1">
      <alignment vertical="center"/>
      <protection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/>
    </xf>
    <xf numFmtId="0" fontId="50" fillId="0" borderId="0" xfId="61" applyFont="1" applyFill="1" applyAlignment="1">
      <alignment vertical="top"/>
      <protection/>
    </xf>
    <xf numFmtId="0" fontId="50" fillId="0" borderId="0" xfId="60" applyFont="1" applyFill="1" applyAlignment="1">
      <alignment vertical="top" wrapText="1"/>
      <protection/>
    </xf>
    <xf numFmtId="0" fontId="34" fillId="0" borderId="0" xfId="61" applyFont="1" applyFill="1" applyAlignment="1">
      <alignment vertical="top" wrapText="1"/>
      <protection/>
    </xf>
    <xf numFmtId="0" fontId="8" fillId="0" borderId="0" xfId="60" applyFont="1" applyAlignment="1">
      <alignment vertical="top" wrapText="1"/>
      <protection/>
    </xf>
    <xf numFmtId="0" fontId="11" fillId="0" borderId="0" xfId="58" applyFont="1" applyAlignment="1">
      <alignment horizontal="left" vertical="center"/>
      <protection/>
    </xf>
    <xf numFmtId="0" fontId="8" fillId="0" borderId="0" xfId="59" applyFont="1" applyAlignment="1">
      <alignment horizontal="left" vertical="center"/>
      <protection/>
    </xf>
    <xf numFmtId="0" fontId="8" fillId="0" borderId="0" xfId="59" applyFont="1" applyAlignment="1">
      <alignment horizontal="left" vertical="center" wrapText="1"/>
      <protection/>
    </xf>
    <xf numFmtId="0" fontId="8" fillId="0" borderId="0" xfId="62" applyFont="1" applyFill="1" applyAlignment="1" quotePrefix="1">
      <alignment vertical="center" wrapText="1"/>
      <protection/>
    </xf>
    <xf numFmtId="0" fontId="8" fillId="0" borderId="0" xfId="62" applyFont="1" applyFill="1" applyAlignment="1">
      <alignment vertical="center" wrapText="1"/>
      <protection/>
    </xf>
    <xf numFmtId="0" fontId="7" fillId="0" borderId="0" xfId="0" applyFont="1" applyFill="1" applyAlignment="1">
      <alignment vertical="top"/>
    </xf>
    <xf numFmtId="0" fontId="9" fillId="0" borderId="0" xfId="58" applyFont="1" applyFill="1" applyAlignment="1">
      <alignment vertical="top"/>
      <protection/>
    </xf>
    <xf numFmtId="0" fontId="7" fillId="0" borderId="0" xfId="63" applyFont="1" applyFill="1" applyAlignment="1">
      <alignment vertical="center" wrapText="1"/>
      <protection/>
    </xf>
    <xf numFmtId="0" fontId="8" fillId="0" borderId="0" xfId="58" applyFont="1" applyFill="1" applyAlignment="1">
      <alignment vertical="top"/>
      <protection/>
    </xf>
    <xf numFmtId="0" fontId="9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29" fillId="0" borderId="0" xfId="0" applyFont="1" applyAlignment="1">
      <alignment horizontal="center" vertical="top"/>
    </xf>
    <xf numFmtId="179" fontId="16" fillId="0" borderId="0" xfId="0" applyNumberFormat="1" applyFont="1" applyAlignment="1">
      <alignment horizontal="right" vertical="top" wrapText="1"/>
    </xf>
    <xf numFmtId="0" fontId="49" fillId="0" borderId="0" xfId="0" applyFont="1" applyAlignment="1">
      <alignment horizontal="left" vertical="center" wrapText="1"/>
    </xf>
    <xf numFmtId="179" fontId="5" fillId="0" borderId="0" xfId="0" applyNumberFormat="1" applyFont="1" applyAlignment="1">
      <alignment horizontal="right" vertical="top" wrapText="1"/>
    </xf>
    <xf numFmtId="15" fontId="32" fillId="0" borderId="0" xfId="59" applyNumberFormat="1" applyFont="1" applyAlignment="1">
      <alignment horizontal="right" vertical="center" wrapText="1"/>
      <protection/>
    </xf>
    <xf numFmtId="0" fontId="29" fillId="0" borderId="0" xfId="62" applyFont="1" applyAlignment="1">
      <alignment horizontal="right" vertical="top" wrapText="1"/>
      <protection/>
    </xf>
    <xf numFmtId="0" fontId="16" fillId="0" borderId="0" xfId="62" applyFont="1" applyAlignment="1">
      <alignment horizontal="right" vertical="top" wrapText="1"/>
      <protection/>
    </xf>
    <xf numFmtId="0" fontId="5" fillId="0" borderId="0" xfId="58" applyFont="1" applyAlignment="1">
      <alignment horizontal="right" vertical="top"/>
      <protection/>
    </xf>
    <xf numFmtId="0" fontId="5" fillId="0" borderId="0" xfId="0" applyFont="1" applyAlignment="1">
      <alignment horizontal="right" vertical="top"/>
    </xf>
    <xf numFmtId="0" fontId="9" fillId="0" borderId="0" xfId="59" applyFont="1" applyAlignment="1">
      <alignment horizontal="left" vertical="center"/>
      <protection/>
    </xf>
    <xf numFmtId="0" fontId="5" fillId="0" borderId="0" xfId="0" applyFont="1" applyAlignment="1">
      <alignment horizontal="left" vertic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 2" xfId="58"/>
    <cellStyle name="Normal_BAL" xfId="59"/>
    <cellStyle name="Normal_Financial statements 2000 Alcomet" xfId="60"/>
    <cellStyle name="Normal_Financial statements 2000 Alcomet 2" xfId="61"/>
    <cellStyle name="Normal_Financial statements_bg model 2002" xfId="62"/>
    <cellStyle name="Normal_Financial statements_bg model 2002 2" xfId="63"/>
    <cellStyle name="Normal_FS_SOPHARMA_2005 (2)" xfId="64"/>
    <cellStyle name="Normal_FS'05-Neochim group-raboten_Final2" xfId="65"/>
    <cellStyle name="Normal_P&amp;L" xfId="66"/>
    <cellStyle name="Normal_P&amp;L_Financial statements_bg model 2002" xfId="67"/>
    <cellStyle name="Normal_Sheet2" xfId="68"/>
    <cellStyle name="Normal_SOPHARMA_FS_01_12_2007_predvaritelen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TKOVA%20%20RABOTEN-31.03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-10"/>
      <sheetName val=" РДИ ЗА ОСН. М-ЛИ"/>
      <sheetName val="НЕПРОИЗВ. М-ЛИ"/>
      <sheetName val="3a "/>
      <sheetName val="11-12"/>
      <sheetName val="13"/>
      <sheetName val="13 а"/>
      <sheetName val="14"/>
      <sheetName val="15"/>
      <sheetName val="15 a"/>
      <sheetName val="15 b"/>
      <sheetName val="ЗАЛОЗИ ПО КРЕДИТИ"/>
      <sheetName val="16"/>
      <sheetName val="16 a"/>
      <sheetName val="17"/>
      <sheetName val="17 a"/>
      <sheetName val="17 b"/>
      <sheetName val="17 с"/>
      <sheetName val="ЗАЛОЗИ "/>
      <sheetName val="18"/>
      <sheetName val="18 а"/>
      <sheetName val="19"/>
      <sheetName val="19 а"/>
      <sheetName val="20"/>
      <sheetName val="20 a"/>
      <sheetName val="20 b"/>
      <sheetName val="20 c"/>
      <sheetName val="20 c "/>
      <sheetName val="20 d"/>
      <sheetName val="20 d "/>
      <sheetName val=" 20 d"/>
      <sheetName val="21"/>
      <sheetName val="21 а "/>
      <sheetName val="22"/>
      <sheetName val="22 а"/>
      <sheetName val="23"/>
      <sheetName val="МАТЕРИАЛИ"/>
      <sheetName val="ГП "/>
      <sheetName val="ПОЛУФАБРИКАТИ И НП"/>
      <sheetName val="СТОКИ "/>
      <sheetName val="24"/>
      <sheetName val="24 a"/>
      <sheetName val="24 b "/>
      <sheetName val="25"/>
      <sheetName val="25 a"/>
      <sheetName val="26 a"/>
      <sheetName val="26 a a"/>
      <sheetName val="26 b "/>
      <sheetName val="27"/>
      <sheetName val="28"/>
      <sheetName val="28 a"/>
      <sheetName val="28 b"/>
      <sheetName val="28 c"/>
      <sheetName val="28 d"/>
      <sheetName val="29"/>
      <sheetName val="29 а"/>
      <sheetName val="30"/>
      <sheetName val=" 30 a"/>
      <sheetName val="31"/>
      <sheetName val="32 "/>
      <sheetName val="33"/>
      <sheetName val="33 a"/>
      <sheetName val="34"/>
      <sheetName val="34 a"/>
      <sheetName val="34 b"/>
      <sheetName val="34 c"/>
      <sheetName val="35"/>
      <sheetName val="36-40"/>
      <sheetName val="41"/>
      <sheetName val="41 а"/>
      <sheetName val="42"/>
      <sheetName val="42 - ОБОБЩЕНА"/>
      <sheetName val="42.1 - кредитен риск"/>
      <sheetName val="42.2-кред.риск - нотка"/>
      <sheetName val="42.2-кр. риск - засечка"/>
      <sheetName val="42.3-кредитен риск"/>
      <sheetName val="42.4-кредитен риск"/>
      <sheetName val="42 -валутен риск"/>
      <sheetName val="42-валутна чувст."/>
      <sheetName val="42 - матуритет"/>
      <sheetName val="42 - лихвен анализ  "/>
      <sheetName val="42-лихвена чувст."/>
      <sheetName val="42 - капиталов риск"/>
      <sheetName val="44 - свързани лица"/>
      <sheetName val="44-сделки свързани лица"/>
      <sheetName val="43- сегменти"/>
    </sheetNames>
    <sheetDataSet>
      <sheetData sheetId="53">
        <row r="10">
          <cell r="D10">
            <v>0.06906185485247687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="86" zoomScaleNormal="86" zoomScalePageLayoutView="0" workbookViewId="0" topLeftCell="A1">
      <selection activeCell="D38" sqref="D38:E39"/>
    </sheetView>
  </sheetViews>
  <sheetFormatPr defaultColWidth="0" defaultRowHeight="12.75" customHeight="1" zeroHeight="1"/>
  <cols>
    <col min="1" max="2" width="9.28125" style="26" customWidth="1"/>
    <col min="3" max="3" width="15.7109375" style="26" customWidth="1"/>
    <col min="4" max="9" width="9.28125" style="26" customWidth="1"/>
    <col min="10" max="16384" width="9.28125" style="26" hidden="1" customWidth="1"/>
  </cols>
  <sheetData>
    <row r="1" spans="1:8" ht="17.25">
      <c r="A1" s="24" t="s">
        <v>31</v>
      </c>
      <c r="B1" s="25"/>
      <c r="C1" s="25"/>
      <c r="D1" s="30" t="s">
        <v>37</v>
      </c>
      <c r="E1" s="25"/>
      <c r="F1" s="25"/>
      <c r="G1" s="25"/>
      <c r="H1" s="25"/>
    </row>
    <row r="2" ht="12.75"/>
    <row r="3" ht="12.75"/>
    <row r="4" ht="12.75"/>
    <row r="5" spans="1:9" ht="17.25">
      <c r="A5" s="242" t="s">
        <v>8</v>
      </c>
      <c r="D5" s="243" t="s">
        <v>9</v>
      </c>
      <c r="E5" s="50"/>
      <c r="F5" s="28"/>
      <c r="G5" s="28"/>
      <c r="H5" s="28"/>
      <c r="I5" s="28"/>
    </row>
    <row r="6" spans="1:9" ht="17.25" customHeight="1">
      <c r="A6" s="27"/>
      <c r="D6" s="243" t="s">
        <v>10</v>
      </c>
      <c r="E6" s="50"/>
      <c r="F6" s="28"/>
      <c r="G6" s="28"/>
      <c r="H6" s="28"/>
      <c r="I6" s="28"/>
    </row>
    <row r="7" spans="1:9" ht="17.25">
      <c r="A7" s="27"/>
      <c r="D7" s="243" t="s">
        <v>11</v>
      </c>
      <c r="G7" s="28"/>
      <c r="H7" s="28"/>
      <c r="I7" s="28"/>
    </row>
    <row r="8" spans="1:9" ht="16.5">
      <c r="A8" s="29"/>
      <c r="D8" s="243" t="s">
        <v>12</v>
      </c>
      <c r="E8" s="50"/>
      <c r="F8" s="28"/>
      <c r="G8" s="28"/>
      <c r="H8" s="28"/>
      <c r="I8" s="28"/>
    </row>
    <row r="9" spans="1:9" ht="17.25">
      <c r="A9" s="27"/>
      <c r="D9" s="16" t="s">
        <v>13</v>
      </c>
      <c r="E9" s="50"/>
      <c r="F9" s="29"/>
      <c r="G9" s="28"/>
      <c r="H9" s="28"/>
      <c r="I9" s="28"/>
    </row>
    <row r="10" spans="1:9" ht="17.25">
      <c r="A10" s="27"/>
      <c r="D10" s="28"/>
      <c r="E10" s="28"/>
      <c r="F10" s="28"/>
      <c r="G10" s="28"/>
      <c r="H10" s="28"/>
      <c r="I10" s="28"/>
    </row>
    <row r="11" spans="1:9" ht="17.25">
      <c r="A11" s="27"/>
      <c r="D11" s="16"/>
      <c r="E11" s="16"/>
      <c r="F11" s="16"/>
      <c r="G11" s="28"/>
      <c r="H11" s="28"/>
      <c r="I11" s="28"/>
    </row>
    <row r="12" spans="1:7" ht="18">
      <c r="A12" s="242" t="s">
        <v>14</v>
      </c>
      <c r="B12" s="244"/>
      <c r="C12" s="244"/>
      <c r="D12" s="243" t="s">
        <v>9</v>
      </c>
      <c r="E12" s="245"/>
      <c r="F12" s="245"/>
      <c r="G12" s="48"/>
    </row>
    <row r="13" spans="4:9" ht="16.5">
      <c r="D13" s="16"/>
      <c r="E13" s="47"/>
      <c r="F13" s="47"/>
      <c r="G13" s="50"/>
      <c r="H13" s="28"/>
      <c r="I13" s="28"/>
    </row>
    <row r="14" spans="4:9" ht="16.5">
      <c r="D14" s="16"/>
      <c r="E14" s="47"/>
      <c r="F14" s="47"/>
      <c r="G14" s="50"/>
      <c r="H14" s="28"/>
      <c r="I14" s="28"/>
    </row>
    <row r="15" spans="1:9" ht="17.25">
      <c r="A15" s="242" t="s">
        <v>15</v>
      </c>
      <c r="B15" s="244"/>
      <c r="C15" s="244"/>
      <c r="D15" s="243" t="s">
        <v>16</v>
      </c>
      <c r="E15" s="245"/>
      <c r="F15" s="47"/>
      <c r="G15" s="50"/>
      <c r="H15" s="28"/>
      <c r="I15" s="28"/>
    </row>
    <row r="16" spans="1:9" ht="17.25">
      <c r="A16" s="27"/>
      <c r="D16" s="16"/>
      <c r="E16" s="47"/>
      <c r="F16" s="47"/>
      <c r="G16" s="50"/>
      <c r="H16" s="28"/>
      <c r="I16" s="28"/>
    </row>
    <row r="17" spans="1:9" ht="17.25">
      <c r="A17" s="27"/>
      <c r="D17" s="16"/>
      <c r="E17" s="47"/>
      <c r="F17" s="47"/>
      <c r="G17" s="50"/>
      <c r="H17" s="28"/>
      <c r="I17" s="28"/>
    </row>
    <row r="18" spans="1:9" ht="17.25">
      <c r="A18" s="246" t="s">
        <v>18</v>
      </c>
      <c r="B18" s="246"/>
      <c r="C18" s="246"/>
      <c r="D18" s="16" t="s">
        <v>17</v>
      </c>
      <c r="E18" s="47"/>
      <c r="F18" s="47"/>
      <c r="G18" s="50"/>
      <c r="H18" s="28"/>
      <c r="I18" s="28"/>
    </row>
    <row r="19" spans="1:9" ht="17.25">
      <c r="A19" s="27"/>
      <c r="B19" s="27"/>
      <c r="C19" s="27"/>
      <c r="D19" s="16"/>
      <c r="E19" s="47"/>
      <c r="F19" s="47"/>
      <c r="G19" s="50"/>
      <c r="H19" s="28"/>
      <c r="I19" s="28"/>
    </row>
    <row r="20" spans="1:9" ht="18">
      <c r="A20" s="27"/>
      <c r="D20" s="16"/>
      <c r="E20" s="47"/>
      <c r="F20" s="47"/>
      <c r="G20" s="48"/>
      <c r="H20" s="27"/>
      <c r="I20" s="27"/>
    </row>
    <row r="21" spans="1:7" ht="18">
      <c r="A21" s="242" t="s">
        <v>150</v>
      </c>
      <c r="B21" s="244"/>
      <c r="C21" s="244"/>
      <c r="D21" s="243" t="s">
        <v>19</v>
      </c>
      <c r="E21" s="245"/>
      <c r="F21" s="245"/>
      <c r="G21" s="48"/>
    </row>
    <row r="22" spans="1:7" ht="18">
      <c r="A22" s="242"/>
      <c r="B22" s="244"/>
      <c r="C22" s="244"/>
      <c r="D22" s="243" t="s">
        <v>20</v>
      </c>
      <c r="E22" s="245"/>
      <c r="F22" s="245"/>
      <c r="G22" s="48"/>
    </row>
    <row r="23" spans="1:7" ht="18">
      <c r="A23" s="27"/>
      <c r="D23" s="28"/>
      <c r="E23" s="50"/>
      <c r="F23" s="50"/>
      <c r="G23" s="48"/>
    </row>
    <row r="24" spans="1:7" ht="18">
      <c r="A24" s="27"/>
      <c r="D24" s="16"/>
      <c r="E24" s="48"/>
      <c r="F24" s="48"/>
      <c r="G24" s="48"/>
    </row>
    <row r="25" spans="1:7" ht="18">
      <c r="A25" s="27" t="s">
        <v>30</v>
      </c>
      <c r="C25" s="55"/>
      <c r="D25" s="16" t="s">
        <v>32</v>
      </c>
      <c r="E25" s="47"/>
      <c r="F25" s="48"/>
      <c r="G25" s="48"/>
    </row>
    <row r="26" spans="1:7" ht="18">
      <c r="A26" s="27"/>
      <c r="C26" s="55"/>
      <c r="D26" s="16" t="s">
        <v>34</v>
      </c>
      <c r="E26" s="47"/>
      <c r="F26" s="48"/>
      <c r="G26" s="51"/>
    </row>
    <row r="27" spans="1:7" ht="18">
      <c r="A27" s="27"/>
      <c r="C27" s="55"/>
      <c r="D27" s="16" t="s">
        <v>151</v>
      </c>
      <c r="E27" s="47"/>
      <c r="F27" s="48"/>
      <c r="G27" s="51"/>
    </row>
    <row r="28" spans="1:7" ht="18">
      <c r="A28" s="27"/>
      <c r="C28" s="55"/>
      <c r="D28" s="16" t="s">
        <v>152</v>
      </c>
      <c r="E28" s="47"/>
      <c r="F28" s="48"/>
      <c r="G28" s="51"/>
    </row>
    <row r="29" spans="1:7" ht="17.25">
      <c r="A29" s="27"/>
      <c r="D29" s="16" t="s">
        <v>33</v>
      </c>
      <c r="E29" s="51"/>
      <c r="F29" s="51"/>
      <c r="G29" s="51"/>
    </row>
    <row r="30" spans="1:7" ht="18">
      <c r="A30" s="27"/>
      <c r="C30" s="28"/>
      <c r="D30" s="16" t="s">
        <v>153</v>
      </c>
      <c r="E30" s="50"/>
      <c r="F30" s="48"/>
      <c r="G30" s="51"/>
    </row>
    <row r="31" spans="1:7" ht="18">
      <c r="A31" s="27"/>
      <c r="D31" s="16"/>
      <c r="E31" s="51"/>
      <c r="F31" s="48"/>
      <c r="G31" s="51"/>
    </row>
    <row r="32" spans="1:9" ht="17.25">
      <c r="A32" s="242" t="s">
        <v>21</v>
      </c>
      <c r="B32" s="242"/>
      <c r="D32" s="243" t="s">
        <v>22</v>
      </c>
      <c r="E32" s="47"/>
      <c r="F32" s="47"/>
      <c r="G32" s="47"/>
      <c r="H32" s="27"/>
      <c r="I32" s="27"/>
    </row>
    <row r="33" spans="1:9" ht="17.25">
      <c r="A33" s="27"/>
      <c r="D33" s="243" t="s">
        <v>23</v>
      </c>
      <c r="E33" s="47"/>
      <c r="F33" s="47"/>
      <c r="G33" s="47"/>
      <c r="H33" s="27"/>
      <c r="I33" s="27"/>
    </row>
    <row r="34" spans="1:7" ht="17.25">
      <c r="A34" s="27"/>
      <c r="D34" s="243" t="s">
        <v>24</v>
      </c>
      <c r="E34" s="47"/>
      <c r="F34" s="47"/>
      <c r="G34" s="47"/>
    </row>
    <row r="35" spans="1:7" ht="17.25">
      <c r="A35" s="27"/>
      <c r="D35" s="243" t="s">
        <v>25</v>
      </c>
      <c r="E35" s="47"/>
      <c r="F35" s="47"/>
      <c r="G35" s="47"/>
    </row>
    <row r="36" spans="1:7" ht="17.25">
      <c r="A36" s="27"/>
      <c r="D36" s="243" t="s">
        <v>26</v>
      </c>
      <c r="E36" s="47"/>
      <c r="F36" s="47"/>
      <c r="G36" s="47"/>
    </row>
    <row r="37" spans="1:7" ht="17.25">
      <c r="A37" s="27"/>
      <c r="D37" s="16" t="s">
        <v>27</v>
      </c>
      <c r="E37" s="47"/>
      <c r="F37" s="47"/>
      <c r="G37" s="47"/>
    </row>
    <row r="38" spans="1:7" ht="17.25">
      <c r="A38" s="27"/>
      <c r="D38" s="16" t="s">
        <v>154</v>
      </c>
      <c r="E38" s="47"/>
      <c r="F38" s="47"/>
      <c r="G38" s="47"/>
    </row>
    <row r="39" spans="1:7" ht="17.25">
      <c r="A39" s="27"/>
      <c r="D39" s="16" t="s">
        <v>155</v>
      </c>
      <c r="E39" s="47"/>
      <c r="F39" s="47"/>
      <c r="G39" s="47"/>
    </row>
    <row r="40" spans="1:7" ht="18">
      <c r="A40" s="27"/>
      <c r="D40" s="16"/>
      <c r="E40" s="51"/>
      <c r="F40" s="48"/>
      <c r="G40" s="51"/>
    </row>
    <row r="41" spans="1:7" ht="17.25">
      <c r="A41" s="242" t="s">
        <v>28</v>
      </c>
      <c r="B41" s="244"/>
      <c r="C41" s="244"/>
      <c r="D41" s="247" t="s">
        <v>29</v>
      </c>
      <c r="E41" s="248"/>
      <c r="F41" s="248"/>
      <c r="G41" s="248"/>
    </row>
    <row r="42" spans="1:7" ht="18">
      <c r="A42" s="27"/>
      <c r="E42" s="51"/>
      <c r="F42" s="48"/>
      <c r="G42" s="51"/>
    </row>
    <row r="43" spans="1:6" ht="17.25">
      <c r="A43" s="27"/>
      <c r="F43" s="27"/>
    </row>
    <row r="44" spans="1:6" ht="17.25">
      <c r="A44" s="27"/>
      <c r="F44" s="27"/>
    </row>
    <row r="45" spans="1:6" ht="17.25">
      <c r="A45" s="27"/>
      <c r="F45" s="27"/>
    </row>
    <row r="46" spans="1:6" ht="17.25">
      <c r="A46" s="27"/>
      <c r="F46" s="27"/>
    </row>
    <row r="47" spans="1:6" ht="17.25">
      <c r="A47" s="27"/>
      <c r="F47" s="27"/>
    </row>
    <row r="48" spans="1:6" ht="17.25">
      <c r="A48" s="27"/>
      <c r="F48" s="27"/>
    </row>
    <row r="49" spans="1:6" ht="17.25">
      <c r="A49" s="27"/>
      <c r="F49" s="27"/>
    </row>
    <row r="50" ht="12.75"/>
    <row r="51" ht="12.75"/>
    <row r="52" ht="12.75"/>
    <row r="53" ht="12.75"/>
    <row r="54" ht="12.75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view="pageBreakPreview" zoomScale="86" zoomScaleSheetLayoutView="86" zoomScalePageLayoutView="0" workbookViewId="0" topLeftCell="A25">
      <selection activeCell="A44" sqref="A44"/>
    </sheetView>
  </sheetViews>
  <sheetFormatPr defaultColWidth="9.140625" defaultRowHeight="12.75"/>
  <cols>
    <col min="1" max="1" width="61.7109375" style="14" customWidth="1"/>
    <col min="2" max="2" width="10.8515625" style="36" customWidth="1"/>
    <col min="3" max="3" width="11.8515625" style="36" customWidth="1"/>
    <col min="4" max="4" width="1.8515625" style="36" customWidth="1"/>
    <col min="5" max="6" width="10.00390625" style="36" customWidth="1"/>
    <col min="7" max="7" width="7.421875" style="14" customWidth="1"/>
    <col min="8" max="16384" width="9.140625" style="14" customWidth="1"/>
  </cols>
  <sheetData>
    <row r="1" spans="1:6" ht="13.5">
      <c r="A1" s="307" t="str">
        <f>'Cover '!D1</f>
        <v>"SOPHARMA" AD</v>
      </c>
      <c r="B1" s="308"/>
      <c r="C1" s="308"/>
      <c r="D1" s="308"/>
      <c r="E1" s="308"/>
      <c r="F1" s="195"/>
    </row>
    <row r="2" spans="1:6" s="38" customFormat="1" ht="13.5">
      <c r="A2" s="309" t="s">
        <v>35</v>
      </c>
      <c r="B2" s="310"/>
      <c r="C2" s="310"/>
      <c r="D2" s="310"/>
      <c r="E2" s="310"/>
      <c r="F2" s="171"/>
    </row>
    <row r="3" spans="1:6" ht="13.5">
      <c r="A3" s="74" t="s">
        <v>184</v>
      </c>
      <c r="B3" s="75"/>
      <c r="C3" s="208"/>
      <c r="D3" s="75"/>
      <c r="E3" s="75"/>
      <c r="F3" s="75"/>
    </row>
    <row r="4" spans="1:6" ht="15" customHeight="1">
      <c r="A4" s="99"/>
      <c r="B4" s="311" t="s">
        <v>36</v>
      </c>
      <c r="C4" s="312" t="s">
        <v>3</v>
      </c>
      <c r="D4" s="76"/>
      <c r="E4" s="312" t="s">
        <v>2</v>
      </c>
      <c r="F4" s="172"/>
    </row>
    <row r="5" spans="1:6" ht="12.75" customHeight="1">
      <c r="A5" s="110"/>
      <c r="B5" s="311"/>
      <c r="C5" s="312"/>
      <c r="D5" s="76"/>
      <c r="E5" s="312"/>
      <c r="F5" s="172"/>
    </row>
    <row r="6" spans="1:6" ht="15" customHeight="1">
      <c r="A6" s="100"/>
      <c r="C6" s="209"/>
      <c r="E6" s="133"/>
      <c r="F6" s="133"/>
    </row>
    <row r="7" ht="13.5">
      <c r="A7" s="91"/>
    </row>
    <row r="8" spans="1:7" ht="13.5">
      <c r="A8" s="38" t="s">
        <v>156</v>
      </c>
      <c r="B8" s="36">
        <v>3</v>
      </c>
      <c r="C8" s="210">
        <v>50170</v>
      </c>
      <c r="D8" s="88"/>
      <c r="E8" s="114">
        <v>52174</v>
      </c>
      <c r="F8" s="114"/>
      <c r="G8" s="126"/>
    </row>
    <row r="9" spans="1:8" ht="13.5">
      <c r="A9" s="38" t="s">
        <v>43</v>
      </c>
      <c r="B9" s="36">
        <v>4</v>
      </c>
      <c r="C9" s="211">
        <v>1129</v>
      </c>
      <c r="D9" s="162"/>
      <c r="E9" s="114">
        <v>920</v>
      </c>
      <c r="F9" s="114"/>
      <c r="G9" s="102"/>
      <c r="H9" s="103"/>
    </row>
    <row r="10" spans="1:8" ht="27" customHeight="1">
      <c r="A10" s="290" t="s">
        <v>157</v>
      </c>
      <c r="C10" s="210">
        <v>2511</v>
      </c>
      <c r="D10" s="114"/>
      <c r="E10" s="114">
        <v>3337</v>
      </c>
      <c r="F10" s="114"/>
      <c r="G10" s="102"/>
      <c r="H10" s="103"/>
    </row>
    <row r="11" spans="1:8" ht="13.5">
      <c r="A11" s="38" t="s">
        <v>44</v>
      </c>
      <c r="B11" s="95">
        <v>5</v>
      </c>
      <c r="C11" s="210">
        <v>-17901</v>
      </c>
      <c r="D11" s="114"/>
      <c r="E11" s="114">
        <v>-19157</v>
      </c>
      <c r="F11" s="114"/>
      <c r="G11" s="102"/>
      <c r="H11" s="103"/>
    </row>
    <row r="12" spans="1:8" ht="13.5">
      <c r="A12" s="38" t="s">
        <v>45</v>
      </c>
      <c r="B12" s="36">
        <v>6</v>
      </c>
      <c r="C12" s="211">
        <v>-8877</v>
      </c>
      <c r="D12" s="114"/>
      <c r="E12" s="114">
        <v>-7789</v>
      </c>
      <c r="F12" s="114"/>
      <c r="G12" s="102"/>
      <c r="H12" s="103"/>
    </row>
    <row r="13" spans="1:8" ht="13.5">
      <c r="A13" s="38" t="s">
        <v>46</v>
      </c>
      <c r="B13" s="36">
        <v>7</v>
      </c>
      <c r="C13" s="210">
        <v>-12958</v>
      </c>
      <c r="D13" s="114"/>
      <c r="E13" s="114">
        <v>-12316</v>
      </c>
      <c r="F13" s="114"/>
      <c r="G13" s="102"/>
      <c r="H13" s="103"/>
    </row>
    <row r="14" spans="1:8" ht="13.5">
      <c r="A14" s="38" t="s">
        <v>158</v>
      </c>
      <c r="B14" s="36" t="s">
        <v>7</v>
      </c>
      <c r="C14" s="210">
        <v>-4520</v>
      </c>
      <c r="D14" s="114"/>
      <c r="E14" s="114">
        <v>-4540</v>
      </c>
      <c r="F14" s="114"/>
      <c r="G14" s="102"/>
      <c r="H14" s="103"/>
    </row>
    <row r="15" spans="1:8" ht="13.5">
      <c r="A15" s="38" t="s">
        <v>42</v>
      </c>
      <c r="B15" s="36" t="s">
        <v>4</v>
      </c>
      <c r="C15" s="210">
        <v>-542</v>
      </c>
      <c r="D15" s="88"/>
      <c r="E15" s="114">
        <v>-496</v>
      </c>
      <c r="F15" s="114"/>
      <c r="G15" s="102"/>
      <c r="H15" s="103"/>
    </row>
    <row r="16" spans="1:8" ht="13.5">
      <c r="A16" s="74" t="s">
        <v>41</v>
      </c>
      <c r="C16" s="212">
        <f>SUM(C8:C15)</f>
        <v>9012</v>
      </c>
      <c r="D16" s="114"/>
      <c r="E16" s="115">
        <f>SUM(E8:E15)</f>
        <v>12133</v>
      </c>
      <c r="F16" s="196"/>
      <c r="G16" s="102"/>
      <c r="H16" s="103"/>
    </row>
    <row r="17" spans="1:6" ht="7.5" customHeight="1">
      <c r="A17" s="38"/>
      <c r="C17" s="213"/>
      <c r="D17" s="88"/>
      <c r="E17" s="116"/>
      <c r="F17" s="116"/>
    </row>
    <row r="18" spans="1:6" ht="13.5">
      <c r="A18" s="250" t="s">
        <v>47</v>
      </c>
      <c r="B18" s="36">
        <v>10</v>
      </c>
      <c r="C18" s="210">
        <v>1062</v>
      </c>
      <c r="D18" s="88"/>
      <c r="E18" s="114">
        <v>2462</v>
      </c>
      <c r="F18" s="114"/>
    </row>
    <row r="19" spans="1:6" ht="13.5">
      <c r="A19" s="250" t="s">
        <v>48</v>
      </c>
      <c r="B19" s="36">
        <v>11</v>
      </c>
      <c r="C19" s="210">
        <v>-404</v>
      </c>
      <c r="D19" s="114"/>
      <c r="E19" s="114">
        <v>-309</v>
      </c>
      <c r="F19" s="114"/>
    </row>
    <row r="20" spans="1:6" ht="13.5">
      <c r="A20" s="251" t="s">
        <v>49</v>
      </c>
      <c r="C20" s="212">
        <f>C18+C19</f>
        <v>658</v>
      </c>
      <c r="D20" s="114"/>
      <c r="E20" s="115">
        <f>E18+E19</f>
        <v>2153</v>
      </c>
      <c r="F20" s="196"/>
    </row>
    <row r="21" spans="1:6" ht="8.25" customHeight="1">
      <c r="A21" s="77"/>
      <c r="C21" s="213"/>
      <c r="D21" s="92"/>
      <c r="E21" s="116"/>
      <c r="F21" s="116"/>
    </row>
    <row r="22" spans="1:6" ht="13.5">
      <c r="A22" s="249" t="s">
        <v>50</v>
      </c>
      <c r="C22" s="214">
        <f>C16+C20</f>
        <v>9670</v>
      </c>
      <c r="D22" s="88"/>
      <c r="E22" s="214">
        <f>E16+E20</f>
        <v>14286</v>
      </c>
      <c r="F22" s="196"/>
    </row>
    <row r="23" spans="1:6" ht="7.5" customHeight="1">
      <c r="A23" s="74"/>
      <c r="C23" s="215"/>
      <c r="D23" s="88"/>
      <c r="E23" s="118"/>
      <c r="F23" s="118"/>
    </row>
    <row r="24" spans="1:6" ht="13.5">
      <c r="A24" s="252" t="s">
        <v>51</v>
      </c>
      <c r="C24" s="210">
        <v>-990</v>
      </c>
      <c r="D24" s="88"/>
      <c r="E24" s="114">
        <v>-1392</v>
      </c>
      <c r="F24" s="114"/>
    </row>
    <row r="25" spans="1:6" ht="13.5">
      <c r="A25" s="74"/>
      <c r="B25" s="35"/>
      <c r="C25" s="216"/>
      <c r="D25" s="114"/>
      <c r="E25" s="120"/>
      <c r="F25" s="197"/>
    </row>
    <row r="26" spans="1:8" ht="13.5">
      <c r="A26" s="249" t="s">
        <v>52</v>
      </c>
      <c r="B26" s="131"/>
      <c r="C26" s="214">
        <f>C22+C24</f>
        <v>8680</v>
      </c>
      <c r="D26" s="89"/>
      <c r="E26" s="117">
        <f>E22+E24</f>
        <v>12894</v>
      </c>
      <c r="F26" s="196"/>
      <c r="G26" s="102"/>
      <c r="H26" s="103"/>
    </row>
    <row r="27" spans="1:6" ht="8.25" customHeight="1">
      <c r="A27" s="74"/>
      <c r="B27" s="35"/>
      <c r="C27" s="217"/>
      <c r="D27" s="89"/>
      <c r="E27" s="111"/>
      <c r="F27" s="111"/>
    </row>
    <row r="28" spans="1:6" ht="13.5">
      <c r="A28" s="253" t="s">
        <v>53</v>
      </c>
      <c r="B28" s="109"/>
      <c r="C28" s="218"/>
      <c r="D28" s="35"/>
      <c r="E28" s="125"/>
      <c r="F28" s="125"/>
    </row>
    <row r="29" spans="1:6" ht="13.5">
      <c r="A29" s="254" t="s">
        <v>54</v>
      </c>
      <c r="B29" s="109"/>
      <c r="C29" s="219"/>
      <c r="D29" s="112"/>
      <c r="E29" s="135"/>
      <c r="F29" s="135"/>
    </row>
    <row r="30" spans="1:11" ht="13.5">
      <c r="A30" s="255" t="s">
        <v>55</v>
      </c>
      <c r="B30" s="36">
        <v>18</v>
      </c>
      <c r="C30" s="220">
        <f>-681-194</f>
        <v>-875</v>
      </c>
      <c r="D30" s="88"/>
      <c r="E30" s="136">
        <v>55</v>
      </c>
      <c r="F30" s="136"/>
      <c r="I30" s="102"/>
      <c r="K30" s="102"/>
    </row>
    <row r="31" spans="1:6" ht="13.5">
      <c r="A31" s="251" t="s">
        <v>56</v>
      </c>
      <c r="B31" s="36">
        <v>12</v>
      </c>
      <c r="C31" s="138">
        <f>SUM(C30:C30)</f>
        <v>-875</v>
      </c>
      <c r="D31" s="137"/>
      <c r="E31" s="138">
        <f>SUM(E30:E30)</f>
        <v>55</v>
      </c>
      <c r="F31" s="198"/>
    </row>
    <row r="32" spans="1:6" ht="9" customHeight="1">
      <c r="A32" s="93"/>
      <c r="C32" s="221"/>
      <c r="D32" s="206"/>
      <c r="E32" s="199"/>
      <c r="F32" s="199"/>
    </row>
    <row r="33" spans="1:6" ht="14.25" thickBot="1">
      <c r="A33" s="251" t="s">
        <v>57</v>
      </c>
      <c r="B33" s="109"/>
      <c r="C33" s="222">
        <f>C31+C26</f>
        <v>7805</v>
      </c>
      <c r="D33" s="108"/>
      <c r="E33" s="119">
        <f>E31+E26</f>
        <v>12949</v>
      </c>
      <c r="F33" s="200"/>
    </row>
    <row r="34" spans="1:6" ht="9.75" customHeight="1" thickTop="1">
      <c r="A34" s="94"/>
      <c r="B34" s="109"/>
      <c r="C34" s="223"/>
      <c r="D34" s="108"/>
      <c r="E34" s="113"/>
      <c r="F34" s="113"/>
    </row>
    <row r="35" spans="1:6" ht="9.75" customHeight="1">
      <c r="A35" s="94"/>
      <c r="B35" s="109"/>
      <c r="C35" s="223"/>
      <c r="D35" s="108"/>
      <c r="E35" s="113"/>
      <c r="F35" s="113"/>
    </row>
    <row r="36" spans="1:6" ht="13.5">
      <c r="A36" s="256" t="s">
        <v>58</v>
      </c>
      <c r="B36" s="36">
        <v>26</v>
      </c>
      <c r="C36" s="240">
        <f>'[1]28 d'!$D$10</f>
        <v>0.06906185485247687</v>
      </c>
      <c r="D36" s="241"/>
      <c r="E36" s="240">
        <v>0.1</v>
      </c>
      <c r="F36" s="141"/>
    </row>
    <row r="37" spans="1:4" ht="13.5">
      <c r="A37" s="46"/>
      <c r="D37" s="139"/>
    </row>
    <row r="38" spans="1:4" ht="13.5">
      <c r="A38" s="46"/>
      <c r="D38" s="139"/>
    </row>
    <row r="39" spans="1:4" ht="13.5">
      <c r="A39" s="46"/>
      <c r="D39" s="139"/>
    </row>
    <row r="40" spans="1:6" ht="13.5">
      <c r="A40" s="313" t="s">
        <v>165</v>
      </c>
      <c r="B40" s="313"/>
      <c r="C40" s="313"/>
      <c r="D40" s="313"/>
      <c r="E40" s="313"/>
      <c r="F40" s="313"/>
    </row>
    <row r="41" spans="1:3" ht="14.25">
      <c r="A41" s="87"/>
      <c r="C41" s="132"/>
    </row>
    <row r="42" spans="1:3" ht="14.25">
      <c r="A42" s="87"/>
      <c r="C42" s="132"/>
    </row>
    <row r="44" spans="1:3" ht="13.5">
      <c r="A44" s="257" t="s">
        <v>59</v>
      </c>
      <c r="C44" s="35"/>
    </row>
    <row r="45" ht="13.5">
      <c r="A45" s="258" t="s">
        <v>9</v>
      </c>
    </row>
    <row r="46" ht="13.5">
      <c r="A46" s="259"/>
    </row>
    <row r="47" ht="13.5">
      <c r="A47" s="257" t="s">
        <v>60</v>
      </c>
    </row>
    <row r="48" ht="13.5">
      <c r="A48" s="258" t="s">
        <v>16</v>
      </c>
    </row>
    <row r="49" ht="13.5">
      <c r="A49" s="260"/>
    </row>
    <row r="50" ht="13.5">
      <c r="A50" s="70" t="s">
        <v>100</v>
      </c>
    </row>
    <row r="51" ht="13.5">
      <c r="A51" s="128" t="s">
        <v>61</v>
      </c>
    </row>
    <row r="52" ht="13.5">
      <c r="A52" s="128"/>
    </row>
    <row r="53" ht="13.5">
      <c r="A53" s="128"/>
    </row>
    <row r="54" ht="13.5">
      <c r="A54" s="128"/>
    </row>
    <row r="55" ht="13.5">
      <c r="A55" s="233"/>
    </row>
    <row r="56" spans="1:2" ht="13.5">
      <c r="A56" s="130"/>
      <c r="B56"/>
    </row>
  </sheetData>
  <sheetProtection/>
  <mergeCells count="6">
    <mergeCell ref="A1:E1"/>
    <mergeCell ref="A2:E2"/>
    <mergeCell ref="B4:B5"/>
    <mergeCell ref="E4:E5"/>
    <mergeCell ref="C4:C5"/>
    <mergeCell ref="A40:F40"/>
  </mergeCells>
  <printOptions/>
  <pageMargins left="0.75" right="0.15748031496062992" top="0.4330708661417323" bottom="0.2755905511811024" header="0.2755905511811024" footer="0.15748031496062992"/>
  <pageSetup blackAndWhite="1" firstPageNumber="1" useFirstPageNumber="1" horizontalDpi="600" verticalDpi="600" orientation="portrait" paperSize="9" scale="85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3"/>
  <sheetViews>
    <sheetView view="pageBreakPreview" zoomScale="77" zoomScaleSheetLayoutView="77" zoomScalePageLayoutView="0" workbookViewId="0" topLeftCell="A43">
      <selection activeCell="A26" sqref="A26"/>
    </sheetView>
  </sheetViews>
  <sheetFormatPr defaultColWidth="9.140625" defaultRowHeight="12.75"/>
  <cols>
    <col min="1" max="1" width="59.140625" style="0" customWidth="1"/>
    <col min="2" max="2" width="10.421875" style="0" customWidth="1"/>
    <col min="3" max="3" width="17.00390625" style="0" customWidth="1"/>
    <col min="4" max="4" width="2.28125" style="0" customWidth="1"/>
    <col min="5" max="5" width="17.57421875" style="0" customWidth="1"/>
    <col min="6" max="6" width="3.421875" style="0" bestFit="1" customWidth="1"/>
  </cols>
  <sheetData>
    <row r="1" spans="1:6" ht="13.5">
      <c r="A1" s="307" t="str">
        <f>'Cover '!D1</f>
        <v>"SOPHARMA" AD</v>
      </c>
      <c r="B1" s="308"/>
      <c r="C1" s="308"/>
      <c r="D1" s="308"/>
      <c r="E1" s="308"/>
      <c r="F1" s="31"/>
    </row>
    <row r="2" spans="1:6" ht="13.5">
      <c r="A2" s="32" t="s">
        <v>38</v>
      </c>
      <c r="B2" s="72"/>
      <c r="C2" s="72"/>
      <c r="D2" s="72"/>
      <c r="E2" s="32"/>
      <c r="F2" s="32"/>
    </row>
    <row r="3" spans="1:6" ht="13.5">
      <c r="A3" s="32" t="s">
        <v>62</v>
      </c>
      <c r="B3" s="73"/>
      <c r="C3" s="73"/>
      <c r="D3" s="73"/>
      <c r="E3" s="18"/>
      <c r="F3" s="18"/>
    </row>
    <row r="4" spans="1:6" ht="26.25" customHeight="1">
      <c r="A4" s="78"/>
      <c r="B4" s="311" t="s">
        <v>36</v>
      </c>
      <c r="C4" s="312" t="s">
        <v>64</v>
      </c>
      <c r="D4" s="76"/>
      <c r="E4" s="312" t="s">
        <v>63</v>
      </c>
      <c r="F4" s="140"/>
    </row>
    <row r="5" spans="2:6" ht="12" customHeight="1">
      <c r="B5" s="311"/>
      <c r="C5" s="314"/>
      <c r="D5" s="76"/>
      <c r="E5" s="314"/>
      <c r="F5" s="165"/>
    </row>
    <row r="6" spans="2:6" ht="15.75" customHeight="1">
      <c r="B6" s="98"/>
      <c r="C6" s="134"/>
      <c r="D6" s="76"/>
      <c r="E6" s="134"/>
      <c r="F6" s="166"/>
    </row>
    <row r="7" spans="1:6" ht="13.5">
      <c r="A7" s="32" t="s">
        <v>65</v>
      </c>
      <c r="B7" s="37"/>
      <c r="C7" s="37"/>
      <c r="D7" s="37"/>
      <c r="E7" s="37"/>
      <c r="F7" s="37"/>
    </row>
    <row r="8" spans="1:6" ht="13.5">
      <c r="A8" s="32" t="s">
        <v>66</v>
      </c>
      <c r="B8" s="34"/>
      <c r="C8" s="34"/>
      <c r="D8" s="34"/>
      <c r="E8" s="34"/>
      <c r="F8" s="34"/>
    </row>
    <row r="9" spans="1:6" ht="13.5">
      <c r="A9" s="18" t="s">
        <v>67</v>
      </c>
      <c r="B9" s="39">
        <v>13</v>
      </c>
      <c r="C9" s="142">
        <v>224294</v>
      </c>
      <c r="D9" s="39"/>
      <c r="E9" s="142">
        <v>224654</v>
      </c>
      <c r="F9" s="56"/>
    </row>
    <row r="10" spans="1:6" ht="13.5">
      <c r="A10" s="23" t="s">
        <v>68</v>
      </c>
      <c r="B10" s="39">
        <v>14</v>
      </c>
      <c r="C10" s="142">
        <v>8278</v>
      </c>
      <c r="D10" s="39"/>
      <c r="E10" s="142">
        <v>8524</v>
      </c>
      <c r="F10" s="56"/>
    </row>
    <row r="11" spans="1:6" ht="13.5">
      <c r="A11" s="18" t="s">
        <v>69</v>
      </c>
      <c r="B11" s="39">
        <v>15</v>
      </c>
      <c r="C11" s="142">
        <v>41083</v>
      </c>
      <c r="D11" s="39"/>
      <c r="E11" s="142">
        <v>39329</v>
      </c>
      <c r="F11" s="56"/>
    </row>
    <row r="12" spans="1:6" ht="13.5">
      <c r="A12" s="23" t="s">
        <v>70</v>
      </c>
      <c r="B12" s="39">
        <v>16</v>
      </c>
      <c r="C12" s="142">
        <f>87147-1</f>
        <v>87146</v>
      </c>
      <c r="D12" s="39"/>
      <c r="E12" s="142">
        <f>87147-1</f>
        <v>87146</v>
      </c>
      <c r="F12" s="56"/>
    </row>
    <row r="13" spans="1:6" ht="13.5">
      <c r="A13" s="23" t="s">
        <v>159</v>
      </c>
      <c r="B13" s="39">
        <v>17</v>
      </c>
      <c r="C13" s="142">
        <v>6062</v>
      </c>
      <c r="D13" s="39"/>
      <c r="E13" s="142">
        <v>6062</v>
      </c>
      <c r="F13" s="56"/>
    </row>
    <row r="14" spans="1:6" ht="13.5">
      <c r="A14" s="23" t="s">
        <v>71</v>
      </c>
      <c r="B14" s="39">
        <v>18</v>
      </c>
      <c r="C14" s="142">
        <v>10136</v>
      </c>
      <c r="D14" s="39"/>
      <c r="E14" s="142">
        <f>9620+1</f>
        <v>9621</v>
      </c>
      <c r="F14" s="56"/>
    </row>
    <row r="15" spans="1:6" ht="13.5">
      <c r="A15" s="105" t="s">
        <v>72</v>
      </c>
      <c r="B15" s="39">
        <v>19</v>
      </c>
      <c r="C15" s="142">
        <v>92686</v>
      </c>
      <c r="D15" s="39"/>
      <c r="E15" s="142">
        <v>91794</v>
      </c>
      <c r="F15" s="163"/>
    </row>
    <row r="16" spans="1:6" ht="13.5">
      <c r="A16" s="105" t="s">
        <v>73</v>
      </c>
      <c r="B16" s="39">
        <v>20</v>
      </c>
      <c r="C16" s="142">
        <v>10541</v>
      </c>
      <c r="D16" s="39"/>
      <c r="E16" s="142">
        <f>9957-60</f>
        <v>9897</v>
      </c>
      <c r="F16" s="163"/>
    </row>
    <row r="17" spans="1:9" ht="13.5">
      <c r="A17" s="15"/>
      <c r="B17" s="122"/>
      <c r="C17" s="58">
        <f>SUM(C9:C16)</f>
        <v>480226</v>
      </c>
      <c r="D17" s="34"/>
      <c r="E17" s="58">
        <f>SUM(E9:E16)</f>
        <v>477027</v>
      </c>
      <c r="F17" s="59"/>
      <c r="I17" s="140" t="s">
        <v>1</v>
      </c>
    </row>
    <row r="18" spans="1:6" ht="14.25" customHeight="1">
      <c r="A18" s="32" t="s">
        <v>74</v>
      </c>
      <c r="B18" s="34"/>
      <c r="C18" s="57"/>
      <c r="D18" s="34"/>
      <c r="E18" s="57"/>
      <c r="F18" s="57"/>
    </row>
    <row r="19" spans="1:6" ht="13.5">
      <c r="A19" s="18" t="s">
        <v>75</v>
      </c>
      <c r="B19" s="39">
        <v>21</v>
      </c>
      <c r="C19" s="56">
        <v>66844</v>
      </c>
      <c r="D19" s="39"/>
      <c r="E19" s="56">
        <v>61365</v>
      </c>
      <c r="F19" s="56"/>
    </row>
    <row r="20" spans="1:6" ht="13.5">
      <c r="A20" s="18" t="s">
        <v>77</v>
      </c>
      <c r="B20" s="39">
        <v>22</v>
      </c>
      <c r="C20" s="56">
        <v>107632</v>
      </c>
      <c r="D20" s="164"/>
      <c r="E20" s="56">
        <f>97015-1</f>
        <v>97014</v>
      </c>
      <c r="F20" s="163"/>
    </row>
    <row r="21" spans="1:6" ht="13.5">
      <c r="A21" s="18" t="s">
        <v>76</v>
      </c>
      <c r="B21" s="39">
        <v>23</v>
      </c>
      <c r="C21" s="205">
        <v>20249</v>
      </c>
      <c r="D21" s="39"/>
      <c r="E21" s="205">
        <v>27212</v>
      </c>
      <c r="F21" s="163"/>
    </row>
    <row r="22" spans="1:6" ht="13.5">
      <c r="A22" s="18" t="s">
        <v>121</v>
      </c>
      <c r="B22" s="39" t="s">
        <v>5</v>
      </c>
      <c r="C22" s="56">
        <v>5769</v>
      </c>
      <c r="D22" s="39"/>
      <c r="E22" s="56">
        <f>6047-3</f>
        <v>6044</v>
      </c>
      <c r="F22" s="163"/>
    </row>
    <row r="23" spans="1:6" ht="13.5">
      <c r="A23" s="15" t="s">
        <v>160</v>
      </c>
      <c r="B23" s="39" t="s">
        <v>6</v>
      </c>
      <c r="C23" s="205">
        <f>2+12313</f>
        <v>12315</v>
      </c>
      <c r="D23" s="39"/>
      <c r="E23" s="205">
        <v>6144</v>
      </c>
      <c r="F23" s="56"/>
    </row>
    <row r="24" spans="1:6" ht="13.5">
      <c r="A24" s="18" t="s">
        <v>78</v>
      </c>
      <c r="B24" s="39">
        <v>25</v>
      </c>
      <c r="C24" s="56">
        <v>3902</v>
      </c>
      <c r="D24" s="39"/>
      <c r="E24" s="56">
        <v>3959</v>
      </c>
      <c r="F24" s="56"/>
    </row>
    <row r="25" spans="1:6" ht="13.5">
      <c r="A25" s="32"/>
      <c r="B25" s="34"/>
      <c r="C25" s="58">
        <f>SUM(C19:C24)</f>
        <v>216711</v>
      </c>
      <c r="D25" s="34"/>
      <c r="E25" s="58">
        <f>SUM(E19:E24)</f>
        <v>201738</v>
      </c>
      <c r="F25" s="59"/>
    </row>
    <row r="26" spans="1:6" ht="8.25" customHeight="1">
      <c r="A26" s="32"/>
      <c r="B26" s="34"/>
      <c r="C26" s="59"/>
      <c r="D26" s="34"/>
      <c r="E26" s="59"/>
      <c r="F26" s="59"/>
    </row>
    <row r="27" spans="1:6" ht="15.75" customHeight="1" thickBot="1">
      <c r="A27" s="261" t="s">
        <v>79</v>
      </c>
      <c r="B27" s="122"/>
      <c r="C27" s="60">
        <f>SUM(C17+C25)</f>
        <v>696937</v>
      </c>
      <c r="D27" s="34"/>
      <c r="E27" s="60">
        <f>SUM(E17+E25)</f>
        <v>678765</v>
      </c>
      <c r="F27" s="59"/>
    </row>
    <row r="28" spans="1:6" ht="10.5" customHeight="1" thickTop="1">
      <c r="A28" s="18"/>
      <c r="B28" s="39"/>
      <c r="C28" s="57"/>
      <c r="D28" s="39"/>
      <c r="E28" s="57"/>
      <c r="F28" s="57"/>
    </row>
    <row r="29" spans="1:6" ht="15.75" customHeight="1">
      <c r="A29" s="17" t="s">
        <v>80</v>
      </c>
      <c r="B29" s="37"/>
      <c r="C29" s="79"/>
      <c r="D29" s="37"/>
      <c r="E29" s="79"/>
      <c r="F29" s="79"/>
    </row>
    <row r="30" spans="1:6" ht="17.25" customHeight="1">
      <c r="A30" s="262" t="s">
        <v>81</v>
      </c>
      <c r="B30" s="37"/>
      <c r="C30" s="79"/>
      <c r="D30" s="37"/>
      <c r="E30" s="79"/>
      <c r="F30" s="79"/>
    </row>
    <row r="31" spans="1:6" ht="13.5">
      <c r="A31" s="18" t="s">
        <v>82</v>
      </c>
      <c r="B31" s="68"/>
      <c r="C31" s="104">
        <v>134798</v>
      </c>
      <c r="D31" s="68"/>
      <c r="E31" s="104">
        <v>134798</v>
      </c>
      <c r="F31" s="104"/>
    </row>
    <row r="32" spans="1:7" ht="13.5">
      <c r="A32" s="18" t="s">
        <v>161</v>
      </c>
      <c r="B32" s="68"/>
      <c r="C32" s="104">
        <v>-34142</v>
      </c>
      <c r="D32" s="68"/>
      <c r="E32" s="104">
        <v>-34142</v>
      </c>
      <c r="F32" s="104"/>
      <c r="G32" s="90"/>
    </row>
    <row r="33" spans="1:6" ht="13.5">
      <c r="A33" s="18" t="s">
        <v>83</v>
      </c>
      <c r="B33" s="68"/>
      <c r="C33" s="104">
        <v>381565</v>
      </c>
      <c r="D33" s="68"/>
      <c r="E33" s="104">
        <f>382373+176</f>
        <v>382549</v>
      </c>
      <c r="F33" s="104"/>
    </row>
    <row r="34" spans="1:6" ht="13.5">
      <c r="A34" s="18" t="s">
        <v>84</v>
      </c>
      <c r="B34" s="68"/>
      <c r="C34" s="224">
        <f>39548+8680</f>
        <v>48228</v>
      </c>
      <c r="D34" s="68"/>
      <c r="E34" s="224">
        <v>39439</v>
      </c>
      <c r="F34" s="163"/>
    </row>
    <row r="35" spans="1:6" ht="13.5">
      <c r="A35" s="32"/>
      <c r="B35" s="37">
        <v>26</v>
      </c>
      <c r="C35" s="169">
        <f>SUM(C31:C34)</f>
        <v>530449</v>
      </c>
      <c r="D35" s="39"/>
      <c r="E35" s="169">
        <f>SUM(E31:E34)</f>
        <v>522644</v>
      </c>
      <c r="F35" s="62"/>
    </row>
    <row r="36" spans="1:6" ht="13.5">
      <c r="A36" s="298" t="s">
        <v>85</v>
      </c>
      <c r="B36" s="34"/>
      <c r="C36" s="68"/>
      <c r="D36" s="68"/>
      <c r="E36" s="68"/>
      <c r="F36" s="68"/>
    </row>
    <row r="37" spans="1:6" ht="13.5">
      <c r="A37" s="17" t="s">
        <v>86</v>
      </c>
      <c r="B37" s="68"/>
      <c r="C37" s="68"/>
      <c r="D37" s="68"/>
      <c r="E37" s="68"/>
      <c r="F37" s="57"/>
    </row>
    <row r="38" spans="1:6" ht="13.5">
      <c r="A38" s="18" t="s">
        <v>87</v>
      </c>
      <c r="B38" s="68">
        <v>27</v>
      </c>
      <c r="C38" s="56">
        <v>596</v>
      </c>
      <c r="D38" s="68"/>
      <c r="E38" s="56">
        <v>2398</v>
      </c>
      <c r="F38" s="104"/>
    </row>
    <row r="39" spans="1:6" ht="13.5">
      <c r="A39" s="23" t="s">
        <v>88</v>
      </c>
      <c r="B39" s="68">
        <v>28</v>
      </c>
      <c r="C39" s="225">
        <v>6185</v>
      </c>
      <c r="D39" s="68"/>
      <c r="E39" s="225">
        <v>6209</v>
      </c>
      <c r="F39" s="163"/>
    </row>
    <row r="40" spans="1:6" ht="13.5">
      <c r="A40" s="291" t="s">
        <v>89</v>
      </c>
      <c r="B40" s="68">
        <v>29</v>
      </c>
      <c r="C40" s="56">
        <v>4743</v>
      </c>
      <c r="D40" s="68"/>
      <c r="E40" s="56">
        <v>4858</v>
      </c>
      <c r="F40" s="104"/>
    </row>
    <row r="41" spans="1:6" ht="13.5">
      <c r="A41" s="291" t="s">
        <v>162</v>
      </c>
      <c r="B41" s="68">
        <v>30</v>
      </c>
      <c r="C41" s="56">
        <v>1394</v>
      </c>
      <c r="E41" s="56">
        <v>1610</v>
      </c>
      <c r="F41" s="104"/>
    </row>
    <row r="42" spans="1:6" ht="13.5">
      <c r="A42" s="291" t="s">
        <v>163</v>
      </c>
      <c r="B42" s="68">
        <v>31</v>
      </c>
      <c r="C42" s="56">
        <v>1002</v>
      </c>
      <c r="E42" s="56">
        <v>954</v>
      </c>
      <c r="F42" s="104"/>
    </row>
    <row r="43" spans="1:7" ht="13.5">
      <c r="A43" s="18" t="s">
        <v>164</v>
      </c>
      <c r="B43" s="68">
        <v>32</v>
      </c>
      <c r="C43" s="56">
        <v>4551</v>
      </c>
      <c r="D43" s="68"/>
      <c r="E43" s="56">
        <v>4638</v>
      </c>
      <c r="F43" s="104"/>
      <c r="G43" s="90"/>
    </row>
    <row r="44" spans="1:6" ht="13.5">
      <c r="A44" s="293"/>
      <c r="B44" s="34"/>
      <c r="C44" s="169">
        <f>SUM(C38:C43)</f>
        <v>18471</v>
      </c>
      <c r="D44" s="34"/>
      <c r="E44" s="169">
        <f>SUM(E38:E43)</f>
        <v>20667</v>
      </c>
      <c r="F44" s="62"/>
    </row>
    <row r="45" spans="1:6" ht="6.75" customHeight="1">
      <c r="A45" s="293"/>
      <c r="B45" s="34"/>
      <c r="C45" s="201"/>
      <c r="D45" s="34"/>
      <c r="E45" s="201"/>
      <c r="F45" s="62"/>
    </row>
    <row r="46" spans="1:6" ht="13.5">
      <c r="A46" s="292" t="s">
        <v>90</v>
      </c>
      <c r="B46" s="80"/>
      <c r="C46" s="80"/>
      <c r="D46" s="80"/>
      <c r="E46" s="80"/>
      <c r="F46" s="81"/>
    </row>
    <row r="47" spans="1:6" ht="13.5">
      <c r="A47" s="299" t="s">
        <v>91</v>
      </c>
      <c r="B47" s="39">
        <v>33</v>
      </c>
      <c r="C47" s="56">
        <v>107717</v>
      </c>
      <c r="D47" s="207"/>
      <c r="E47" s="56">
        <v>100359</v>
      </c>
      <c r="F47" s="104"/>
    </row>
    <row r="48" spans="1:6" ht="13.5">
      <c r="A48" s="299" t="s">
        <v>97</v>
      </c>
      <c r="B48" s="39">
        <v>27</v>
      </c>
      <c r="C48" s="56">
        <v>7174</v>
      </c>
      <c r="D48" s="39"/>
      <c r="E48" s="56">
        <v>7181</v>
      </c>
      <c r="F48" s="104"/>
    </row>
    <row r="49" spans="1:6" ht="13.5">
      <c r="A49" s="299" t="s">
        <v>96</v>
      </c>
      <c r="B49" s="39">
        <v>34</v>
      </c>
      <c r="C49" s="56">
        <v>8045</v>
      </c>
      <c r="D49" s="39"/>
      <c r="E49" s="56">
        <v>6074</v>
      </c>
      <c r="F49" s="104"/>
    </row>
    <row r="50" spans="1:6" ht="13.5">
      <c r="A50" s="299" t="s">
        <v>95</v>
      </c>
      <c r="B50" s="39">
        <v>35</v>
      </c>
      <c r="C50" s="56">
        <v>7798</v>
      </c>
      <c r="D50" s="39"/>
      <c r="E50" s="56">
        <v>6664</v>
      </c>
      <c r="F50" s="104"/>
    </row>
    <row r="51" spans="1:6" ht="13.5">
      <c r="A51" s="299" t="s">
        <v>94</v>
      </c>
      <c r="B51" s="39">
        <v>36</v>
      </c>
      <c r="C51" s="56">
        <v>4055</v>
      </c>
      <c r="D51" s="39"/>
      <c r="E51" s="56">
        <v>2329</v>
      </c>
      <c r="F51" s="104"/>
    </row>
    <row r="52" spans="1:6" ht="16.5" customHeight="1">
      <c r="A52" s="300" t="s">
        <v>93</v>
      </c>
      <c r="B52" s="39">
        <v>37</v>
      </c>
      <c r="C52" s="56">
        <v>7876</v>
      </c>
      <c r="D52" s="39"/>
      <c r="E52" s="56">
        <v>7266</v>
      </c>
      <c r="F52" s="104"/>
    </row>
    <row r="53" spans="1:6" ht="13.5">
      <c r="A53" s="299" t="s">
        <v>92</v>
      </c>
      <c r="B53" s="39">
        <v>38</v>
      </c>
      <c r="C53" s="56">
        <v>5352</v>
      </c>
      <c r="D53" s="39"/>
      <c r="E53" s="56">
        <v>5581</v>
      </c>
      <c r="F53" s="163"/>
    </row>
    <row r="54" spans="1:6" ht="13.5">
      <c r="A54" s="32"/>
      <c r="B54" s="34"/>
      <c r="C54" s="61">
        <f>SUM(C47:C53)</f>
        <v>148017</v>
      </c>
      <c r="D54" s="34"/>
      <c r="E54" s="61">
        <f>SUM(E47:E53)</f>
        <v>135454</v>
      </c>
      <c r="F54" s="62"/>
    </row>
    <row r="55" spans="1:6" ht="6.75" customHeight="1">
      <c r="A55" s="32"/>
      <c r="B55" s="34"/>
      <c r="C55" s="62"/>
      <c r="D55" s="34"/>
      <c r="E55" s="62"/>
      <c r="F55" s="62"/>
    </row>
    <row r="56" spans="1:6" ht="13.5">
      <c r="A56" s="263" t="s">
        <v>98</v>
      </c>
      <c r="B56" s="34"/>
      <c r="C56" s="63">
        <f>C44+C54</f>
        <v>166488</v>
      </c>
      <c r="D56" s="34"/>
      <c r="E56" s="63">
        <f>E44+E54</f>
        <v>156121</v>
      </c>
      <c r="F56" s="62"/>
    </row>
    <row r="57" spans="1:6" ht="5.25" customHeight="1">
      <c r="A57" s="82"/>
      <c r="B57" s="34"/>
      <c r="C57" s="62"/>
      <c r="D57" s="34"/>
      <c r="E57" s="62"/>
      <c r="F57" s="62"/>
    </row>
    <row r="58" spans="1:6" ht="14.25" thickBot="1">
      <c r="A58" s="264" t="s">
        <v>99</v>
      </c>
      <c r="B58" s="34"/>
      <c r="C58" s="64">
        <f>C35+C56</f>
        <v>696937</v>
      </c>
      <c r="D58" s="34"/>
      <c r="E58" s="64">
        <f>E35+E56</f>
        <v>678765</v>
      </c>
      <c r="F58" s="62"/>
    </row>
    <row r="59" spans="1:6" ht="7.5" customHeight="1" thickTop="1">
      <c r="A59" s="18"/>
      <c r="B59" s="39"/>
      <c r="C59" s="107"/>
      <c r="D59" s="39"/>
      <c r="E59" s="107"/>
      <c r="F59" s="107"/>
    </row>
    <row r="60" spans="1:6" ht="17.25" customHeight="1">
      <c r="A60" s="18"/>
      <c r="B60" s="39"/>
      <c r="C60" s="107"/>
      <c r="D60" s="39"/>
      <c r="E60" s="107"/>
      <c r="F60" s="107"/>
    </row>
    <row r="61" spans="1:6" ht="15" customHeight="1">
      <c r="A61" s="85" t="str">
        <f>SCI!A40</f>
        <v>The accompanying notes on pages 5 to 123 form an integral part of the individual financial statements.</v>
      </c>
      <c r="B61" s="86"/>
      <c r="C61" s="127"/>
      <c r="D61" s="127"/>
      <c r="E61" s="127"/>
      <c r="F61" s="127"/>
    </row>
    <row r="62" spans="1:6" ht="6.75" customHeight="1">
      <c r="A62" s="85"/>
      <c r="B62" s="86"/>
      <c r="C62" s="127"/>
      <c r="D62" s="127"/>
      <c r="E62" s="127"/>
      <c r="F62" s="127"/>
    </row>
    <row r="63" spans="1:6" ht="15" customHeight="1">
      <c r="A63" s="85"/>
      <c r="B63" s="86"/>
      <c r="C63" s="127"/>
      <c r="D63" s="127"/>
      <c r="E63" s="127"/>
      <c r="F63" s="127"/>
    </row>
    <row r="64" spans="1:6" s="14" customFormat="1" ht="13.5">
      <c r="A64" s="257" t="s">
        <v>59</v>
      </c>
      <c r="B64" s="36"/>
      <c r="C64" s="124"/>
      <c r="D64" s="36"/>
      <c r="E64" s="124"/>
      <c r="F64" s="123"/>
    </row>
    <row r="65" spans="1:6" s="14" customFormat="1" ht="13.5" customHeight="1">
      <c r="A65" s="258" t="s">
        <v>9</v>
      </c>
      <c r="B65" s="36"/>
      <c r="C65" s="36"/>
      <c r="D65" s="36"/>
      <c r="E65" s="123"/>
      <c r="F65" s="123"/>
    </row>
    <row r="66" spans="1:6" s="14" customFormat="1" ht="6" customHeight="1">
      <c r="A66" s="65"/>
      <c r="B66" s="36"/>
      <c r="C66" s="36"/>
      <c r="D66" s="36"/>
      <c r="E66" s="36"/>
      <c r="F66" s="36"/>
    </row>
    <row r="67" spans="1:6" s="14" customFormat="1" ht="13.5" customHeight="1">
      <c r="A67" s="13" t="str">
        <f>SCI!A47</f>
        <v>Finance Director: </v>
      </c>
      <c r="B67" s="36"/>
      <c r="C67" s="36"/>
      <c r="D67" s="36"/>
      <c r="E67" s="36"/>
      <c r="F67" s="36"/>
    </row>
    <row r="68" spans="1:6" s="14" customFormat="1" ht="12.75" customHeight="1">
      <c r="A68" s="65" t="s">
        <v>16</v>
      </c>
      <c r="B68" s="36"/>
      <c r="C68" s="36"/>
      <c r="D68" s="36"/>
      <c r="E68" s="123"/>
      <c r="F68" s="123"/>
    </row>
    <row r="69" spans="1:6" s="14" customFormat="1" ht="4.5" customHeight="1">
      <c r="A69" s="65"/>
      <c r="B69" s="36"/>
      <c r="C69" s="36"/>
      <c r="D69" s="36"/>
      <c r="E69" s="36"/>
      <c r="F69" s="36"/>
    </row>
    <row r="70" spans="1:6" s="14" customFormat="1" ht="12" customHeight="1">
      <c r="A70" s="70" t="s">
        <v>100</v>
      </c>
      <c r="B70" s="36"/>
      <c r="C70" s="36"/>
      <c r="D70" s="36"/>
      <c r="E70" s="36"/>
      <c r="F70" s="36"/>
    </row>
    <row r="71" spans="1:6" s="14" customFormat="1" ht="12.75" customHeight="1">
      <c r="A71" s="71" t="s">
        <v>101</v>
      </c>
      <c r="B71" s="36"/>
      <c r="C71" s="36"/>
      <c r="D71" s="36"/>
      <c r="E71" s="36"/>
      <c r="F71" s="36"/>
    </row>
    <row r="72" spans="1:6" s="14" customFormat="1" ht="12.75" customHeight="1">
      <c r="A72" s="231"/>
      <c r="B72" s="36"/>
      <c r="C72" s="36"/>
      <c r="D72" s="36"/>
      <c r="E72" s="36"/>
      <c r="F72" s="36"/>
    </row>
    <row r="73" ht="12">
      <c r="A73" s="232"/>
    </row>
  </sheetData>
  <sheetProtection/>
  <mergeCells count="4">
    <mergeCell ref="E4:E5"/>
    <mergeCell ref="B4:B5"/>
    <mergeCell ref="C4:C5"/>
    <mergeCell ref="A1:E1"/>
  </mergeCells>
  <printOptions/>
  <pageMargins left="0.7480314960629921" right="0.4330708661417323" top="0.3937007874015748" bottom="0.31496062992125984" header="0.4330708661417323" footer="0.35433070866141736"/>
  <pageSetup horizontalDpi="600" verticalDpi="600" orientation="portrait" pageOrder="overThenDown" paperSize="9" scale="77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66"/>
  <sheetViews>
    <sheetView view="pageBreakPreview" zoomScale="86" zoomScaleSheetLayoutView="86" zoomScalePageLayoutView="0" workbookViewId="0" topLeftCell="A46">
      <selection activeCell="A31" sqref="A31"/>
    </sheetView>
  </sheetViews>
  <sheetFormatPr defaultColWidth="2.57421875" defaultRowHeight="12.75"/>
  <cols>
    <col min="1" max="1" width="61.28125" style="11" customWidth="1"/>
    <col min="2" max="2" width="7.7109375" style="7" customWidth="1"/>
    <col min="3" max="3" width="14.421875" style="7" customWidth="1"/>
    <col min="4" max="4" width="1.7109375" style="7" customWidth="1"/>
    <col min="5" max="5" width="14.28125" style="5" customWidth="1"/>
    <col min="6" max="26" width="11.57421875" style="4" customWidth="1"/>
    <col min="27" max="16384" width="2.57421875" style="4" customWidth="1"/>
  </cols>
  <sheetData>
    <row r="1" spans="1:5" s="2" customFormat="1" ht="13.5">
      <c r="A1" s="307" t="str">
        <f>'Cover '!D1</f>
        <v>"SOPHARMA" AD</v>
      </c>
      <c r="B1" s="308"/>
      <c r="C1" s="308"/>
      <c r="D1" s="308"/>
      <c r="E1" s="308"/>
    </row>
    <row r="2" spans="1:5" s="3" customFormat="1" ht="13.5">
      <c r="A2" s="17" t="s">
        <v>39</v>
      </c>
      <c r="B2" s="41"/>
      <c r="C2" s="41"/>
      <c r="D2" s="41"/>
      <c r="E2" s="41"/>
    </row>
    <row r="3" spans="1:5" s="3" customFormat="1" ht="13.5">
      <c r="A3" s="74" t="str">
        <f>SCI!A3</f>
        <v>for the period ended on 31 March 2020</v>
      </c>
      <c r="B3" s="41"/>
      <c r="C3" s="41"/>
      <c r="D3" s="41"/>
      <c r="E3" s="41"/>
    </row>
    <row r="4" spans="1:5" ht="17.25" customHeight="1">
      <c r="A4" s="315" t="s">
        <v>36</v>
      </c>
      <c r="B4" s="315"/>
      <c r="C4" s="49">
        <v>2020</v>
      </c>
      <c r="D4" s="52"/>
      <c r="E4" s="49">
        <v>2019</v>
      </c>
    </row>
    <row r="5" spans="1:5" ht="14.25" customHeight="1">
      <c r="A5" s="42"/>
      <c r="B5" s="12"/>
      <c r="C5" s="40" t="s">
        <v>0</v>
      </c>
      <c r="D5" s="12"/>
      <c r="E5" s="40" t="s">
        <v>0</v>
      </c>
    </row>
    <row r="6" spans="1:5" ht="12.75" customHeight="1">
      <c r="A6" s="42"/>
      <c r="B6" s="12"/>
      <c r="C6" s="134"/>
      <c r="D6" s="12"/>
      <c r="E6" s="134"/>
    </row>
    <row r="7" spans="1:5" ht="13.5">
      <c r="A7" s="265" t="s">
        <v>106</v>
      </c>
      <c r="B7" s="43"/>
      <c r="C7" s="44"/>
      <c r="D7" s="43"/>
      <c r="E7" s="44"/>
    </row>
    <row r="8" spans="1:5" ht="13.5">
      <c r="A8" s="266" t="s">
        <v>107</v>
      </c>
      <c r="B8" s="43"/>
      <c r="C8" s="66">
        <v>51664</v>
      </c>
      <c r="D8" s="43"/>
      <c r="E8" s="66">
        <v>51105</v>
      </c>
    </row>
    <row r="9" spans="1:5" ht="13.5">
      <c r="A9" s="266" t="s">
        <v>108</v>
      </c>
      <c r="B9" s="43"/>
      <c r="C9" s="66">
        <v>-30598</v>
      </c>
      <c r="D9" s="43"/>
      <c r="E9" s="66">
        <v>-28568</v>
      </c>
    </row>
    <row r="10" spans="1:5" ht="13.5">
      <c r="A10" s="266" t="s">
        <v>109</v>
      </c>
      <c r="B10" s="43"/>
      <c r="C10" s="66">
        <v>-12268</v>
      </c>
      <c r="D10" s="43"/>
      <c r="E10" s="66">
        <v>-11372</v>
      </c>
    </row>
    <row r="11" spans="1:5" s="6" customFormat="1" ht="13.5">
      <c r="A11" s="266" t="s">
        <v>110</v>
      </c>
      <c r="B11" s="45"/>
      <c r="C11" s="66">
        <v>-1611</v>
      </c>
      <c r="D11" s="45"/>
      <c r="E11" s="66">
        <v>-1864</v>
      </c>
    </row>
    <row r="12" spans="1:5" s="6" customFormat="1" ht="13.5">
      <c r="A12" s="266" t="s">
        <v>111</v>
      </c>
      <c r="B12" s="45"/>
      <c r="C12" s="66">
        <v>1394</v>
      </c>
      <c r="D12" s="45"/>
      <c r="E12" s="66">
        <v>284</v>
      </c>
    </row>
    <row r="13" spans="1:5" s="6" customFormat="1" ht="13.5">
      <c r="A13" s="266" t="s">
        <v>166</v>
      </c>
      <c r="B13" s="45"/>
      <c r="C13" s="66">
        <v>0</v>
      </c>
      <c r="D13" s="45"/>
      <c r="E13" s="66">
        <v>-457</v>
      </c>
    </row>
    <row r="14" spans="1:5" s="6" customFormat="1" ht="13.5">
      <c r="A14" s="266" t="s">
        <v>113</v>
      </c>
      <c r="B14" s="45"/>
      <c r="C14" s="66">
        <v>-391</v>
      </c>
      <c r="D14" s="45"/>
      <c r="E14" s="66">
        <v>-266</v>
      </c>
    </row>
    <row r="15" spans="1:5" s="6" customFormat="1" ht="13.5">
      <c r="A15" s="266" t="s">
        <v>167</v>
      </c>
      <c r="B15" s="45"/>
      <c r="C15" s="66">
        <v>-55</v>
      </c>
      <c r="D15" s="45"/>
      <c r="E15" s="66">
        <v>-53</v>
      </c>
    </row>
    <row r="16" spans="1:5" ht="13.5">
      <c r="A16" s="266" t="s">
        <v>112</v>
      </c>
      <c r="B16" s="45"/>
      <c r="C16" s="66">
        <f>-5961-41</f>
        <v>-6002</v>
      </c>
      <c r="D16" s="45"/>
      <c r="E16" s="66">
        <v>-291</v>
      </c>
    </row>
    <row r="17" spans="1:5" s="6" customFormat="1" ht="13.5">
      <c r="A17" s="265" t="s">
        <v>168</v>
      </c>
      <c r="B17" s="45"/>
      <c r="C17" s="67">
        <f>SUM(C8:C16)</f>
        <v>2133</v>
      </c>
      <c r="D17" s="45"/>
      <c r="E17" s="67">
        <f>SUM(E8:E16)</f>
        <v>8518</v>
      </c>
    </row>
    <row r="18" spans="1:5" s="6" customFormat="1" ht="6" customHeight="1">
      <c r="A18" s="265"/>
      <c r="B18" s="45"/>
      <c r="C18" s="53"/>
      <c r="D18" s="45"/>
      <c r="E18" s="53"/>
    </row>
    <row r="19" spans="1:5" s="6" customFormat="1" ht="13.5">
      <c r="A19" s="269" t="s">
        <v>114</v>
      </c>
      <c r="B19" s="45"/>
      <c r="C19" s="53"/>
      <c r="D19" s="45"/>
      <c r="E19" s="53"/>
    </row>
    <row r="20" spans="1:5" ht="13.5">
      <c r="A20" s="266" t="s">
        <v>115</v>
      </c>
      <c r="B20" s="45"/>
      <c r="C20" s="66">
        <v>-2695</v>
      </c>
      <c r="D20" s="66"/>
      <c r="E20" s="66">
        <v>-2674</v>
      </c>
    </row>
    <row r="21" spans="1:5" ht="13.5">
      <c r="A21" s="281" t="s">
        <v>116</v>
      </c>
      <c r="B21" s="45"/>
      <c r="C21" s="66">
        <v>59</v>
      </c>
      <c r="D21" s="66"/>
      <c r="E21" s="66">
        <v>9</v>
      </c>
    </row>
    <row r="22" spans="1:5" ht="13.5">
      <c r="A22" s="266" t="s">
        <v>117</v>
      </c>
      <c r="B22" s="45"/>
      <c r="C22" s="66">
        <v>-17</v>
      </c>
      <c r="D22" s="66"/>
      <c r="E22" s="66">
        <v>0</v>
      </c>
    </row>
    <row r="23" spans="1:5" ht="13.5">
      <c r="A23" s="266" t="s">
        <v>169</v>
      </c>
      <c r="B23" s="45"/>
      <c r="C23" s="66">
        <v>-1750</v>
      </c>
      <c r="D23" s="66"/>
      <c r="E23" s="66">
        <v>-136</v>
      </c>
    </row>
    <row r="24" spans="1:5" ht="13.5">
      <c r="A24" s="266" t="s">
        <v>170</v>
      </c>
      <c r="B24" s="45"/>
      <c r="C24" s="66">
        <v>0</v>
      </c>
      <c r="D24" s="66"/>
      <c r="E24" s="66">
        <v>-135</v>
      </c>
    </row>
    <row r="25" spans="1:5" ht="13.5">
      <c r="A25" s="266" t="s">
        <v>171</v>
      </c>
      <c r="B25" s="45"/>
      <c r="C25" s="66">
        <v>1</v>
      </c>
      <c r="D25" s="66"/>
      <c r="E25" s="66">
        <v>99</v>
      </c>
    </row>
    <row r="26" spans="1:5" ht="13.5">
      <c r="A26" s="266" t="s">
        <v>118</v>
      </c>
      <c r="B26" s="45"/>
      <c r="C26" s="66">
        <v>-1417</v>
      </c>
      <c r="D26" s="143"/>
      <c r="E26" s="66">
        <v>-1447</v>
      </c>
    </row>
    <row r="27" spans="1:5" ht="13.5">
      <c r="A27" s="266" t="s">
        <v>119</v>
      </c>
      <c r="B27" s="45"/>
      <c r="C27" s="66">
        <v>26</v>
      </c>
      <c r="D27" s="143"/>
      <c r="E27" s="66">
        <v>87</v>
      </c>
    </row>
    <row r="28" spans="1:5" s="170" customFormat="1" ht="13.5">
      <c r="A28" s="266" t="s">
        <v>172</v>
      </c>
      <c r="B28" s="45"/>
      <c r="C28" s="66">
        <v>0</v>
      </c>
      <c r="D28" s="143"/>
      <c r="E28" s="66">
        <v>-181</v>
      </c>
    </row>
    <row r="29" spans="1:5" ht="13.5">
      <c r="A29" s="266" t="s">
        <v>173</v>
      </c>
      <c r="B29" s="45"/>
      <c r="C29" s="66">
        <v>0</v>
      </c>
      <c r="D29" s="143"/>
      <c r="E29" s="66">
        <v>1200</v>
      </c>
    </row>
    <row r="30" spans="1:5" ht="13.5">
      <c r="A30" s="294" t="s">
        <v>122</v>
      </c>
      <c r="B30" s="45"/>
      <c r="C30" s="66">
        <v>-1547</v>
      </c>
      <c r="D30" s="66"/>
      <c r="E30" s="66">
        <v>-71280</v>
      </c>
    </row>
    <row r="31" spans="1:5" ht="13.5">
      <c r="A31" s="295" t="s">
        <v>123</v>
      </c>
      <c r="B31" s="45"/>
      <c r="C31" s="66">
        <v>731</v>
      </c>
      <c r="D31" s="66"/>
      <c r="E31" s="66">
        <v>11217</v>
      </c>
    </row>
    <row r="32" spans="1:5" ht="13.5">
      <c r="A32" s="295" t="s">
        <v>175</v>
      </c>
      <c r="B32" s="45"/>
      <c r="C32" s="66">
        <v>-509</v>
      </c>
      <c r="D32" s="66"/>
      <c r="E32" s="66">
        <v>-1078</v>
      </c>
    </row>
    <row r="33" spans="1:5" ht="13.5">
      <c r="A33" s="295" t="s">
        <v>176</v>
      </c>
      <c r="B33" s="45"/>
      <c r="C33" s="66">
        <v>298</v>
      </c>
      <c r="D33" s="66"/>
      <c r="E33" s="66">
        <v>2384</v>
      </c>
    </row>
    <row r="34" spans="1:5" ht="13.5">
      <c r="A34" s="295" t="s">
        <v>174</v>
      </c>
      <c r="B34" s="45"/>
      <c r="C34" s="66">
        <v>64</v>
      </c>
      <c r="D34" s="66"/>
      <c r="E34" s="66">
        <v>531</v>
      </c>
    </row>
    <row r="35" spans="1:5" ht="13.5">
      <c r="A35" s="296" t="s">
        <v>120</v>
      </c>
      <c r="B35" s="45"/>
      <c r="C35" s="67">
        <f>SUM(C20:C34)</f>
        <v>-6756</v>
      </c>
      <c r="D35" s="45"/>
      <c r="E35" s="67">
        <f>SUM(E20:E34)</f>
        <v>-61404</v>
      </c>
    </row>
    <row r="36" spans="1:5" ht="6.75" customHeight="1">
      <c r="A36" s="295"/>
      <c r="B36" s="45"/>
      <c r="C36" s="53"/>
      <c r="D36" s="45"/>
      <c r="E36" s="53"/>
    </row>
    <row r="37" spans="1:5" ht="13.5" customHeight="1">
      <c r="A37" s="269" t="s">
        <v>124</v>
      </c>
      <c r="B37" s="45"/>
      <c r="C37" s="54"/>
      <c r="D37" s="45"/>
      <c r="E37" s="54"/>
    </row>
    <row r="38" spans="1:5" ht="13.5">
      <c r="A38" s="267" t="s">
        <v>126</v>
      </c>
      <c r="B38" s="45"/>
      <c r="C38" s="66">
        <v>-1802</v>
      </c>
      <c r="D38" s="143"/>
      <c r="E38" s="66">
        <v>-1799</v>
      </c>
    </row>
    <row r="39" spans="1:5" ht="15" customHeight="1">
      <c r="A39" s="297" t="s">
        <v>177</v>
      </c>
      <c r="B39" s="45"/>
      <c r="C39" s="66">
        <f>33796-26396</f>
        <v>7400</v>
      </c>
      <c r="D39" s="143"/>
      <c r="E39" s="66">
        <v>47873</v>
      </c>
    </row>
    <row r="40" spans="1:5" ht="13.5">
      <c r="A40" s="19" t="s">
        <v>178</v>
      </c>
      <c r="B40" s="45"/>
      <c r="C40" s="66">
        <v>-40</v>
      </c>
      <c r="D40" s="143"/>
      <c r="E40" s="66">
        <v>-69</v>
      </c>
    </row>
    <row r="41" spans="1:5" ht="13.5">
      <c r="A41" s="297" t="s">
        <v>179</v>
      </c>
      <c r="B41" s="45"/>
      <c r="C41" s="66">
        <v>0</v>
      </c>
      <c r="D41" s="143"/>
      <c r="E41" s="66">
        <v>-2</v>
      </c>
    </row>
    <row r="42" spans="1:5" ht="13.5">
      <c r="A42" s="19" t="s">
        <v>125</v>
      </c>
      <c r="B42" s="45"/>
      <c r="C42" s="66">
        <v>-512</v>
      </c>
      <c r="D42" s="143"/>
      <c r="E42" s="66">
        <v>-8</v>
      </c>
    </row>
    <row r="43" spans="1:5" ht="13.5">
      <c r="A43" s="266" t="s">
        <v>180</v>
      </c>
      <c r="B43" s="45"/>
      <c r="C43" s="66">
        <v>-262</v>
      </c>
      <c r="D43" s="143"/>
      <c r="E43" s="66">
        <v>-262</v>
      </c>
    </row>
    <row r="44" spans="1:5" ht="13.5">
      <c r="A44" s="266" t="s">
        <v>181</v>
      </c>
      <c r="B44" s="45"/>
      <c r="C44" s="66">
        <v>-222</v>
      </c>
      <c r="D44" s="143"/>
      <c r="E44" s="239">
        <v>-110</v>
      </c>
    </row>
    <row r="45" spans="1:5" ht="13.5">
      <c r="A45" s="266" t="s">
        <v>89</v>
      </c>
      <c r="B45" s="45"/>
      <c r="C45" s="66">
        <v>4</v>
      </c>
      <c r="D45" s="143"/>
      <c r="E45" s="66">
        <v>0</v>
      </c>
    </row>
    <row r="46" spans="1:5" s="6" customFormat="1" ht="13.5">
      <c r="A46" s="268" t="s">
        <v>127</v>
      </c>
      <c r="B46" s="45"/>
      <c r="C46" s="67">
        <f>SUM(C38:C45)</f>
        <v>4566</v>
      </c>
      <c r="D46" s="45"/>
      <c r="E46" s="67">
        <f>SUM(E38:E45)</f>
        <v>45623</v>
      </c>
    </row>
    <row r="47" spans="1:5" ht="6.75" customHeight="1">
      <c r="A47" s="19"/>
      <c r="B47" s="45"/>
      <c r="C47" s="66"/>
      <c r="D47" s="45"/>
      <c r="E47" s="66"/>
    </row>
    <row r="48" spans="1:5" s="19" customFormat="1" ht="16.5" customHeight="1">
      <c r="A48" s="282" t="s">
        <v>128</v>
      </c>
      <c r="B48" s="45"/>
      <c r="C48" s="202">
        <f>C17+C35+C46</f>
        <v>-57</v>
      </c>
      <c r="D48" s="45"/>
      <c r="E48" s="202">
        <f>E17+E35+E46</f>
        <v>-7263</v>
      </c>
    </row>
    <row r="49" spans="2:5" s="19" customFormat="1" ht="5.25" customHeight="1">
      <c r="B49" s="45"/>
      <c r="C49" s="53"/>
      <c r="D49" s="45"/>
      <c r="E49" s="53"/>
    </row>
    <row r="50" spans="1:5" s="20" customFormat="1" ht="13.5">
      <c r="A50" s="270" t="s">
        <v>129</v>
      </c>
      <c r="B50" s="45"/>
      <c r="C50" s="66">
        <v>3959</v>
      </c>
      <c r="D50" s="45"/>
      <c r="E50" s="66">
        <v>8971</v>
      </c>
    </row>
    <row r="51" spans="1:5" s="20" customFormat="1" ht="6" customHeight="1">
      <c r="A51" s="19"/>
      <c r="B51" s="45"/>
      <c r="C51" s="203"/>
      <c r="D51" s="45"/>
      <c r="E51" s="203"/>
    </row>
    <row r="52" spans="1:5" ht="14.25" thickBot="1">
      <c r="A52" s="271" t="s">
        <v>130</v>
      </c>
      <c r="B52" s="234">
        <v>25</v>
      </c>
      <c r="C52" s="204">
        <f>C50+C48</f>
        <v>3902</v>
      </c>
      <c r="D52" s="45"/>
      <c r="E52" s="204">
        <f>E50+E48</f>
        <v>1708</v>
      </c>
    </row>
    <row r="53" spans="2:5" ht="12" customHeight="1" thickTop="1">
      <c r="B53" s="43"/>
      <c r="C53" s="121"/>
      <c r="D53" s="43"/>
      <c r="E53" s="121"/>
    </row>
    <row r="54" spans="1:4" ht="13.5">
      <c r="A54" s="69" t="str">
        <f>SFP!A61</f>
        <v>The accompanying notes on pages 5 to 123 form an integral part of the individual financial statements.</v>
      </c>
      <c r="B54" s="43"/>
      <c r="C54" s="106"/>
      <c r="D54" s="43"/>
    </row>
    <row r="55" spans="1:4" ht="13.5">
      <c r="A55" s="69"/>
      <c r="B55" s="43"/>
      <c r="C55" s="106"/>
      <c r="D55" s="43"/>
    </row>
    <row r="56" spans="1:4" ht="13.5">
      <c r="A56" s="69" t="str">
        <f>SFP!A64</f>
        <v>Executive Director: </v>
      </c>
      <c r="B56" s="43"/>
      <c r="C56" s="106"/>
      <c r="D56" s="43"/>
    </row>
    <row r="57" spans="1:4" ht="13.5">
      <c r="A57" s="167" t="s">
        <v>105</v>
      </c>
      <c r="B57" s="43"/>
      <c r="C57" s="43"/>
      <c r="D57" s="43"/>
    </row>
    <row r="58" spans="1:4" ht="13.5">
      <c r="A58" s="13" t="s">
        <v>60</v>
      </c>
      <c r="B58" s="43"/>
      <c r="C58" s="43"/>
      <c r="D58" s="43"/>
    </row>
    <row r="59" spans="1:4" ht="13.5">
      <c r="A59" s="65" t="s">
        <v>16</v>
      </c>
      <c r="B59" s="43"/>
      <c r="C59" s="43"/>
      <c r="D59" s="43"/>
    </row>
    <row r="60" spans="1:4" ht="13.5">
      <c r="A60" s="168" t="s">
        <v>18</v>
      </c>
      <c r="B60" s="43"/>
      <c r="C60" s="43"/>
      <c r="D60" s="43"/>
    </row>
    <row r="61" spans="1:4" ht="13.5">
      <c r="A61" s="167" t="s">
        <v>101</v>
      </c>
      <c r="B61" s="43"/>
      <c r="C61" s="43"/>
      <c r="D61" s="43"/>
    </row>
    <row r="62" ht="13.5">
      <c r="A62" s="229"/>
    </row>
    <row r="63" ht="13.5">
      <c r="A63" s="230"/>
    </row>
    <row r="64" ht="13.5">
      <c r="A64" s="83"/>
    </row>
    <row r="65" s="4" customFormat="1" ht="13.5">
      <c r="A65" s="84"/>
    </row>
    <row r="66" s="4" customFormat="1" ht="13.5">
      <c r="A66" s="84"/>
    </row>
  </sheetData>
  <sheetProtection/>
  <mergeCells count="2">
    <mergeCell ref="A4:B4"/>
    <mergeCell ref="A1:E1"/>
  </mergeCells>
  <printOptions/>
  <pageMargins left="0.7874015748031497" right="0.5118110236220472" top="0.5118110236220472" bottom="0.34" header="0.2362204724409449" footer="0.2362204724409449"/>
  <pageSetup blackAndWhite="1" firstPageNumber="3" useFirstPageNumber="1" horizontalDpi="600" verticalDpi="600" orientation="portrait" paperSize="9" scale="83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53"/>
  <sheetViews>
    <sheetView view="pageBreakPreview" zoomScale="81" zoomScaleSheetLayoutView="81" zoomScalePageLayoutView="0" workbookViewId="0" topLeftCell="A10">
      <selection activeCell="A22" sqref="A22"/>
    </sheetView>
  </sheetViews>
  <sheetFormatPr defaultColWidth="9.140625" defaultRowHeight="12.75"/>
  <cols>
    <col min="1" max="1" width="54.421875" style="8" customWidth="1"/>
    <col min="2" max="2" width="10.8515625" style="8" customWidth="1"/>
    <col min="3" max="3" width="1.1484375" style="8" customWidth="1"/>
    <col min="4" max="4" width="12.140625" style="8" customWidth="1"/>
    <col min="5" max="5" width="0.5625" style="8" customWidth="1"/>
    <col min="6" max="6" width="16.28125" style="8" customWidth="1"/>
    <col min="7" max="7" width="0.71875" style="8" customWidth="1"/>
    <col min="8" max="8" width="11.8515625" style="8" customWidth="1"/>
    <col min="9" max="9" width="0.5625" style="8" customWidth="1"/>
    <col min="10" max="10" width="18.140625" style="8" customWidth="1"/>
    <col min="11" max="11" width="0.5625" style="8" customWidth="1"/>
    <col min="12" max="12" width="24.421875" style="8" customWidth="1"/>
    <col min="13" max="13" width="0.9921875" style="8" customWidth="1"/>
    <col min="14" max="14" width="14.57421875" style="8" customWidth="1"/>
    <col min="15" max="15" width="0.2890625" style="8" customWidth="1"/>
    <col min="16" max="16" width="11.57421875" style="8" customWidth="1"/>
    <col min="17" max="17" width="2.140625" style="8" customWidth="1"/>
    <col min="18" max="18" width="13.57421875" style="8" customWidth="1"/>
    <col min="19" max="19" width="9.57421875" style="8" bestFit="1" customWidth="1"/>
    <col min="20" max="16384" width="9.140625" style="8" customWidth="1"/>
  </cols>
  <sheetData>
    <row r="1" spans="1:18" ht="18" customHeight="1">
      <c r="A1" s="307" t="str">
        <f>'Cover '!D1</f>
        <v>"SOPHARMA" AD</v>
      </c>
      <c r="B1" s="308"/>
      <c r="C1" s="308"/>
      <c r="D1" s="308"/>
      <c r="E1" s="30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 customHeight="1">
      <c r="A2" s="320" t="s">
        <v>40</v>
      </c>
      <c r="B2" s="320"/>
      <c r="C2" s="320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</row>
    <row r="3" spans="1:18" ht="18" customHeight="1">
      <c r="A3" s="74" t="str">
        <f>SCF!A3</f>
        <v>for the period ended on 31 March 2020</v>
      </c>
      <c r="B3" s="17"/>
      <c r="C3" s="17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22" s="96" customFormat="1" ht="15" customHeight="1">
      <c r="A4" s="316"/>
      <c r="B4" s="316" t="s">
        <v>36</v>
      </c>
      <c r="C4" s="144"/>
      <c r="D4" s="317" t="s">
        <v>131</v>
      </c>
      <c r="E4" s="272"/>
      <c r="F4" s="317" t="s">
        <v>132</v>
      </c>
      <c r="G4" s="272"/>
      <c r="H4" s="317" t="s">
        <v>133</v>
      </c>
      <c r="I4" s="272"/>
      <c r="J4" s="317" t="s">
        <v>134</v>
      </c>
      <c r="K4" s="273"/>
      <c r="L4" s="317" t="s">
        <v>135</v>
      </c>
      <c r="M4" s="273"/>
      <c r="N4" s="317" t="s">
        <v>136</v>
      </c>
      <c r="O4" s="272"/>
      <c r="P4" s="317" t="s">
        <v>137</v>
      </c>
      <c r="Q4" s="272"/>
      <c r="R4" s="317" t="s">
        <v>138</v>
      </c>
      <c r="S4" s="274"/>
      <c r="T4" s="275"/>
      <c r="U4" s="274"/>
      <c r="V4" s="274"/>
    </row>
    <row r="5" spans="1:22" s="97" customFormat="1" ht="24" customHeight="1">
      <c r="A5" s="316"/>
      <c r="B5" s="316"/>
      <c r="C5" s="144"/>
      <c r="D5" s="317"/>
      <c r="E5" s="276"/>
      <c r="F5" s="318"/>
      <c r="G5" s="276"/>
      <c r="H5" s="318"/>
      <c r="I5" s="276"/>
      <c r="J5" s="318"/>
      <c r="K5" s="277"/>
      <c r="L5" s="319"/>
      <c r="M5" s="277"/>
      <c r="N5" s="319"/>
      <c r="O5" s="276"/>
      <c r="P5" s="318"/>
      <c r="Q5" s="276"/>
      <c r="R5" s="318"/>
      <c r="S5" s="278"/>
      <c r="T5" s="279"/>
      <c r="U5" s="280"/>
      <c r="V5" s="280"/>
    </row>
    <row r="6" spans="1:18" s="22" customFormat="1" ht="13.5">
      <c r="A6" s="145"/>
      <c r="B6" s="146"/>
      <c r="C6" s="146"/>
      <c r="D6" s="147" t="s">
        <v>0</v>
      </c>
      <c r="E6" s="147"/>
      <c r="F6" s="147" t="s">
        <v>0</v>
      </c>
      <c r="G6" s="147"/>
      <c r="H6" s="147" t="s">
        <v>0</v>
      </c>
      <c r="I6" s="147"/>
      <c r="J6" s="147" t="s">
        <v>0</v>
      </c>
      <c r="K6" s="147"/>
      <c r="L6" s="147" t="s">
        <v>0</v>
      </c>
      <c r="M6" s="147"/>
      <c r="N6" s="147" t="s">
        <v>0</v>
      </c>
      <c r="O6" s="147"/>
      <c r="P6" s="147" t="s">
        <v>0</v>
      </c>
      <c r="Q6" s="147"/>
      <c r="R6" s="147" t="s">
        <v>0</v>
      </c>
    </row>
    <row r="7" spans="1:18" s="21" customFormat="1" ht="5.25" customHeight="1">
      <c r="A7" s="148"/>
      <c r="B7" s="148"/>
      <c r="C7" s="148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74"/>
      <c r="Q7" s="147"/>
      <c r="R7" s="147"/>
    </row>
    <row r="8" spans="1:20" s="14" customFormat="1" ht="15.75" customHeight="1">
      <c r="A8" s="148"/>
      <c r="B8" s="148"/>
      <c r="C8" s="148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74"/>
      <c r="Q8" s="147"/>
      <c r="R8" s="147"/>
      <c r="S8" s="101"/>
      <c r="T8" s="101"/>
    </row>
    <row r="9" spans="1:18" s="14" customFormat="1" ht="15" customHeight="1">
      <c r="A9" s="283" t="s">
        <v>139</v>
      </c>
      <c r="B9" s="150">
        <v>26</v>
      </c>
      <c r="C9" s="150"/>
      <c r="D9" s="175">
        <v>134798</v>
      </c>
      <c r="E9" s="236"/>
      <c r="F9" s="175">
        <v>-33337</v>
      </c>
      <c r="G9" s="235"/>
      <c r="H9" s="175">
        <v>55967</v>
      </c>
      <c r="I9" s="237"/>
      <c r="J9" s="175">
        <v>22433</v>
      </c>
      <c r="K9" s="237"/>
      <c r="L9" s="175">
        <v>2933</v>
      </c>
      <c r="M9" s="237"/>
      <c r="N9" s="175">
        <v>275977</v>
      </c>
      <c r="O9" s="237"/>
      <c r="P9" s="175">
        <v>30448</v>
      </c>
      <c r="Q9" s="237"/>
      <c r="R9" s="175">
        <v>489219</v>
      </c>
    </row>
    <row r="10" spans="1:19" s="14" customFormat="1" ht="14.25" customHeight="1">
      <c r="A10" s="284" t="s">
        <v>140</v>
      </c>
      <c r="B10" s="173"/>
      <c r="C10" s="173"/>
      <c r="D10" s="139"/>
      <c r="E10" s="139"/>
      <c r="F10" s="139"/>
      <c r="G10" s="139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52"/>
      <c r="S10" s="101"/>
    </row>
    <row r="11" spans="1:19" s="14" customFormat="1" ht="14.25" customHeight="1">
      <c r="A11" s="285" t="s">
        <v>141</v>
      </c>
      <c r="B11" s="153"/>
      <c r="C11" s="153"/>
      <c r="D11" s="184">
        <f>D12</f>
        <v>0</v>
      </c>
      <c r="E11" s="139"/>
      <c r="F11" s="185">
        <f>F12</f>
        <v>-805</v>
      </c>
      <c r="G11" s="139"/>
      <c r="H11" s="184">
        <f>H12</f>
        <v>0</v>
      </c>
      <c r="I11" s="148"/>
      <c r="J11" s="184">
        <f>J12</f>
        <v>0</v>
      </c>
      <c r="K11" s="148"/>
      <c r="L11" s="184">
        <f>L12</f>
        <v>0</v>
      </c>
      <c r="M11" s="148"/>
      <c r="N11" s="184">
        <f>N12</f>
        <v>0</v>
      </c>
      <c r="O11" s="148"/>
      <c r="P11" s="184">
        <f>P12</f>
        <v>0</v>
      </c>
      <c r="Q11" s="148"/>
      <c r="R11" s="181">
        <f>R12</f>
        <v>-805</v>
      </c>
      <c r="S11" s="101"/>
    </row>
    <row r="12" spans="1:19" s="14" customFormat="1" ht="14.25" customHeight="1">
      <c r="A12" s="301" t="s">
        <v>182</v>
      </c>
      <c r="B12" s="153"/>
      <c r="C12" s="153"/>
      <c r="D12" s="177">
        <v>0</v>
      </c>
      <c r="E12" s="139"/>
      <c r="F12" s="179">
        <v>-805</v>
      </c>
      <c r="G12" s="139"/>
      <c r="H12" s="177">
        <v>0</v>
      </c>
      <c r="I12" s="148"/>
      <c r="J12" s="177">
        <v>0</v>
      </c>
      <c r="K12" s="148"/>
      <c r="L12" s="177">
        <v>0</v>
      </c>
      <c r="M12" s="148"/>
      <c r="N12" s="177">
        <v>0</v>
      </c>
      <c r="O12" s="148"/>
      <c r="P12" s="177">
        <v>0</v>
      </c>
      <c r="Q12" s="148"/>
      <c r="R12" s="186">
        <f>SUM(D12:Q12)</f>
        <v>-805</v>
      </c>
      <c r="S12" s="101"/>
    </row>
    <row r="13" spans="1:18" s="14" customFormat="1" ht="14.25" customHeight="1">
      <c r="A13" s="302" t="s">
        <v>142</v>
      </c>
      <c r="B13" s="153"/>
      <c r="C13" s="153"/>
      <c r="D13" s="180">
        <v>0</v>
      </c>
      <c r="E13" s="139"/>
      <c r="F13" s="180">
        <v>0</v>
      </c>
      <c r="G13" s="139"/>
      <c r="H13" s="180">
        <f>H14</f>
        <v>3330</v>
      </c>
      <c r="I13" s="148"/>
      <c r="J13" s="180">
        <v>0</v>
      </c>
      <c r="K13" s="148"/>
      <c r="L13" s="180">
        <v>0</v>
      </c>
      <c r="M13" s="148"/>
      <c r="N13" s="180">
        <f>N14</f>
        <v>22362</v>
      </c>
      <c r="O13" s="148"/>
      <c r="P13" s="180">
        <f>P14+P15</f>
        <v>-31976</v>
      </c>
      <c r="Q13" s="148"/>
      <c r="R13" s="180">
        <f>H13+N13+P13</f>
        <v>-6284</v>
      </c>
    </row>
    <row r="14" spans="1:18" s="14" customFormat="1" ht="13.5" customHeight="1">
      <c r="A14" s="303" t="s">
        <v>143</v>
      </c>
      <c r="B14" s="153"/>
      <c r="C14" s="153"/>
      <c r="D14" s="182">
        <v>0</v>
      </c>
      <c r="E14" s="139"/>
      <c r="F14" s="187">
        <v>0</v>
      </c>
      <c r="G14" s="139"/>
      <c r="H14" s="188">
        <v>3330</v>
      </c>
      <c r="I14" s="189"/>
      <c r="J14" s="188">
        <v>0</v>
      </c>
      <c r="K14" s="189"/>
      <c r="L14" s="188">
        <v>0</v>
      </c>
      <c r="M14" s="189"/>
      <c r="N14" s="188">
        <v>22362</v>
      </c>
      <c r="O14" s="189"/>
      <c r="P14" s="188">
        <f>-H14-N14</f>
        <v>-25692</v>
      </c>
      <c r="Q14" s="189"/>
      <c r="R14" s="188">
        <f>SUM(H14:Q14)</f>
        <v>0</v>
      </c>
    </row>
    <row r="15" spans="1:18" s="14" customFormat="1" ht="13.5" customHeight="1">
      <c r="A15" s="303" t="s">
        <v>183</v>
      </c>
      <c r="B15" s="153"/>
      <c r="C15" s="153"/>
      <c r="D15" s="182">
        <v>0</v>
      </c>
      <c r="E15" s="139"/>
      <c r="F15" s="187">
        <v>0</v>
      </c>
      <c r="G15" s="139"/>
      <c r="H15" s="226">
        <f>H16+H17</f>
        <v>0</v>
      </c>
      <c r="I15" s="189"/>
      <c r="J15" s="188">
        <v>0</v>
      </c>
      <c r="K15" s="189"/>
      <c r="L15" s="188">
        <v>0</v>
      </c>
      <c r="M15" s="189"/>
      <c r="N15" s="188">
        <v>0</v>
      </c>
      <c r="O15" s="189"/>
      <c r="P15" s="188">
        <v>-6284</v>
      </c>
      <c r="Q15" s="189"/>
      <c r="R15" s="188">
        <v>-6284</v>
      </c>
    </row>
    <row r="16" spans="1:18" s="14" customFormat="1" ht="15" customHeight="1">
      <c r="A16" s="304" t="s">
        <v>144</v>
      </c>
      <c r="B16" s="153"/>
      <c r="C16" s="153"/>
      <c r="D16" s="190">
        <f>D17+D18</f>
        <v>0</v>
      </c>
      <c r="E16" s="191"/>
      <c r="F16" s="190">
        <f>F17+F18</f>
        <v>0</v>
      </c>
      <c r="G16" s="191"/>
      <c r="H16" s="190">
        <f>H17+H18</f>
        <v>0</v>
      </c>
      <c r="I16" s="192"/>
      <c r="J16" s="193">
        <f>J17+J18</f>
        <v>176</v>
      </c>
      <c r="K16" s="192"/>
      <c r="L16" s="193">
        <f>L17+L18</f>
        <v>-60</v>
      </c>
      <c r="M16" s="192"/>
      <c r="N16" s="190">
        <f>N17+N18</f>
        <v>0</v>
      </c>
      <c r="O16" s="192"/>
      <c r="P16" s="194">
        <f>P17+P18</f>
        <v>40398</v>
      </c>
      <c r="Q16" s="192"/>
      <c r="R16" s="193">
        <f>R17+R18</f>
        <v>40514</v>
      </c>
    </row>
    <row r="17" spans="1:18" s="14" customFormat="1" ht="14.25" customHeight="1">
      <c r="A17" s="305" t="s">
        <v>145</v>
      </c>
      <c r="B17" s="153"/>
      <c r="C17" s="153"/>
      <c r="D17" s="177">
        <v>0</v>
      </c>
      <c r="E17" s="139"/>
      <c r="F17" s="177">
        <v>0</v>
      </c>
      <c r="G17" s="139"/>
      <c r="H17" s="177">
        <v>0</v>
      </c>
      <c r="I17" s="148"/>
      <c r="J17" s="177">
        <v>0</v>
      </c>
      <c r="K17" s="148"/>
      <c r="L17" s="177">
        <v>0</v>
      </c>
      <c r="M17" s="148"/>
      <c r="N17" s="177">
        <v>0</v>
      </c>
      <c r="O17" s="148"/>
      <c r="P17" s="178">
        <v>40382</v>
      </c>
      <c r="Q17" s="148"/>
      <c r="R17" s="183">
        <f>SUM(P17:Q17)</f>
        <v>40382</v>
      </c>
    </row>
    <row r="18" spans="1:18" s="14" customFormat="1" ht="12.75" customHeight="1">
      <c r="A18" s="305" t="s">
        <v>146</v>
      </c>
      <c r="B18" s="153"/>
      <c r="C18" s="153"/>
      <c r="D18" s="182">
        <v>0</v>
      </c>
      <c r="E18" s="139"/>
      <c r="F18" s="182">
        <v>0</v>
      </c>
      <c r="G18" s="139"/>
      <c r="H18" s="182">
        <v>0</v>
      </c>
      <c r="I18" s="148"/>
      <c r="J18" s="182">
        <v>176</v>
      </c>
      <c r="K18" s="148"/>
      <c r="L18" s="188">
        <v>-60</v>
      </c>
      <c r="M18" s="189"/>
      <c r="N18" s="188">
        <v>0</v>
      </c>
      <c r="O18" s="189"/>
      <c r="P18" s="188">
        <v>16</v>
      </c>
      <c r="Q18" s="189"/>
      <c r="R18" s="188">
        <f>SUM(J18:Q18)</f>
        <v>132</v>
      </c>
    </row>
    <row r="19" spans="1:18" s="14" customFormat="1" ht="12.75" customHeight="1">
      <c r="A19" s="306" t="s">
        <v>147</v>
      </c>
      <c r="B19" s="153"/>
      <c r="C19" s="153"/>
      <c r="D19" s="182">
        <v>0</v>
      </c>
      <c r="E19" s="139"/>
      <c r="F19" s="182">
        <v>0</v>
      </c>
      <c r="G19" s="139"/>
      <c r="H19" s="182">
        <v>0</v>
      </c>
      <c r="I19" s="148"/>
      <c r="J19" s="182">
        <v>-569</v>
      </c>
      <c r="K19" s="182"/>
      <c r="L19" s="177">
        <v>0</v>
      </c>
      <c r="M19" s="176"/>
      <c r="N19" s="182">
        <v>0</v>
      </c>
      <c r="O19" s="182"/>
      <c r="P19" s="182">
        <f>-J19-L19</f>
        <v>569</v>
      </c>
      <c r="Q19" s="148"/>
      <c r="R19" s="182">
        <v>0</v>
      </c>
    </row>
    <row r="20" spans="1:18" s="14" customFormat="1" ht="15.75" customHeight="1" thickBot="1">
      <c r="A20" s="289" t="s">
        <v>148</v>
      </c>
      <c r="B20" s="150">
        <v>26</v>
      </c>
      <c r="C20" s="150"/>
      <c r="D20" s="154">
        <f>D9+D11+D16+D19</f>
        <v>134798</v>
      </c>
      <c r="E20" s="139"/>
      <c r="F20" s="154">
        <f>F9+F11+F16+F19</f>
        <v>-34142</v>
      </c>
      <c r="G20" s="139"/>
      <c r="H20" s="154">
        <f>H9+H11+H16+H19+H13</f>
        <v>59297</v>
      </c>
      <c r="I20" s="148"/>
      <c r="J20" s="154">
        <f>J9+J11+J16+J19</f>
        <v>22040</v>
      </c>
      <c r="K20" s="148"/>
      <c r="L20" s="154">
        <f>L9+L11+L16+L19</f>
        <v>2873</v>
      </c>
      <c r="M20" s="148"/>
      <c r="N20" s="154">
        <f>N9+N11+N16+N19+N13</f>
        <v>298339</v>
      </c>
      <c r="O20" s="148"/>
      <c r="P20" s="154">
        <f>P9+P11+P16+P19+P13</f>
        <v>39439</v>
      </c>
      <c r="Q20" s="148"/>
      <c r="R20" s="154">
        <f>R9+R11+R16+R19+R13</f>
        <v>522644</v>
      </c>
    </row>
    <row r="21" spans="1:18" s="14" customFormat="1" ht="12" customHeight="1" thickTop="1">
      <c r="A21" s="283"/>
      <c r="B21" s="153"/>
      <c r="C21" s="153"/>
      <c r="D21" s="139"/>
      <c r="E21" s="139"/>
      <c r="F21" s="139"/>
      <c r="G21" s="139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52"/>
    </row>
    <row r="22" spans="1:18" s="14" customFormat="1" ht="12" customHeight="1">
      <c r="A22" s="286" t="s">
        <v>144</v>
      </c>
      <c r="B22" s="153"/>
      <c r="C22" s="153"/>
      <c r="D22" s="190">
        <f>D23+D24</f>
        <v>0</v>
      </c>
      <c r="E22" s="191"/>
      <c r="F22" s="190">
        <f>F23+F24</f>
        <v>0</v>
      </c>
      <c r="G22" s="191"/>
      <c r="H22" s="190">
        <f>H23+H24</f>
        <v>0</v>
      </c>
      <c r="I22" s="192"/>
      <c r="J22" s="193">
        <f>J23+J24</f>
        <v>0</v>
      </c>
      <c r="K22" s="192"/>
      <c r="L22" s="193">
        <f>L23+L24</f>
        <v>-875</v>
      </c>
      <c r="M22" s="192"/>
      <c r="N22" s="190">
        <f>N23+N24</f>
        <v>0</v>
      </c>
      <c r="O22" s="192"/>
      <c r="P22" s="194">
        <f>P23+P24</f>
        <v>8680</v>
      </c>
      <c r="Q22" s="192"/>
      <c r="R22" s="193">
        <f>SUM(D22:Q22)</f>
        <v>7805</v>
      </c>
    </row>
    <row r="23" spans="1:18" s="14" customFormat="1" ht="12" customHeight="1">
      <c r="A23" s="287" t="s">
        <v>145</v>
      </c>
      <c r="B23" s="153"/>
      <c r="C23" s="153"/>
      <c r="D23" s="177">
        <v>0</v>
      </c>
      <c r="E23" s="139"/>
      <c r="F23" s="177">
        <v>0</v>
      </c>
      <c r="G23" s="139"/>
      <c r="H23" s="177">
        <v>0</v>
      </c>
      <c r="I23" s="148"/>
      <c r="J23" s="177">
        <v>0</v>
      </c>
      <c r="K23" s="148"/>
      <c r="L23" s="177">
        <v>0</v>
      </c>
      <c r="M23" s="148"/>
      <c r="N23" s="177">
        <v>0</v>
      </c>
      <c r="O23" s="148"/>
      <c r="P23" s="178">
        <f>SCI!C26</f>
        <v>8680</v>
      </c>
      <c r="Q23" s="148"/>
      <c r="R23" s="183">
        <f>SUM(P23:Q23)</f>
        <v>8680</v>
      </c>
    </row>
    <row r="24" spans="1:18" s="14" customFormat="1" ht="12" customHeight="1">
      <c r="A24" s="287" t="s">
        <v>146</v>
      </c>
      <c r="B24" s="153"/>
      <c r="C24" s="153"/>
      <c r="D24" s="182">
        <v>0</v>
      </c>
      <c r="E24" s="139"/>
      <c r="F24" s="182">
        <v>0</v>
      </c>
      <c r="G24" s="139"/>
      <c r="H24" s="182">
        <v>0</v>
      </c>
      <c r="I24" s="148"/>
      <c r="J24" s="238">
        <v>0</v>
      </c>
      <c r="K24" s="148"/>
      <c r="L24" s="188">
        <f>-681-194</f>
        <v>-875</v>
      </c>
      <c r="M24" s="189"/>
      <c r="N24" s="188">
        <v>0</v>
      </c>
      <c r="O24" s="189"/>
      <c r="P24" s="188">
        <f>SCI!C34</f>
        <v>0</v>
      </c>
      <c r="Q24" s="189"/>
      <c r="R24" s="188">
        <f>SUM(J24:Q24)</f>
        <v>-875</v>
      </c>
    </row>
    <row r="25" spans="1:18" s="14" customFormat="1" ht="12" customHeight="1">
      <c r="A25" s="288" t="s">
        <v>147</v>
      </c>
      <c r="B25" s="153"/>
      <c r="C25" s="153"/>
      <c r="D25" s="182">
        <v>0</v>
      </c>
      <c r="E25" s="139"/>
      <c r="F25" s="182">
        <v>0</v>
      </c>
      <c r="G25" s="139"/>
      <c r="H25" s="182">
        <v>0</v>
      </c>
      <c r="I25" s="148"/>
      <c r="J25" s="182">
        <v>-189</v>
      </c>
      <c r="K25" s="182"/>
      <c r="L25" s="183">
        <f>-114+194</f>
        <v>80</v>
      </c>
      <c r="M25" s="176"/>
      <c r="N25" s="182">
        <v>0</v>
      </c>
      <c r="O25" s="182"/>
      <c r="P25" s="182">
        <f>-J25-L25</f>
        <v>109</v>
      </c>
      <c r="Q25" s="148"/>
      <c r="R25" s="182">
        <v>0</v>
      </c>
    </row>
    <row r="26" spans="1:18" s="14" customFormat="1" ht="19.5" customHeight="1" thickBot="1">
      <c r="A26" s="283" t="s">
        <v>149</v>
      </c>
      <c r="B26" s="150">
        <v>26</v>
      </c>
      <c r="C26" s="150"/>
      <c r="D26" s="154">
        <f>D20+D22+D25</f>
        <v>134798</v>
      </c>
      <c r="E26" s="139"/>
      <c r="F26" s="154">
        <f>F20+F22+F25</f>
        <v>-34142</v>
      </c>
      <c r="G26" s="139"/>
      <c r="H26" s="154">
        <f>H20+H22+H25</f>
        <v>59297</v>
      </c>
      <c r="I26" s="148"/>
      <c r="J26" s="154">
        <f>J20+J22+J25</f>
        <v>21851</v>
      </c>
      <c r="K26" s="148"/>
      <c r="L26" s="154">
        <f>L20+L22+L25</f>
        <v>2078</v>
      </c>
      <c r="M26" s="148"/>
      <c r="N26" s="154">
        <f>N20+N22+N25</f>
        <v>298339</v>
      </c>
      <c r="O26" s="148"/>
      <c r="P26" s="154">
        <f>P20+P22+P25</f>
        <v>48228</v>
      </c>
      <c r="Q26" s="148"/>
      <c r="R26" s="154">
        <f>R20+R22+R25</f>
        <v>530449</v>
      </c>
    </row>
    <row r="27" spans="1:18" s="14" customFormat="1" ht="12" customHeight="1" thickTop="1">
      <c r="A27" s="149"/>
      <c r="B27" s="153"/>
      <c r="C27" s="153"/>
      <c r="D27" s="139"/>
      <c r="E27" s="139"/>
      <c r="F27" s="139"/>
      <c r="G27" s="139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52"/>
    </row>
    <row r="28" spans="1:18" s="14" customFormat="1" ht="12" customHeight="1">
      <c r="A28" s="149"/>
      <c r="B28" s="153"/>
      <c r="C28" s="153"/>
      <c r="D28" s="139"/>
      <c r="E28" s="139"/>
      <c r="F28" s="139"/>
      <c r="G28" s="139"/>
      <c r="H28" s="148"/>
      <c r="I28" s="148"/>
      <c r="J28" s="148"/>
      <c r="K28" s="148"/>
      <c r="L28" s="148"/>
      <c r="M28" s="148"/>
      <c r="N28" s="148"/>
      <c r="O28" s="148"/>
      <c r="P28" s="152"/>
      <c r="Q28" s="148"/>
      <c r="R28" s="152"/>
    </row>
    <row r="29" spans="1:18" s="14" customFormat="1" ht="12" customHeight="1">
      <c r="A29" s="149"/>
      <c r="B29" s="153"/>
      <c r="C29" s="153"/>
      <c r="D29" s="139"/>
      <c r="E29" s="139"/>
      <c r="F29" s="139"/>
      <c r="G29" s="139"/>
      <c r="H29" s="148"/>
      <c r="I29" s="148"/>
      <c r="J29" s="148"/>
      <c r="K29" s="148"/>
      <c r="L29" s="152"/>
      <c r="M29" s="148"/>
      <c r="N29" s="148"/>
      <c r="O29" s="148"/>
      <c r="P29" s="148"/>
      <c r="Q29" s="148"/>
      <c r="R29" s="152"/>
    </row>
    <row r="30" spans="1:18" s="14" customFormat="1" ht="12" customHeight="1">
      <c r="A30" s="149"/>
      <c r="B30" s="153"/>
      <c r="C30" s="153"/>
      <c r="D30" s="139"/>
      <c r="E30" s="139"/>
      <c r="F30" s="139"/>
      <c r="G30" s="139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52"/>
    </row>
    <row r="31" spans="1:18" s="14" customFormat="1" ht="12" customHeight="1">
      <c r="A31" s="149"/>
      <c r="B31" s="153"/>
      <c r="C31" s="153"/>
      <c r="D31" s="139"/>
      <c r="E31" s="139"/>
      <c r="F31" s="139"/>
      <c r="G31" s="139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52"/>
    </row>
    <row r="32" spans="1:18" s="9" customFormat="1" ht="13.5">
      <c r="A32" s="155" t="str">
        <f>SCF!A54</f>
        <v>The accompanying notes on pages 5 to 123 form an integral part of the individual financial statements.</v>
      </c>
      <c r="B32" s="156"/>
      <c r="C32" s="156"/>
      <c r="D32" s="153"/>
      <c r="E32" s="153"/>
      <c r="F32" s="153"/>
      <c r="G32" s="153"/>
      <c r="H32" s="151"/>
      <c r="I32" s="153"/>
      <c r="J32" s="151"/>
      <c r="K32" s="153"/>
      <c r="L32" s="151"/>
      <c r="M32" s="153"/>
      <c r="N32" s="151"/>
      <c r="O32" s="153"/>
      <c r="P32" s="151"/>
      <c r="Q32" s="153"/>
      <c r="R32" s="157"/>
    </row>
    <row r="33" spans="1:18" s="9" customFormat="1" ht="8.25" customHeight="1">
      <c r="A33" s="155"/>
      <c r="B33" s="156"/>
      <c r="C33" s="156"/>
      <c r="D33" s="153"/>
      <c r="E33" s="153"/>
      <c r="F33" s="153"/>
      <c r="G33" s="153"/>
      <c r="H33" s="151"/>
      <c r="I33" s="153"/>
      <c r="J33" s="151"/>
      <c r="K33" s="153"/>
      <c r="L33" s="151"/>
      <c r="M33" s="153"/>
      <c r="N33" s="151"/>
      <c r="O33" s="153"/>
      <c r="P33" s="151"/>
      <c r="Q33" s="153"/>
      <c r="R33" s="157"/>
    </row>
    <row r="34" spans="1:18" s="9" customFormat="1" ht="14.25" customHeight="1">
      <c r="A34" s="155"/>
      <c r="B34" s="156"/>
      <c r="C34" s="156"/>
      <c r="D34" s="153"/>
      <c r="E34" s="153"/>
      <c r="F34" s="153"/>
      <c r="G34" s="153"/>
      <c r="H34" s="151"/>
      <c r="I34" s="153"/>
      <c r="J34" s="151"/>
      <c r="K34" s="153"/>
      <c r="L34" s="151"/>
      <c r="M34" s="153"/>
      <c r="N34" s="151"/>
      <c r="O34" s="153"/>
      <c r="P34" s="151"/>
      <c r="Q34" s="153"/>
      <c r="R34" s="157"/>
    </row>
    <row r="35" spans="1:18" s="9" customFormat="1" ht="11.25" customHeight="1">
      <c r="A35" s="155"/>
      <c r="B35" s="156"/>
      <c r="C35" s="156"/>
      <c r="D35" s="153"/>
      <c r="E35" s="153"/>
      <c r="F35" s="153"/>
      <c r="G35" s="153"/>
      <c r="H35" s="151"/>
      <c r="I35" s="153"/>
      <c r="J35" s="151"/>
      <c r="K35" s="153"/>
      <c r="L35" s="151"/>
      <c r="M35" s="153"/>
      <c r="N35" s="151"/>
      <c r="O35" s="153"/>
      <c r="P35" s="151"/>
      <c r="Q35" s="153"/>
      <c r="R35" s="157"/>
    </row>
    <row r="36" spans="1:18" s="9" customFormat="1" ht="15" customHeight="1">
      <c r="A36" s="155"/>
      <c r="B36" s="156"/>
      <c r="C36" s="156"/>
      <c r="D36" s="153"/>
      <c r="E36" s="153"/>
      <c r="F36" s="153"/>
      <c r="G36" s="153"/>
      <c r="H36" s="151"/>
      <c r="I36" s="153"/>
      <c r="J36" s="151"/>
      <c r="K36" s="153"/>
      <c r="L36" s="151"/>
      <c r="M36" s="153"/>
      <c r="N36" s="151"/>
      <c r="O36" s="153"/>
      <c r="P36" s="151"/>
      <c r="Q36" s="153"/>
      <c r="R36" s="157"/>
    </row>
    <row r="37" spans="1:18" s="129" customFormat="1" ht="13.5" customHeight="1">
      <c r="A37" s="158" t="s">
        <v>59</v>
      </c>
      <c r="B37" s="159" t="s">
        <v>104</v>
      </c>
      <c r="C37" s="159"/>
      <c r="D37" s="160"/>
      <c r="E37" s="160"/>
      <c r="F37" s="160"/>
      <c r="G37" s="160"/>
      <c r="H37" s="159" t="s">
        <v>103</v>
      </c>
      <c r="I37" s="160"/>
      <c r="J37" s="160"/>
      <c r="K37" s="160"/>
      <c r="L37" s="160"/>
      <c r="M37" s="160"/>
      <c r="N37" s="160"/>
      <c r="O37" s="160"/>
      <c r="P37" s="160"/>
      <c r="Q37" s="159"/>
      <c r="R37" s="159"/>
    </row>
    <row r="38" spans="1:18" s="129" customFormat="1" ht="11.25" customHeight="1">
      <c r="A38" s="161" t="s">
        <v>9</v>
      </c>
      <c r="B38" s="160"/>
      <c r="C38" s="160"/>
      <c r="D38" s="155" t="s">
        <v>16</v>
      </c>
      <c r="E38" s="160"/>
      <c r="F38" s="160"/>
      <c r="G38" s="160"/>
      <c r="H38" s="160"/>
      <c r="I38" s="155"/>
      <c r="J38" s="159" t="s">
        <v>102</v>
      </c>
      <c r="K38" s="160"/>
      <c r="L38" s="160"/>
      <c r="M38" s="160"/>
      <c r="N38" s="160"/>
      <c r="O38" s="160"/>
      <c r="P38" s="160"/>
      <c r="Q38" s="159"/>
      <c r="R38" s="159"/>
    </row>
    <row r="39" spans="1:18" s="129" customFormat="1" ht="11.25" customHeight="1">
      <c r="A39" s="161"/>
      <c r="B39" s="160"/>
      <c r="C39" s="160"/>
      <c r="D39" s="155"/>
      <c r="E39" s="160"/>
      <c r="F39" s="160"/>
      <c r="G39" s="160"/>
      <c r="H39" s="160"/>
      <c r="I39" s="155"/>
      <c r="J39" s="159"/>
      <c r="K39" s="160"/>
      <c r="L39" s="160"/>
      <c r="M39" s="160"/>
      <c r="N39" s="160"/>
      <c r="O39" s="160"/>
      <c r="P39" s="160"/>
      <c r="Q39" s="159"/>
      <c r="R39" s="159"/>
    </row>
    <row r="40" spans="1:18" s="129" customFormat="1" ht="11.25" customHeight="1">
      <c r="A40" s="161"/>
      <c r="B40" s="160"/>
      <c r="C40" s="160"/>
      <c r="D40" s="155"/>
      <c r="E40" s="160"/>
      <c r="F40" s="160"/>
      <c r="G40" s="160"/>
      <c r="H40" s="160"/>
      <c r="I40" s="155"/>
      <c r="J40" s="159"/>
      <c r="K40" s="160"/>
      <c r="L40" s="160"/>
      <c r="M40" s="160"/>
      <c r="N40" s="160"/>
      <c r="O40" s="160"/>
      <c r="P40" s="160"/>
      <c r="Q40" s="159"/>
      <c r="R40" s="159"/>
    </row>
    <row r="41" spans="1:18" s="129" customFormat="1" ht="11.25" customHeight="1">
      <c r="A41" s="227"/>
      <c r="B41" s="228"/>
      <c r="C41" s="160"/>
      <c r="D41" s="155"/>
      <c r="E41" s="160"/>
      <c r="F41" s="160"/>
      <c r="G41" s="160"/>
      <c r="H41" s="160"/>
      <c r="I41" s="155"/>
      <c r="J41" s="159"/>
      <c r="K41" s="160"/>
      <c r="L41" s="160"/>
      <c r="M41" s="160"/>
      <c r="N41" s="160"/>
      <c r="O41" s="160"/>
      <c r="P41" s="160"/>
      <c r="Q41" s="159"/>
      <c r="R41" s="159"/>
    </row>
    <row r="42" spans="1:18" s="129" customFormat="1" ht="11.25" customHeight="1">
      <c r="A42" s="227"/>
      <c r="B42" s="228"/>
      <c r="C42" s="160"/>
      <c r="D42" s="155"/>
      <c r="E42" s="160"/>
      <c r="F42" s="160"/>
      <c r="G42" s="160"/>
      <c r="H42" s="160"/>
      <c r="I42" s="155"/>
      <c r="J42" s="159"/>
      <c r="K42" s="160"/>
      <c r="L42" s="160"/>
      <c r="M42" s="160"/>
      <c r="N42" s="160"/>
      <c r="O42" s="160"/>
      <c r="P42" s="160"/>
      <c r="Q42" s="159"/>
      <c r="R42" s="159"/>
    </row>
    <row r="43" spans="1:18" s="129" customFormat="1" ht="11.25" customHeight="1">
      <c r="A43" s="227"/>
      <c r="B43" s="228"/>
      <c r="C43" s="160"/>
      <c r="D43" s="155"/>
      <c r="E43" s="160"/>
      <c r="F43" s="160"/>
      <c r="G43" s="160"/>
      <c r="H43" s="160"/>
      <c r="I43" s="155"/>
      <c r="J43" s="159"/>
      <c r="K43" s="160"/>
      <c r="L43" s="160"/>
      <c r="M43" s="160"/>
      <c r="N43" s="160"/>
      <c r="O43" s="160"/>
      <c r="P43" s="160"/>
      <c r="Q43" s="159"/>
      <c r="R43" s="159"/>
    </row>
    <row r="44" spans="1:3" ht="13.5">
      <c r="A44" s="130"/>
      <c r="B44"/>
      <c r="C44"/>
    </row>
    <row r="53" spans="1:3" ht="13.5">
      <c r="A53" s="33"/>
      <c r="B53" s="33"/>
      <c r="C53" s="33"/>
    </row>
  </sheetData>
  <sheetProtection/>
  <mergeCells count="12">
    <mergeCell ref="P4:P5"/>
    <mergeCell ref="R4:R5"/>
    <mergeCell ref="A2:R2"/>
    <mergeCell ref="D4:D5"/>
    <mergeCell ref="F4:F5"/>
    <mergeCell ref="A4:A5"/>
    <mergeCell ref="B4:B5"/>
    <mergeCell ref="H4:H5"/>
    <mergeCell ref="J4:J5"/>
    <mergeCell ref="L4:L5"/>
    <mergeCell ref="N4:N5"/>
    <mergeCell ref="A1:E1"/>
  </mergeCells>
  <printOptions/>
  <pageMargins left="0.5511811023622047" right="0.15748031496062992" top="0.35433070866141736" bottom="0.2362204724409449" header="0.5511811023622047" footer="0.35433070866141736"/>
  <pageSetup blackAndWhite="1" firstPageNumber="4" useFirstPageNumber="1" horizontalDpi="600" verticalDpi="600" orientation="landscape" paperSize="9" scale="69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AdminSPH</cp:lastModifiedBy>
  <cp:lastPrinted>2020-04-23T12:11:22Z</cp:lastPrinted>
  <dcterms:created xsi:type="dcterms:W3CDTF">2003-02-07T14:36:34Z</dcterms:created>
  <dcterms:modified xsi:type="dcterms:W3CDTF">2020-04-28T10:27:55Z</dcterms:modified>
  <cp:category/>
  <cp:version/>
  <cp:contentType/>
  <cp:contentStatus/>
</cp:coreProperties>
</file>