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3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2">'BS'!$A$1:$F$70</definedName>
    <definedName name="_xlnm.Print_Area" localSheetId="3">'CFS'!$A$1:$E$67</definedName>
    <definedName name="_xlnm.Print_Area" localSheetId="4">'EQS'!$A$1:$Q$43</definedName>
    <definedName name="_xlnm.Print_Area" localSheetId="1">'IS'!$A$1:$E$52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'CFS'!$74:$65536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'CFS'!$72:$65536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'CFS'!$74:$65536,'CFS'!$55:$56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'EQS'!$A$1:$O$39</definedName>
    <definedName name="Z_9656BBF7_C4A3_41EC_B0C6_A21B380E3C2F_.wvu.Rows" localSheetId="3" hidden="1">'CFS'!$74:$65536,'CFS'!$55:$56</definedName>
  </definedNames>
  <calcPr fullCalcOnLoad="1"/>
</workbook>
</file>

<file path=xl/sharedStrings.xml><?xml version="1.0" encoding="utf-8"?>
<sst xmlns="http://schemas.openxmlformats.org/spreadsheetml/2006/main" count="240" uniqueCount="185">
  <si>
    <t>BGN'000</t>
  </si>
  <si>
    <t xml:space="preserve"> </t>
  </si>
  <si>
    <t>2017   BGN'000</t>
  </si>
  <si>
    <t>2018   BGN'000</t>
  </si>
  <si>
    <t>8,9</t>
  </si>
  <si>
    <t>13,14</t>
  </si>
  <si>
    <t>24 (а)</t>
  </si>
  <si>
    <t>24 (b)</t>
  </si>
  <si>
    <t>26,2.3</t>
  </si>
  <si>
    <t>Company Name:</t>
  </si>
  <si>
    <t>SOPHARMA AD</t>
  </si>
  <si>
    <t>Board of Directors:</t>
  </si>
  <si>
    <t>Ognian Donev, PhD</t>
  </si>
  <si>
    <t>Vessela Stoeva</t>
  </si>
  <si>
    <t>Alexander Tchaushev</t>
  </si>
  <si>
    <t>Ognian Palaveev</t>
  </si>
  <si>
    <t>Andrey Breshkov</t>
  </si>
  <si>
    <t>Executive Director:</t>
  </si>
  <si>
    <t>Finance Director:</t>
  </si>
  <si>
    <t>Boris Borisov</t>
  </si>
  <si>
    <t>Chief Accountant:</t>
  </si>
  <si>
    <t>Iordanka Petkova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</si>
  <si>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</si>
  <si>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</si>
  <si>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</si>
  <si>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</si>
  <si>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</si>
  <si>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</si>
  <si>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</si>
  <si>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</si>
  <si>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</si>
  <si>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Boyko Botev</t>
  </si>
  <si>
    <t>Gergana Todorova</t>
  </si>
  <si>
    <t>Petar Kalpakchiev</t>
  </si>
  <si>
    <t>Servicing Banks:</t>
  </si>
  <si>
    <t>Raiffeisenbank (Bulgaria) EAD</t>
  </si>
  <si>
    <t>DSK Bank EAD</t>
  </si>
  <si>
    <t>Eurobank and FG Bulgaria AD</t>
  </si>
  <si>
    <t>ING Bank N.V.</t>
  </si>
  <si>
    <t>Unicredit AD</t>
  </si>
  <si>
    <t>Societe Generale Expressbank AD</t>
  </si>
  <si>
    <t>Citibank N.A.</t>
  </si>
  <si>
    <t>SI Bank EAD</t>
  </si>
  <si>
    <t>Auditor:</t>
  </si>
  <si>
    <t>Backer Tilly Klitou and Partners OOD</t>
  </si>
  <si>
    <t>INDIVIDUAL STATEMENT OF COMPREHENSIVE INCOME</t>
  </si>
  <si>
    <t>for the period ended 30 June 2018</t>
  </si>
  <si>
    <t>Attachments</t>
  </si>
  <si>
    <t>Sales revenues</t>
  </si>
  <si>
    <t>Other operating revenue/(loss)</t>
  </si>
  <si>
    <t>Change of available stock of finished goods and work in progress</t>
  </si>
  <si>
    <t>Materials</t>
  </si>
  <si>
    <t>External services</t>
  </si>
  <si>
    <t>Emoloyees</t>
  </si>
  <si>
    <t>Amortization</t>
  </si>
  <si>
    <t xml:space="preserve">Other operating expenses </t>
  </si>
  <si>
    <t>Operating profit</t>
  </si>
  <si>
    <t>Financial income</t>
  </si>
  <si>
    <t>Financial expenses</t>
  </si>
  <si>
    <t>Financial income/(expenses) net</t>
  </si>
  <si>
    <t>Profit before tax</t>
  </si>
  <si>
    <t>Profit tax</t>
  </si>
  <si>
    <t>Net profit for the year</t>
  </si>
  <si>
    <t>Other components of the total income:</t>
  </si>
  <si>
    <t>Items that may be reclassified to profit or loss:</t>
  </si>
  <si>
    <t>Net change in the fairvalue of available-for-sale financial assets</t>
  </si>
  <si>
    <t>Other comprehensive income for the period net of tax</t>
  </si>
  <si>
    <t>TOTAL COMPREHENSIVE INCOME FOR THE YEAR</t>
  </si>
  <si>
    <t xml:space="preserve">Earnings per share   </t>
  </si>
  <si>
    <r>
      <t>The notes on pa</t>
    </r>
    <r>
      <rPr>
        <b/>
        <i/>
        <sz val="10"/>
        <rFont val="Times New Roman"/>
        <family val="1"/>
      </rPr>
      <t xml:space="preserve">ges 5 to 94 </t>
    </r>
    <r>
      <rPr>
        <b/>
        <i/>
        <sz val="10"/>
        <color indexed="8"/>
        <rFont val="Times New Roman"/>
        <family val="1"/>
      </rPr>
      <t>are an integral part of the present financial statement.</t>
    </r>
  </si>
  <si>
    <t>Chief Accountant (preparer):</t>
  </si>
  <si>
    <t>* United indicators, Note 2.3</t>
  </si>
  <si>
    <t>recalculated*</t>
  </si>
  <si>
    <t>INDIVIDUAL STATEMENT OF FINANCIAL POSITION</t>
  </si>
  <si>
    <t>ASSETS</t>
  </si>
  <si>
    <t>Non-current assets</t>
  </si>
  <si>
    <t>Property, plant and equipment</t>
  </si>
  <si>
    <t>Intangible assets</t>
  </si>
  <si>
    <t>Investment properties</t>
  </si>
  <si>
    <t>Investments in subsidiaries</t>
  </si>
  <si>
    <t>Investments in associated companies</t>
  </si>
  <si>
    <t>Available-for-sale investments</t>
  </si>
  <si>
    <t>Long-term receivables from related parties</t>
  </si>
  <si>
    <t>Other long-term receivables</t>
  </si>
  <si>
    <t>Current assets</t>
  </si>
  <si>
    <t>Inventory</t>
  </si>
  <si>
    <t>Receivables from related companies</t>
  </si>
  <si>
    <t>Commercial receivables</t>
  </si>
  <si>
    <t>Loans granted to third parties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</si>
  <si>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</si>
  <si>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</si>
  <si>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</si>
  <si>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</si>
  <si>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</si>
  <si>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</si>
  <si>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</si>
  <si>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</si>
  <si>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</si>
  <si>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</si>
  <si>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</si>
  <si>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</si>
  <si>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taxes</t>
  </si>
  <si>
    <t>Government grants</t>
  </si>
  <si>
    <t>Payables to employees on retirement</t>
  </si>
  <si>
    <t>Current liabilities</t>
  </si>
  <si>
    <t>Short-term bank loans</t>
  </si>
  <si>
    <t>Short-term part of long-term bank loans</t>
  </si>
  <si>
    <t>Commercial payables</t>
  </si>
  <si>
    <t>Payables to related companies</t>
  </si>
  <si>
    <t>Tax payables</t>
  </si>
  <si>
    <t>Payables to employees and social insurance</t>
  </si>
  <si>
    <t>Other current liabilities</t>
  </si>
  <si>
    <t>TOTAL LIABILITIES</t>
  </si>
  <si>
    <t>TOTAL EQUITY AND LIABILITIES</t>
  </si>
  <si>
    <t>30 June                 2018
      BGN'000</t>
  </si>
  <si>
    <t>31 December                   2017
      BGN'000</t>
  </si>
  <si>
    <t>INDIVIDUAL STATEMENT OF CASH FLOWS</t>
  </si>
  <si>
    <t>Cash flows from operating activities</t>
  </si>
  <si>
    <t>Sales proceeds</t>
  </si>
  <si>
    <t>Payments to suppliers</t>
  </si>
  <si>
    <t>Payments for wages and social insurance</t>
  </si>
  <si>
    <t>Taxes paid (profit tax excluded)</t>
  </si>
  <si>
    <t>Taxes refunded  (profit tax excluded)</t>
  </si>
  <si>
    <t>Paid interest and bank fees on working capital loans</t>
  </si>
  <si>
    <t>Exchange rate differences, net</t>
  </si>
  <si>
    <t>Other proceeds/(payments), net</t>
  </si>
  <si>
    <t>Net cash flows from/(used in) operating activities</t>
  </si>
  <si>
    <t>(Paid) / refunded taxes on profit, net</t>
  </si>
  <si>
    <t>Cash flows from investing activities</t>
  </si>
  <si>
    <t>Purchase of property, plant and equipment</t>
  </si>
  <si>
    <t>Proceeds from sale of property, plant and equipment</t>
  </si>
  <si>
    <t>Purchase of intangible assets</t>
  </si>
  <si>
    <t>Purchase of shares in associated companies</t>
  </si>
  <si>
    <t>Proceeds from sale of shares in associated companies</t>
  </si>
  <si>
    <t>Purchase of available-for-sale investments</t>
  </si>
  <si>
    <t xml:space="preserve">Proceeds from sale of available-for-sale investments </t>
  </si>
  <si>
    <t>Purchase of shares in subsidiaries</t>
  </si>
  <si>
    <t>Proceeds from sale of shares in subsidiaries</t>
  </si>
  <si>
    <t>Loans granted to related companies</t>
  </si>
  <si>
    <t>Repaid loans, granted to related companies</t>
  </si>
  <si>
    <t>Repaid loans, granted to third parties</t>
  </si>
  <si>
    <t>Proceeds from dividends from investments in subsidiaries</t>
  </si>
  <si>
    <t>Proceeds from dividends from available-for-sale investments</t>
  </si>
  <si>
    <t>Received interest on granted loans</t>
  </si>
  <si>
    <t>Net cash flows used in investing activities</t>
  </si>
  <si>
    <t>Cash flows from finance activities</t>
  </si>
  <si>
    <t>Settlement of long-term bank loans</t>
  </si>
  <si>
    <t>Proceeds from long-term bank loans</t>
  </si>
  <si>
    <t>Proceeds from short-term bank loans (overdraft), net</t>
  </si>
  <si>
    <t>Settlement of short-term bank loans (overdraft), net</t>
  </si>
  <si>
    <t>Paid interest and bank fees on investment purpose loans</t>
  </si>
  <si>
    <t>Proceeds from sale of treasury shares</t>
  </si>
  <si>
    <t>Dividends paid</t>
  </si>
  <si>
    <t>Finance lease payments</t>
  </si>
  <si>
    <t>Net financial cash flows</t>
  </si>
  <si>
    <t>Net (decrease)/increase in cash and cash equivalents</t>
  </si>
  <si>
    <t>Cash and cash equivalents at 1 January</t>
  </si>
  <si>
    <t>Executive director:</t>
  </si>
  <si>
    <t>INDIVIDUAL STATEMENT OF CHANGES IN EQUITY</t>
  </si>
  <si>
    <t>Balance at 1 January 2017 (originally reported)</t>
  </si>
  <si>
    <t>Effects from merger of a subsidiary</t>
  </si>
  <si>
    <t>Balance at 1 January 2017 (recalculated)</t>
  </si>
  <si>
    <t>Changes in equity in 2017</t>
  </si>
  <si>
    <t>Effects of treasury shares including:</t>
  </si>
  <si>
    <t>*acquisition of treasury shares</t>
  </si>
  <si>
    <t>*treasury own shares sold</t>
  </si>
  <si>
    <t xml:space="preserve">Distribution of profit for:               </t>
  </si>
  <si>
    <t xml:space="preserve"> * reserves</t>
  </si>
  <si>
    <t xml:space="preserve"> * dividends</t>
  </si>
  <si>
    <t>Total comprehensive income for the year, incl.:</t>
  </si>
  <si>
    <t xml:space="preserve"> * net profit for the period</t>
  </si>
  <si>
    <t xml:space="preserve"> * other component of comprehensive income, net of taxes</t>
  </si>
  <si>
    <t>Transfer to retained earnings</t>
  </si>
  <si>
    <t>Balance at 31 December 2017</t>
  </si>
  <si>
    <t>Changes in equity in 2018</t>
  </si>
  <si>
    <t>Balance at 30 June 2018</t>
  </si>
  <si>
    <t xml:space="preserve">Finance Director:                                                         </t>
  </si>
  <si>
    <t xml:space="preserve">                              Iordanka Petkova</t>
  </si>
  <si>
    <t>Share
capital</t>
  </si>
  <si>
    <t>Statutory reserves</t>
  </si>
  <si>
    <t>Revaluation reserve - property, pland and equipment</t>
  </si>
  <si>
    <t>Available-for-sale financial assets reserve</t>
  </si>
  <si>
    <t>Additional
reserves</t>
  </si>
  <si>
    <t>Total equity</t>
  </si>
  <si>
    <t>Cash and cash equivalents at 30 June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</si>
</sst>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2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9" fillId="0" borderId="10" xfId="59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>
      <alignment/>
      <protection/>
    </xf>
    <xf numFmtId="169" fontId="8" fillId="0" borderId="0" xfId="60" applyNumberFormat="1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69" fontId="8" fillId="0" borderId="0" xfId="60" applyNumberFormat="1" applyFont="1" applyFill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>
      <alignment/>
      <protection/>
    </xf>
    <xf numFmtId="15" fontId="14" fillId="0" borderId="0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9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8" fillId="0" borderId="0" xfId="59" applyFont="1" applyFill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61" applyFont="1" applyFill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wrapText="1"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69" fontId="11" fillId="0" borderId="0" xfId="66" applyNumberFormat="1" applyFont="1" applyFill="1" applyBorder="1" applyAlignment="1">
      <alignment horizontal="right" vertical="center" wrapText="1"/>
      <protection/>
    </xf>
    <xf numFmtId="0" fontId="28" fillId="0" borderId="0" xfId="60" applyFont="1" applyFill="1" applyBorder="1" applyAlignment="1">
      <alignment vertical="top" wrapText="1"/>
      <protection/>
    </xf>
    <xf numFmtId="0" fontId="0" fillId="0" borderId="0" xfId="66" applyFill="1" applyBorder="1" applyAlignment="1">
      <alignment horizontal="left" vertical="center"/>
      <protection/>
    </xf>
    <xf numFmtId="0" fontId="27" fillId="0" borderId="0" xfId="65" applyFont="1" applyFill="1" applyBorder="1" applyAlignment="1" quotePrefix="1">
      <alignment horizontal="left" vertical="center"/>
      <protection/>
    </xf>
    <xf numFmtId="0" fontId="29" fillId="0" borderId="0" xfId="60" applyFont="1" applyFill="1" applyBorder="1" applyAlignment="1">
      <alignment horizontal="center"/>
      <protection/>
    </xf>
    <xf numFmtId="169" fontId="8" fillId="0" borderId="0" xfId="60" applyNumberFormat="1" applyFont="1" applyFill="1" applyBorder="1" applyAlignment="1">
      <alignment horizontal="right"/>
      <protection/>
    </xf>
    <xf numFmtId="0" fontId="30" fillId="0" borderId="0" xfId="60" applyFont="1" applyFill="1" applyBorder="1" applyAlignment="1">
      <alignment vertical="top" wrapText="1"/>
      <protection/>
    </xf>
    <xf numFmtId="0" fontId="29" fillId="0" borderId="0" xfId="60" applyFont="1" applyFill="1" applyBorder="1" applyAlignment="1">
      <alignment horizontal="center"/>
      <protection/>
    </xf>
    <xf numFmtId="0" fontId="30" fillId="0" borderId="0" xfId="60" applyFont="1" applyFill="1" applyBorder="1" applyAlignment="1">
      <alignment vertical="top"/>
      <protection/>
    </xf>
    <xf numFmtId="0" fontId="5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29" fillId="0" borderId="0" xfId="60" applyFont="1" applyFill="1" applyAlignment="1">
      <alignment horizontal="center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21" fillId="0" borderId="0" xfId="6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5" fillId="0" borderId="0" xfId="59" applyNumberFormat="1" applyFont="1" applyFill="1" applyBorder="1" applyAlignment="1">
      <alignment horizontal="center" vertical="center" wrapText="1"/>
      <protection/>
    </xf>
    <xf numFmtId="169" fontId="5" fillId="0" borderId="0" xfId="60" applyNumberFormat="1" applyFont="1" applyFill="1" applyBorder="1" applyAlignment="1">
      <alignment horizontal="right"/>
      <protection/>
    </xf>
    <xf numFmtId="169" fontId="16" fillId="0" borderId="0" xfId="60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6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64" applyNumberFormat="1" applyFont="1" applyFill="1" applyBorder="1" applyAlignment="1">
      <alignment horizontal="right" vertical="center"/>
      <protection/>
    </xf>
    <xf numFmtId="207" fontId="11" fillId="0" borderId="0" xfId="64" applyNumberFormat="1" applyFont="1" applyFill="1" applyBorder="1" applyAlignment="1">
      <alignment horizontal="right" vertical="center"/>
      <protection/>
    </xf>
    <xf numFmtId="207" fontId="11" fillId="0" borderId="12" xfId="64" applyNumberFormat="1" applyFont="1" applyFill="1" applyBorder="1" applyAlignment="1">
      <alignment horizontal="right" vertical="center"/>
      <protection/>
    </xf>
    <xf numFmtId="207" fontId="11" fillId="0" borderId="11" xfId="64" applyNumberFormat="1" applyFont="1" applyFill="1" applyBorder="1" applyAlignment="1">
      <alignment vertical="center"/>
      <protection/>
    </xf>
    <xf numFmtId="207" fontId="11" fillId="0" borderId="0" xfId="64" applyNumberFormat="1" applyFont="1" applyFill="1" applyBorder="1" applyAlignment="1">
      <alignment vertical="center"/>
      <protection/>
    </xf>
    <xf numFmtId="207" fontId="11" fillId="0" borderId="10" xfId="64" applyNumberFormat="1" applyFont="1" applyFill="1" applyBorder="1" applyAlignment="1">
      <alignment vertical="center"/>
      <protection/>
    </xf>
    <xf numFmtId="207" fontId="11" fillId="0" borderId="12" xfId="64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69" fontId="8" fillId="0" borderId="0" xfId="63" applyNumberFormat="1" applyFont="1" applyFill="1" applyBorder="1" applyAlignment="1">
      <alignment horizontal="right"/>
      <protection/>
    </xf>
    <xf numFmtId="169" fontId="9" fillId="0" borderId="11" xfId="63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0" borderId="0" xfId="59" applyFont="1" applyFill="1" applyBorder="1" applyAlignment="1">
      <alignment horizontal="right" vertical="center"/>
      <protection/>
    </xf>
    <xf numFmtId="169" fontId="9" fillId="0" borderId="10" xfId="63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6" fillId="0" borderId="0" xfId="67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59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vertical="center"/>
      <protection/>
    </xf>
    <xf numFmtId="169" fontId="9" fillId="0" borderId="13" xfId="63" applyNumberFormat="1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vertical="top" wrapText="1"/>
      <protection/>
    </xf>
    <xf numFmtId="0" fontId="3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169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61" applyNumberFormat="1" applyFont="1" applyFill="1" applyBorder="1" applyAlignment="1" applyProtection="1">
      <alignment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16" fillId="0" borderId="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61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38" fillId="0" borderId="0" xfId="62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69" fontId="28" fillId="0" borderId="0" xfId="61" applyNumberFormat="1" applyFont="1" applyFill="1" applyBorder="1" applyAlignment="1">
      <alignment horizontal="right" vertical="center" wrapText="1"/>
      <protection/>
    </xf>
    <xf numFmtId="0" fontId="43" fillId="0" borderId="0" xfId="59" applyFont="1" applyFill="1" applyBorder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9" fontId="8" fillId="0" borderId="0" xfId="70" applyFont="1" applyFill="1" applyBorder="1" applyAlignment="1">
      <alignment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12" fillId="0" borderId="0" xfId="42" applyNumberFormat="1" applyFont="1" applyFill="1" applyBorder="1" applyAlignment="1">
      <alignment horizontal="right"/>
    </xf>
    <xf numFmtId="0" fontId="8" fillId="0" borderId="0" xfId="59" applyFont="1" applyFill="1" applyAlignment="1">
      <alignment vertical="center" wrapText="1"/>
      <protection/>
    </xf>
    <xf numFmtId="3" fontId="29" fillId="0" borderId="0" xfId="60" applyNumberFormat="1" applyFont="1" applyFill="1" applyBorder="1" applyAlignment="1">
      <alignment horizontal="center"/>
      <protection/>
    </xf>
    <xf numFmtId="201" fontId="9" fillId="0" borderId="13" xfId="0" applyNumberFormat="1" applyFont="1" applyFill="1" applyBorder="1" applyAlignment="1">
      <alignment horizontal="center"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7" fontId="44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right" vertical="top" wrapText="1"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201" fontId="9" fillId="0" borderId="10" xfId="42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center"/>
    </xf>
    <xf numFmtId="169" fontId="42" fillId="0" borderId="0" xfId="0" applyNumberFormat="1" applyFont="1" applyFill="1" applyBorder="1" applyAlignment="1">
      <alignment horizontal="left" vertical="center"/>
    </xf>
    <xf numFmtId="201" fontId="45" fillId="0" borderId="0" xfId="61" applyNumberFormat="1" applyFont="1" applyFill="1" applyBorder="1" applyAlignment="1" applyProtection="1">
      <alignment vertical="center"/>
      <protection/>
    </xf>
    <xf numFmtId="169" fontId="46" fillId="0" borderId="0" xfId="0" applyNumberFormat="1" applyFont="1" applyFill="1" applyBorder="1" applyAlignment="1">
      <alignment horizontal="center"/>
    </xf>
    <xf numFmtId="169" fontId="45" fillId="0" borderId="0" xfId="42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 horizontal="center"/>
    </xf>
    <xf numFmtId="201" fontId="45" fillId="0" borderId="0" xfId="42" applyNumberFormat="1" applyFont="1" applyFill="1" applyBorder="1" applyAlignment="1">
      <alignment/>
    </xf>
    <xf numFmtId="169" fontId="9" fillId="0" borderId="11" xfId="42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169" fontId="9" fillId="0" borderId="12" xfId="0" applyNumberFormat="1" applyFont="1" applyFill="1" applyBorder="1" applyAlignment="1">
      <alignment horizontal="right"/>
    </xf>
    <xf numFmtId="201" fontId="9" fillId="0" borderId="0" xfId="42" applyNumberFormat="1" applyFont="1" applyFill="1" applyBorder="1" applyAlignment="1">
      <alignment horizontal="center"/>
    </xf>
    <xf numFmtId="201" fontId="9" fillId="0" borderId="0" xfId="42" applyNumberFormat="1" applyFont="1" applyFill="1" applyBorder="1" applyAlignment="1">
      <alignment/>
    </xf>
    <xf numFmtId="201" fontId="9" fillId="0" borderId="11" xfId="42" applyNumberFormat="1" applyFont="1" applyFill="1" applyBorder="1" applyAlignment="1">
      <alignment horizontal="center"/>
    </xf>
    <xf numFmtId="201" fontId="16" fillId="0" borderId="11" xfId="0" applyNumberFormat="1" applyFont="1" applyFill="1" applyBorder="1" applyAlignment="1">
      <alignment horizontal="center"/>
    </xf>
    <xf numFmtId="169" fontId="29" fillId="0" borderId="0" xfId="60" applyNumberFormat="1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201" fontId="46" fillId="0" borderId="0" xfId="0" applyNumberFormat="1" applyFont="1" applyFill="1" applyBorder="1" applyAlignment="1">
      <alignment horizontal="center"/>
    </xf>
    <xf numFmtId="9" fontId="40" fillId="0" borderId="0" xfId="70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171" fontId="12" fillId="0" borderId="0" xfId="42" applyFont="1" applyFill="1" applyBorder="1" applyAlignment="1">
      <alignment horizontal="center"/>
    </xf>
    <xf numFmtId="201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/>
    </xf>
    <xf numFmtId="0" fontId="48" fillId="0" borderId="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26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0" xfId="42" applyNumberFormat="1" applyFont="1" applyFill="1" applyBorder="1" applyAlignment="1">
      <alignment horizontal="center"/>
    </xf>
    <xf numFmtId="171" fontId="9" fillId="0" borderId="0" xfId="42" applyFont="1" applyFill="1" applyBorder="1" applyAlignment="1">
      <alignment horizontal="center"/>
    </xf>
    <xf numFmtId="201" fontId="9" fillId="0" borderId="13" xfId="42" applyNumberFormat="1" applyFont="1" applyFill="1" applyBorder="1" applyAlignment="1">
      <alignment horizontal="center"/>
    </xf>
    <xf numFmtId="169" fontId="26" fillId="0" borderId="0" xfId="61" applyNumberFormat="1" applyFont="1" applyFill="1" applyBorder="1" applyAlignment="1">
      <alignment horizontal="right" vertical="center" wrapText="1"/>
      <protection/>
    </xf>
    <xf numFmtId="0" fontId="49" fillId="0" borderId="0" xfId="0" applyFont="1" applyAlignment="1">
      <alignment/>
    </xf>
    <xf numFmtId="0" fontId="8" fillId="0" borderId="0" xfId="61" applyNumberFormat="1" applyFont="1" applyFill="1" applyBorder="1" applyAlignment="1" applyProtection="1">
      <alignment horizontal="center" vertical="center"/>
      <protection/>
    </xf>
    <xf numFmtId="0" fontId="38" fillId="0" borderId="0" xfId="62" applyNumberFormat="1" applyFont="1" applyFill="1" applyBorder="1" applyAlignment="1" applyProtection="1">
      <alignment horizontal="center" vertical="center" wrapText="1"/>
      <protection/>
    </xf>
    <xf numFmtId="171" fontId="8" fillId="0" borderId="0" xfId="42" applyFont="1" applyFill="1" applyBorder="1" applyAlignment="1">
      <alignment horizontal="right"/>
    </xf>
    <xf numFmtId="169" fontId="16" fillId="0" borderId="0" xfId="0" applyNumberFormat="1" applyFont="1" applyFill="1" applyBorder="1" applyAlignment="1">
      <alignment horizontal="right" vertical="top" wrapText="1"/>
    </xf>
    <xf numFmtId="201" fontId="42" fillId="0" borderId="0" xfId="42" applyNumberFormat="1" applyFont="1" applyFill="1" applyBorder="1" applyAlignment="1" applyProtection="1">
      <alignment horizontal="right" vertical="center"/>
      <protection/>
    </xf>
    <xf numFmtId="3" fontId="8" fillId="0" borderId="0" xfId="42" applyNumberFormat="1" applyFont="1" applyFill="1" applyBorder="1" applyAlignment="1">
      <alignment horizontal="right"/>
    </xf>
    <xf numFmtId="171" fontId="8" fillId="0" borderId="0" xfId="42" applyFont="1" applyFill="1" applyBorder="1" applyAlignment="1">
      <alignment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169" fontId="8" fillId="0" borderId="10" xfId="42" applyNumberFormat="1" applyFont="1" applyFill="1" applyBorder="1" applyAlignment="1">
      <alignment horizontal="right"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0" fontId="50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04" fontId="9" fillId="0" borderId="0" xfId="0" applyNumberFormat="1" applyFont="1" applyFill="1" applyBorder="1" applyAlignment="1">
      <alignment horizontal="right"/>
    </xf>
    <xf numFmtId="171" fontId="12" fillId="0" borderId="0" xfId="42" applyFont="1" applyFill="1" applyBorder="1" applyAlignment="1">
      <alignment horizontal="right"/>
    </xf>
    <xf numFmtId="201" fontId="40" fillId="0" borderId="0" xfId="70" applyNumberFormat="1" applyFont="1" applyFill="1" applyBorder="1" applyAlignment="1">
      <alignment/>
    </xf>
    <xf numFmtId="171" fontId="7" fillId="0" borderId="0" xfId="42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71" fontId="7" fillId="0" borderId="0" xfId="42" applyFont="1" applyFill="1" applyBorder="1" applyAlignment="1">
      <alignment/>
    </xf>
    <xf numFmtId="0" fontId="30" fillId="0" borderId="0" xfId="60" applyFont="1" applyFill="1" applyBorder="1" applyAlignment="1">
      <alignment vertical="top"/>
      <protection/>
    </xf>
    <xf numFmtId="169" fontId="5" fillId="0" borderId="0" xfId="60" applyNumberFormat="1" applyFont="1" applyFill="1" applyBorder="1" applyAlignment="1">
      <alignment horizontal="right"/>
      <protection/>
    </xf>
    <xf numFmtId="0" fontId="8" fillId="0" borderId="0" xfId="59" applyFont="1" applyFill="1" applyAlignment="1">
      <alignment horizontal="left" vertical="center" wrapText="1"/>
      <protection/>
    </xf>
    <xf numFmtId="0" fontId="1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1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59" applyFont="1" applyBorder="1" applyAlignment="1">
      <alignment horizontal="right"/>
      <protection/>
    </xf>
    <xf numFmtId="0" fontId="8" fillId="0" borderId="0" xfId="0" applyFont="1" applyFill="1" applyBorder="1" applyAlignment="1">
      <alignment vertical="center"/>
    </xf>
    <xf numFmtId="0" fontId="8" fillId="0" borderId="0" xfId="59" applyFont="1" applyFill="1" applyAlignment="1">
      <alignment vertical="center"/>
      <protection/>
    </xf>
    <xf numFmtId="0" fontId="28" fillId="0" borderId="0" xfId="60" applyFont="1" applyFill="1" applyBorder="1" applyAlignment="1" applyProtection="1">
      <alignment vertical="top" wrapText="1"/>
      <protection locked="0"/>
    </xf>
    <xf numFmtId="0" fontId="30" fillId="0" borderId="0" xfId="60" applyFont="1" applyFill="1" applyBorder="1" applyAlignment="1" applyProtection="1">
      <alignment vertical="top" wrapText="1"/>
      <protection locked="0"/>
    </xf>
    <xf numFmtId="0" fontId="28" fillId="0" borderId="0" xfId="60" applyFont="1" applyFill="1" applyBorder="1" applyAlignment="1" applyProtection="1">
      <alignment vertical="top"/>
      <protection locked="0"/>
    </xf>
    <xf numFmtId="0" fontId="30" fillId="0" borderId="0" xfId="60" applyFont="1" applyFill="1" applyBorder="1" applyAlignment="1" applyProtection="1">
      <alignment vertical="top"/>
      <protection locked="0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Protection="1">
      <alignment/>
      <protection locked="0"/>
    </xf>
    <xf numFmtId="49" fontId="28" fillId="0" borderId="0" xfId="60" applyNumberFormat="1" applyFont="1" applyFill="1" applyBorder="1" applyAlignment="1" applyProtection="1">
      <alignment vertical="top"/>
      <protection locked="0"/>
    </xf>
    <xf numFmtId="0" fontId="5" fillId="0" borderId="0" xfId="60" applyFont="1" applyFill="1" applyBorder="1" applyProtection="1">
      <alignment/>
      <protection locked="0"/>
    </xf>
    <xf numFmtId="0" fontId="16" fillId="0" borderId="0" xfId="60" applyFont="1" applyFill="1" applyBorder="1" applyProtection="1">
      <alignment/>
      <protection locked="0"/>
    </xf>
    <xf numFmtId="0" fontId="16" fillId="0" borderId="0" xfId="6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59" applyFont="1" applyFill="1" applyBorder="1" applyAlignment="1" applyProtection="1">
      <alignment horizontal="left"/>
      <protection locked="0"/>
    </xf>
    <xf numFmtId="0" fontId="10" fillId="0" borderId="0" xfId="59" applyFont="1" applyBorder="1" applyAlignment="1" applyProtection="1">
      <alignment horizontal="right"/>
      <protection locked="0"/>
    </xf>
    <xf numFmtId="169" fontId="26" fillId="0" borderId="0" xfId="61" applyNumberFormat="1" applyFont="1" applyFill="1" applyBorder="1" applyAlignment="1">
      <alignment horizontal="right" wrapText="1"/>
      <protection/>
    </xf>
    <xf numFmtId="0" fontId="9" fillId="0" borderId="10" xfId="59" applyFont="1" applyFill="1" applyBorder="1" applyAlignment="1">
      <alignment horizontal="left" vertical="center"/>
      <protection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58" applyNumberFormat="1" applyFont="1" applyFill="1" applyBorder="1" applyAlignment="1" applyProtection="1">
      <alignment vertical="top" wrapText="1"/>
      <protection/>
    </xf>
    <xf numFmtId="0" fontId="7" fillId="0" borderId="0" xfId="58" applyNumberFormat="1" applyFont="1" applyFill="1" applyBorder="1" applyAlignment="1" applyProtection="1">
      <alignment vertical="top" wrapText="1"/>
      <protection/>
    </xf>
    <xf numFmtId="0" fontId="8" fillId="0" borderId="0" xfId="58" applyNumberFormat="1" applyFont="1" applyFill="1" applyBorder="1" applyAlignment="1" applyProtection="1">
      <alignment vertical="top" wrapText="1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top"/>
    </xf>
    <xf numFmtId="169" fontId="1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right" vertical="top" wrapText="1"/>
    </xf>
    <xf numFmtId="0" fontId="9" fillId="0" borderId="10" xfId="59" applyFont="1" applyFill="1" applyBorder="1" applyAlignment="1">
      <alignment horizontal="left" vertical="center"/>
      <protection/>
    </xf>
    <xf numFmtId="0" fontId="0" fillId="0" borderId="10" xfId="66" applyFont="1" applyFill="1" applyBorder="1" applyAlignment="1">
      <alignment horizontal="left" vertical="center"/>
      <protection/>
    </xf>
    <xf numFmtId="0" fontId="9" fillId="0" borderId="14" xfId="59" applyFont="1" applyFill="1" applyBorder="1" applyAlignment="1">
      <alignment horizontal="left" vertical="center"/>
      <protection/>
    </xf>
    <xf numFmtId="15" fontId="35" fillId="0" borderId="0" xfId="59" applyNumberFormat="1" applyFont="1" applyFill="1" applyBorder="1" applyAlignment="1">
      <alignment horizontal="right" vertical="center" wrapText="1"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17" fillId="0" borderId="0" xfId="62" applyNumberFormat="1" applyFont="1" applyFill="1" applyBorder="1" applyAlignment="1" applyProtection="1">
      <alignment horizontal="left" vertical="center" wrapText="1"/>
      <protection/>
    </xf>
    <xf numFmtId="0" fontId="47" fillId="0" borderId="0" xfId="61" applyNumberFormat="1" applyFont="1" applyFill="1" applyBorder="1" applyAlignment="1" applyProtection="1">
      <alignment horizontal="right" vertical="top" wrapText="1"/>
      <protection/>
    </xf>
    <xf numFmtId="0" fontId="9" fillId="0" borderId="0" xfId="59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9" fillId="0" borderId="0" xfId="61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right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etkova\Documents\&#1054;&#1044;&#1048;&#1058;%20&#1057;&#1054;&#1060;&#1040;&#1056;&#1052;&#1040;%20-%202018\&#1054;&#1058;&#1063;&#1045;&#1058;%20-%2030.06.2018\PETKOVA%20%20RABOTEN-30.06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S%20SOPHARMA%2030.06.%202018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 "/>
      <sheetName val="11-12"/>
      <sheetName val="13"/>
      <sheetName val="13 b"/>
      <sheetName val="14"/>
      <sheetName val="15"/>
      <sheetName val="15 A"/>
      <sheetName val="ЗАЛОЗИ ПО КРЕДИТИ"/>
      <sheetName val="16"/>
      <sheetName val="16 A"/>
      <sheetName val="17"/>
      <sheetName val="ЗАЛОЗИ "/>
      <sheetName val="17 а"/>
      <sheetName val="17 b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ОСН.М-ЛИ, ГП,ПФ,НП И СТОКИ "/>
      <sheetName val="Лицензионни продукти   "/>
      <sheetName val="24"/>
      <sheetName val="24 а "/>
      <sheetName val="25"/>
      <sheetName val="26 "/>
      <sheetName val="26 a"/>
      <sheetName val="26 b "/>
      <sheetName val="27"/>
      <sheetName val="28"/>
      <sheetName val="28 a"/>
      <sheetName val="28 b"/>
      <sheetName val="28 c"/>
      <sheetName val="28 d"/>
      <sheetName val="29"/>
      <sheetName val="30"/>
      <sheetName val="31"/>
      <sheetName val="32"/>
      <sheetName val="32 a"/>
      <sheetName val="32 b"/>
      <sheetName val="33"/>
      <sheetName val="34-38"/>
      <sheetName val="39"/>
      <sheetName val="39 а"/>
      <sheetName val="40"/>
      <sheetName val="40 a"/>
      <sheetName val="41"/>
      <sheetName val="41 - ОБОБЩЕНА"/>
      <sheetName val="41 -валутен риск"/>
      <sheetName val="41-валутна чувст."/>
      <sheetName val="41-ценови и кредитен риск"/>
      <sheetName val="41 - матуритет"/>
      <sheetName val="41 - лихвен анализ  "/>
      <sheetName val="41-лихвена чувст."/>
      <sheetName val="41 - капиталов риск"/>
      <sheetName val="42- сегменти"/>
      <sheetName val="43- свързани лица "/>
      <sheetName val="43-сделки свързани лица"/>
    </sheetNames>
    <sheetDataSet>
      <sheetData sheetId="46">
        <row r="10">
          <cell r="C10">
            <v>0.19376355965470518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1">
        <row r="45">
          <cell r="A45" t="str">
            <v>Finance Director:</v>
          </cell>
        </row>
        <row r="46">
          <cell r="A46" t="str">
            <v>Boris Borisov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zoomScalePageLayoutView="0" workbookViewId="0" topLeftCell="A1">
      <selection activeCell="C39" sqref="C39"/>
    </sheetView>
  </sheetViews>
  <sheetFormatPr defaultColWidth="0" defaultRowHeight="12.75" customHeight="1" zeroHeight="1"/>
  <cols>
    <col min="1" max="2" width="9.28125" style="33" customWidth="1"/>
    <col min="3" max="3" width="15.7109375" style="33" customWidth="1"/>
    <col min="4" max="9" width="9.28125" style="33" customWidth="1"/>
    <col min="10" max="16384" width="9.28125" style="33" hidden="1" customWidth="1"/>
  </cols>
  <sheetData>
    <row r="1" spans="1:8" ht="18.75">
      <c r="A1" s="31" t="s">
        <v>9</v>
      </c>
      <c r="B1" s="32"/>
      <c r="C1" s="32"/>
      <c r="D1" s="38" t="s">
        <v>10</v>
      </c>
      <c r="E1" s="32"/>
      <c r="F1" s="32"/>
      <c r="G1" s="32"/>
      <c r="H1" s="32"/>
    </row>
    <row r="2" ht="12.75"/>
    <row r="3" ht="12.75"/>
    <row r="4" ht="12.75"/>
    <row r="5" spans="1:9" ht="18.75">
      <c r="A5" s="34" t="s">
        <v>11</v>
      </c>
      <c r="D5" s="83" t="s">
        <v>12</v>
      </c>
      <c r="E5" s="80"/>
      <c r="F5" s="35"/>
      <c r="G5" s="35"/>
      <c r="H5" s="35"/>
      <c r="I5" s="35"/>
    </row>
    <row r="6" spans="1:9" ht="17.25" customHeight="1">
      <c r="A6" s="34"/>
      <c r="D6" s="83" t="s">
        <v>13</v>
      </c>
      <c r="E6" s="80"/>
      <c r="F6" s="35"/>
      <c r="G6" s="35"/>
      <c r="H6" s="35"/>
      <c r="I6" s="35"/>
    </row>
    <row r="7" spans="1:9" ht="18.75">
      <c r="A7" s="34"/>
      <c r="D7" s="83" t="s">
        <v>14</v>
      </c>
      <c r="E7" s="80"/>
      <c r="F7" s="35"/>
      <c r="G7" s="35"/>
      <c r="H7" s="35"/>
      <c r="I7" s="35"/>
    </row>
    <row r="8" spans="1:9" ht="18.75">
      <c r="A8" s="34"/>
      <c r="D8" s="83" t="s">
        <v>15</v>
      </c>
      <c r="E8" s="80"/>
      <c r="F8" s="35"/>
      <c r="G8" s="35"/>
      <c r="H8" s="35"/>
      <c r="I8" s="35"/>
    </row>
    <row r="9" spans="1:9" ht="16.5">
      <c r="A9" s="36"/>
      <c r="D9" s="243" t="s">
        <v>16</v>
      </c>
      <c r="E9" s="244"/>
      <c r="F9" s="36"/>
      <c r="G9" s="35"/>
      <c r="H9" s="35"/>
      <c r="I9" s="35"/>
    </row>
    <row r="10" spans="1:9" ht="18.75">
      <c r="A10" s="34"/>
      <c r="D10" s="79"/>
      <c r="E10" s="79"/>
      <c r="F10" s="35"/>
      <c r="G10" s="35"/>
      <c r="H10" s="35"/>
      <c r="I10" s="35"/>
    </row>
    <row r="11" spans="1:9" ht="18.75">
      <c r="A11" s="34"/>
      <c r="D11" s="21"/>
      <c r="E11" s="21"/>
      <c r="F11" s="21"/>
      <c r="G11" s="35"/>
      <c r="H11" s="35"/>
      <c r="I11" s="35"/>
    </row>
    <row r="12" spans="1:7" ht="18.75">
      <c r="A12" s="34" t="s">
        <v>17</v>
      </c>
      <c r="D12" s="21" t="s">
        <v>12</v>
      </c>
      <c r="E12" s="70"/>
      <c r="F12" s="70"/>
      <c r="G12" s="71"/>
    </row>
    <row r="13" spans="4:9" ht="16.5">
      <c r="D13" s="21"/>
      <c r="E13" s="70"/>
      <c r="F13" s="70"/>
      <c r="G13" s="73"/>
      <c r="H13" s="35"/>
      <c r="I13" s="35"/>
    </row>
    <row r="14" spans="4:9" ht="16.5">
      <c r="D14" s="21"/>
      <c r="E14" s="70"/>
      <c r="F14" s="70"/>
      <c r="G14" s="73"/>
      <c r="H14" s="35"/>
      <c r="I14" s="35"/>
    </row>
    <row r="15" spans="1:9" ht="18.75">
      <c r="A15" s="34" t="s">
        <v>18</v>
      </c>
      <c r="D15" s="21" t="s">
        <v>19</v>
      </c>
      <c r="E15" s="70"/>
      <c r="F15" s="70"/>
      <c r="G15" s="73"/>
      <c r="H15" s="35"/>
      <c r="I15" s="35"/>
    </row>
    <row r="16" spans="1:9" ht="18.75">
      <c r="A16" s="34"/>
      <c r="D16" s="21"/>
      <c r="E16" s="70"/>
      <c r="F16" s="70"/>
      <c r="G16" s="73"/>
      <c r="H16" s="35"/>
      <c r="I16" s="35"/>
    </row>
    <row r="17" spans="1:9" ht="18.75">
      <c r="A17" s="128"/>
      <c r="D17" s="21"/>
      <c r="E17" s="70"/>
      <c r="F17" s="70"/>
      <c r="G17" s="73"/>
      <c r="H17" s="35"/>
      <c r="I17" s="35"/>
    </row>
    <row r="18" spans="1:9" ht="18.75">
      <c r="A18" s="34" t="s">
        <v>20</v>
      </c>
      <c r="B18" s="34"/>
      <c r="C18" s="34"/>
      <c r="D18" s="21" t="s">
        <v>21</v>
      </c>
      <c r="E18" s="70"/>
      <c r="F18" s="70"/>
      <c r="G18" s="73"/>
      <c r="H18" s="35"/>
      <c r="I18" s="35"/>
    </row>
    <row r="19" spans="1:9" ht="18.75">
      <c r="A19" s="34"/>
      <c r="D19" s="21"/>
      <c r="E19" s="70"/>
      <c r="F19" s="70"/>
      <c r="G19" s="73"/>
      <c r="H19" s="35"/>
      <c r="I19" s="35"/>
    </row>
    <row r="20" spans="1:9" ht="18.75">
      <c r="A20" s="34"/>
      <c r="D20" s="21"/>
      <c r="E20" s="70"/>
      <c r="F20" s="70"/>
      <c r="G20" s="71"/>
      <c r="H20" s="34"/>
      <c r="I20" s="34"/>
    </row>
    <row r="21" spans="1:7" ht="18.75">
      <c r="A21" s="34" t="s">
        <v>22</v>
      </c>
      <c r="D21" s="21" t="s">
        <v>23</v>
      </c>
      <c r="E21" s="151"/>
      <c r="F21" s="151"/>
      <c r="G21" s="71"/>
    </row>
    <row r="22" spans="1:7" ht="18.75">
      <c r="A22" s="128"/>
      <c r="B22" s="37"/>
      <c r="C22" s="81"/>
      <c r="D22" s="83"/>
      <c r="E22" s="151"/>
      <c r="F22" s="151"/>
      <c r="G22" s="71"/>
    </row>
    <row r="23" spans="1:7" ht="18.75">
      <c r="A23" s="34"/>
      <c r="C23" s="81"/>
      <c r="D23" s="21"/>
      <c r="E23" s="70"/>
      <c r="F23" s="70"/>
      <c r="G23" s="71"/>
    </row>
    <row r="24" spans="1:7" ht="18.75">
      <c r="A24" s="34" t="s">
        <v>24</v>
      </c>
      <c r="D24" s="21" t="s">
        <v>25</v>
      </c>
      <c r="E24" s="70"/>
      <c r="F24" s="70"/>
      <c r="G24" s="71"/>
    </row>
    <row r="25" spans="1:7" ht="18.75">
      <c r="A25" s="34"/>
      <c r="D25" s="21" t="s">
        <v>26</v>
      </c>
      <c r="E25" s="70"/>
      <c r="F25" s="70"/>
      <c r="G25" s="71"/>
    </row>
    <row r="26" spans="1:7" ht="18.75">
      <c r="A26" s="34"/>
      <c r="D26" s="35"/>
      <c r="E26" s="73"/>
      <c r="F26" s="73"/>
      <c r="G26" s="71"/>
    </row>
    <row r="27" spans="1:7" ht="18.75">
      <c r="A27" s="34"/>
      <c r="D27" s="21"/>
      <c r="E27" s="71"/>
      <c r="F27" s="71"/>
      <c r="G27" s="71"/>
    </row>
    <row r="28" spans="1:7" ht="18.75">
      <c r="A28" s="34" t="s">
        <v>27</v>
      </c>
      <c r="C28" s="81"/>
      <c r="D28" s="21" t="s">
        <v>28</v>
      </c>
      <c r="E28" s="151"/>
      <c r="F28" s="102"/>
      <c r="G28" s="102"/>
    </row>
    <row r="29" spans="1:7" ht="18.75">
      <c r="A29" s="34"/>
      <c r="C29" s="81"/>
      <c r="D29" s="21" t="s">
        <v>29</v>
      </c>
      <c r="E29" s="151"/>
      <c r="F29" s="102"/>
      <c r="G29" s="75"/>
    </row>
    <row r="30" spans="1:7" ht="18.75">
      <c r="A30" s="34"/>
      <c r="C30" s="81"/>
      <c r="D30" s="21" t="s">
        <v>30</v>
      </c>
      <c r="E30" s="151"/>
      <c r="F30" s="102"/>
      <c r="G30" s="75"/>
    </row>
    <row r="31" spans="1:7" ht="18.75">
      <c r="A31" s="34"/>
      <c r="C31" s="81"/>
      <c r="D31" s="21" t="s">
        <v>31</v>
      </c>
      <c r="E31" s="151"/>
      <c r="F31" s="102"/>
      <c r="G31" s="75"/>
    </row>
    <row r="32" spans="1:7" ht="18.75">
      <c r="A32" s="34"/>
      <c r="D32" s="21" t="s">
        <v>32</v>
      </c>
      <c r="E32" s="75"/>
      <c r="F32" s="75"/>
      <c r="G32" s="75"/>
    </row>
    <row r="33" spans="1:7" ht="18.75">
      <c r="A33" s="34"/>
      <c r="D33" s="21" t="s">
        <v>33</v>
      </c>
      <c r="E33" s="80"/>
      <c r="F33" s="102"/>
      <c r="G33" s="75"/>
    </row>
    <row r="34" spans="1:7" ht="18.75">
      <c r="A34" s="34"/>
      <c r="D34" s="21"/>
      <c r="E34" s="74"/>
      <c r="F34" s="71"/>
      <c r="G34" s="74"/>
    </row>
    <row r="35" spans="1:9" ht="18.75">
      <c r="A35" s="34"/>
      <c r="C35" s="35"/>
      <c r="D35" s="21"/>
      <c r="E35" s="151"/>
      <c r="F35" s="151"/>
      <c r="G35" s="151"/>
      <c r="H35" s="34"/>
      <c r="I35" s="34"/>
    </row>
    <row r="36" spans="1:9" ht="18.75">
      <c r="A36" s="34"/>
      <c r="D36" s="21"/>
      <c r="E36" s="151"/>
      <c r="F36" s="151"/>
      <c r="G36" s="151"/>
      <c r="H36" s="34"/>
      <c r="I36" s="34"/>
    </row>
    <row r="37" spans="1:7" ht="18.75">
      <c r="A37" s="34" t="s">
        <v>34</v>
      </c>
      <c r="D37" s="83" t="s">
        <v>35</v>
      </c>
      <c r="E37" s="151"/>
      <c r="F37" s="151"/>
      <c r="G37" s="151"/>
    </row>
    <row r="38" spans="4:8" ht="16.5">
      <c r="D38" s="83" t="s">
        <v>36</v>
      </c>
      <c r="E38" s="151"/>
      <c r="F38" s="151"/>
      <c r="G38" s="151"/>
      <c r="H38" s="37"/>
    </row>
    <row r="39" spans="1:8" ht="18.75">
      <c r="A39" s="34"/>
      <c r="D39" s="83" t="s">
        <v>37</v>
      </c>
      <c r="E39" s="151"/>
      <c r="F39" s="151"/>
      <c r="G39" s="151"/>
      <c r="H39" s="37"/>
    </row>
    <row r="40" spans="1:8" ht="18.75">
      <c r="A40" s="34"/>
      <c r="D40" s="83" t="s">
        <v>38</v>
      </c>
      <c r="E40" s="151"/>
      <c r="F40" s="151"/>
      <c r="G40" s="151"/>
      <c r="H40" s="37"/>
    </row>
    <row r="41" spans="1:8" ht="18.75">
      <c r="A41" s="34"/>
      <c r="D41" s="83" t="s">
        <v>39</v>
      </c>
      <c r="E41" s="151"/>
      <c r="F41" s="151"/>
      <c r="G41" s="151"/>
      <c r="H41" s="37"/>
    </row>
    <row r="42" spans="1:8" ht="18.75">
      <c r="A42" s="34"/>
      <c r="D42" s="83" t="s">
        <v>40</v>
      </c>
      <c r="E42" s="151"/>
      <c r="F42" s="151"/>
      <c r="G42" s="151"/>
      <c r="H42" s="37"/>
    </row>
    <row r="43" spans="1:7" ht="18.75">
      <c r="A43" s="34"/>
      <c r="D43" s="83" t="s">
        <v>41</v>
      </c>
      <c r="E43" s="75"/>
      <c r="F43" s="102"/>
      <c r="G43" s="75"/>
    </row>
    <row r="44" spans="1:9" ht="18.75">
      <c r="A44" s="34"/>
      <c r="D44" s="83" t="s">
        <v>42</v>
      </c>
      <c r="E44" s="217"/>
      <c r="F44" s="74"/>
      <c r="G44" s="75"/>
      <c r="H44" s="37"/>
      <c r="I44" s="37"/>
    </row>
    <row r="45" spans="1:7" ht="18.75">
      <c r="A45" s="34"/>
      <c r="D45" s="83"/>
      <c r="E45" s="74"/>
      <c r="F45" s="71"/>
      <c r="G45" s="74"/>
    </row>
    <row r="46" spans="1:6" ht="18.75">
      <c r="A46" s="34" t="s">
        <v>43</v>
      </c>
      <c r="D46" s="245" t="s">
        <v>44</v>
      </c>
      <c r="F46" s="34"/>
    </row>
    <row r="47" spans="1:6" ht="18.75">
      <c r="A47" s="34"/>
      <c r="F47" s="34"/>
    </row>
    <row r="48" spans="1:6" ht="18.75">
      <c r="A48" s="34"/>
      <c r="F48" s="34"/>
    </row>
    <row r="49" spans="1:6" ht="18.75">
      <c r="A49" s="34"/>
      <c r="F49" s="34"/>
    </row>
    <row r="50" spans="1:6" ht="18.75">
      <c r="A50" s="34"/>
      <c r="F50" s="34"/>
    </row>
    <row r="51" spans="1:6" ht="18.75">
      <c r="A51" s="34"/>
      <c r="F51" s="34"/>
    </row>
    <row r="52" spans="1:6" ht="18.75">
      <c r="A52" s="34"/>
      <c r="F52" s="34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0.140625" style="18" customWidth="1"/>
    <col min="2" max="2" width="10.8515625" style="46" customWidth="1"/>
    <col min="3" max="3" width="10.421875" style="46" customWidth="1"/>
    <col min="4" max="4" width="1.1484375" style="46" customWidth="1"/>
    <col min="5" max="5" width="12.7109375" style="46" customWidth="1"/>
    <col min="6" max="16384" width="9.140625" style="18" customWidth="1"/>
  </cols>
  <sheetData>
    <row r="1" spans="1:5" ht="15">
      <c r="A1" s="273" t="str">
        <f>'Cover '!D1</f>
        <v>SOPHARMA AD</v>
      </c>
      <c r="B1" s="274"/>
      <c r="C1" s="274"/>
      <c r="D1" s="274"/>
      <c r="E1" s="274"/>
    </row>
    <row r="2" spans="1:6" s="49" customFormat="1" ht="15">
      <c r="A2" s="277" t="s">
        <v>45</v>
      </c>
      <c r="B2" s="278"/>
      <c r="C2" s="278"/>
      <c r="D2" s="278"/>
      <c r="E2" s="278"/>
      <c r="F2" s="278"/>
    </row>
    <row r="3" spans="1:5" ht="15">
      <c r="A3" s="112" t="s">
        <v>46</v>
      </c>
      <c r="B3" s="113"/>
      <c r="C3" s="171"/>
      <c r="D3" s="113"/>
      <c r="E3" s="113"/>
    </row>
    <row r="4" spans="1:5" ht="15">
      <c r="A4" s="112"/>
      <c r="B4" s="113"/>
      <c r="C4" s="113"/>
      <c r="D4" s="113"/>
      <c r="E4" s="113"/>
    </row>
    <row r="5" spans="1:5" ht="15" customHeight="1">
      <c r="A5" s="153"/>
      <c r="B5" s="275" t="s">
        <v>47</v>
      </c>
      <c r="C5" s="276" t="s">
        <v>3</v>
      </c>
      <c r="D5" s="114"/>
      <c r="E5" s="276" t="s">
        <v>2</v>
      </c>
    </row>
    <row r="6" spans="1:5" ht="12.75" customHeight="1">
      <c r="A6" s="177"/>
      <c r="B6" s="275"/>
      <c r="C6" s="276"/>
      <c r="D6" s="114"/>
      <c r="E6" s="276"/>
    </row>
    <row r="7" spans="1:5" ht="24.75" customHeight="1">
      <c r="A7" s="154"/>
      <c r="E7" s="211" t="s">
        <v>72</v>
      </c>
    </row>
    <row r="8" ht="15">
      <c r="A8" s="154"/>
    </row>
    <row r="9" spans="1:6" ht="15">
      <c r="A9" s="246" t="s">
        <v>48</v>
      </c>
      <c r="B9" s="46">
        <v>3</v>
      </c>
      <c r="C9" s="185">
        <v>93664</v>
      </c>
      <c r="D9" s="131"/>
      <c r="E9" s="185">
        <v>101950</v>
      </c>
      <c r="F9" s="201"/>
    </row>
    <row r="10" spans="1:7" ht="15">
      <c r="A10" s="246" t="s">
        <v>49</v>
      </c>
      <c r="B10" s="46">
        <v>4</v>
      </c>
      <c r="C10" s="185">
        <v>2413</v>
      </c>
      <c r="D10" s="185"/>
      <c r="E10" s="185">
        <v>2159</v>
      </c>
      <c r="F10" s="158"/>
      <c r="G10" s="159"/>
    </row>
    <row r="11" spans="1:7" ht="15">
      <c r="A11" s="247" t="s">
        <v>50</v>
      </c>
      <c r="C11" s="185">
        <v>9386</v>
      </c>
      <c r="D11" s="185"/>
      <c r="E11" s="185">
        <v>6215</v>
      </c>
      <c r="F11" s="158"/>
      <c r="G11" s="159"/>
    </row>
    <row r="12" spans="1:7" ht="15">
      <c r="A12" s="246" t="s">
        <v>51</v>
      </c>
      <c r="B12" s="142">
        <v>5</v>
      </c>
      <c r="C12" s="185">
        <v>-32791</v>
      </c>
      <c r="D12" s="185"/>
      <c r="E12" s="185">
        <v>-34685</v>
      </c>
      <c r="F12" s="158"/>
      <c r="G12" s="159"/>
    </row>
    <row r="13" spans="1:7" ht="15">
      <c r="A13" s="246" t="s">
        <v>52</v>
      </c>
      <c r="B13" s="46">
        <v>6</v>
      </c>
      <c r="C13" s="185">
        <v>-20639</v>
      </c>
      <c r="D13" s="185"/>
      <c r="E13" s="185">
        <v>-18893</v>
      </c>
      <c r="F13" s="158"/>
      <c r="G13" s="159"/>
    </row>
    <row r="14" spans="1:7" ht="15">
      <c r="A14" s="246" t="s">
        <v>53</v>
      </c>
      <c r="B14" s="46">
        <v>7</v>
      </c>
      <c r="C14" s="185">
        <v>-24206</v>
      </c>
      <c r="D14" s="185"/>
      <c r="E14" s="185">
        <v>-21757</v>
      </c>
      <c r="F14" s="158"/>
      <c r="G14" s="159"/>
    </row>
    <row r="15" spans="1:7" ht="15">
      <c r="A15" s="48" t="s">
        <v>54</v>
      </c>
      <c r="B15" s="46" t="s">
        <v>5</v>
      </c>
      <c r="C15" s="185">
        <v>-8105</v>
      </c>
      <c r="D15" s="185"/>
      <c r="E15" s="185">
        <v>-7962</v>
      </c>
      <c r="F15" s="158"/>
      <c r="G15" s="159"/>
    </row>
    <row r="16" spans="1:7" ht="15">
      <c r="A16" s="49" t="s">
        <v>55</v>
      </c>
      <c r="B16" s="46" t="s">
        <v>4</v>
      </c>
      <c r="C16" s="185">
        <v>-1854</v>
      </c>
      <c r="D16" s="185"/>
      <c r="E16" s="185">
        <v>-1020</v>
      </c>
      <c r="F16" s="158"/>
      <c r="G16" s="159"/>
    </row>
    <row r="17" spans="1:7" ht="15">
      <c r="A17" s="248" t="s">
        <v>56</v>
      </c>
      <c r="C17" s="187">
        <f>SUM(C9:C16)</f>
        <v>17868</v>
      </c>
      <c r="D17" s="131"/>
      <c r="E17" s="187">
        <f>SUM(E9:E16)</f>
        <v>26007</v>
      </c>
      <c r="F17" s="158"/>
      <c r="G17" s="159"/>
    </row>
    <row r="18" spans="1:5" ht="15">
      <c r="A18" s="49"/>
      <c r="C18" s="188"/>
      <c r="D18" s="131"/>
      <c r="E18" s="188"/>
    </row>
    <row r="19" spans="1:5" ht="15">
      <c r="A19" s="49" t="s">
        <v>57</v>
      </c>
      <c r="B19" s="46">
        <v>10</v>
      </c>
      <c r="C19" s="185">
        <v>9997</v>
      </c>
      <c r="D19" s="185"/>
      <c r="E19" s="185">
        <v>10328</v>
      </c>
    </row>
    <row r="20" spans="1:5" ht="15">
      <c r="A20" s="49" t="s">
        <v>58</v>
      </c>
      <c r="B20" s="46">
        <v>11</v>
      </c>
      <c r="C20" s="185">
        <v>-1009</v>
      </c>
      <c r="D20" s="185"/>
      <c r="E20" s="185">
        <v>-824</v>
      </c>
    </row>
    <row r="21" spans="1:5" ht="15">
      <c r="A21" s="112" t="s">
        <v>59</v>
      </c>
      <c r="C21" s="187">
        <f>C19+C20</f>
        <v>8988</v>
      </c>
      <c r="D21" s="135"/>
      <c r="E21" s="187">
        <f>E19+E20</f>
        <v>9504</v>
      </c>
    </row>
    <row r="22" spans="1:5" ht="15">
      <c r="A22" s="115"/>
      <c r="C22" s="188"/>
      <c r="D22" s="131"/>
      <c r="E22" s="188"/>
    </row>
    <row r="23" spans="1:5" ht="15">
      <c r="A23" s="248" t="s">
        <v>60</v>
      </c>
      <c r="C23" s="189">
        <f>C17+C21</f>
        <v>26856</v>
      </c>
      <c r="D23" s="131"/>
      <c r="E23" s="189">
        <f>E17+E21</f>
        <v>35511</v>
      </c>
    </row>
    <row r="24" spans="1:5" ht="15">
      <c r="A24" s="112"/>
      <c r="C24" s="190"/>
      <c r="D24" s="131"/>
      <c r="E24" s="190"/>
    </row>
    <row r="25" spans="1:5" ht="15">
      <c r="A25" s="246" t="s">
        <v>61</v>
      </c>
      <c r="C25" s="185">
        <v>-1829</v>
      </c>
      <c r="D25" s="185"/>
      <c r="E25" s="185">
        <v>-2704</v>
      </c>
    </row>
    <row r="26" spans="1:5" ht="15">
      <c r="A26" s="112"/>
      <c r="B26" s="44"/>
      <c r="C26" s="195"/>
      <c r="D26" s="132"/>
      <c r="E26" s="195"/>
    </row>
    <row r="27" spans="1:7" ht="15">
      <c r="A27" s="248" t="s">
        <v>62</v>
      </c>
      <c r="B27" s="209"/>
      <c r="C27" s="189">
        <f>C23+C25</f>
        <v>25027</v>
      </c>
      <c r="D27" s="132"/>
      <c r="E27" s="189">
        <f>E23+E25</f>
        <v>32807</v>
      </c>
      <c r="F27" s="158"/>
      <c r="G27" s="159"/>
    </row>
    <row r="28" spans="1:5" ht="15">
      <c r="A28" s="112"/>
      <c r="B28" s="44"/>
      <c r="C28" s="179"/>
      <c r="D28" s="44"/>
      <c r="E28" s="179"/>
    </row>
    <row r="29" spans="1:5" ht="15">
      <c r="A29" s="134" t="s">
        <v>63</v>
      </c>
      <c r="B29" s="176"/>
      <c r="C29" s="236"/>
      <c r="D29" s="181"/>
      <c r="E29" s="200"/>
    </row>
    <row r="30" spans="1:8" ht="15">
      <c r="A30" s="170" t="s">
        <v>64</v>
      </c>
      <c r="B30" s="176"/>
      <c r="C30" s="180"/>
      <c r="D30" s="140"/>
      <c r="E30" s="180"/>
      <c r="H30" s="158"/>
    </row>
    <row r="31" spans="1:8" ht="15">
      <c r="A31" s="139" t="s">
        <v>65</v>
      </c>
      <c r="C31" s="185">
        <v>-940</v>
      </c>
      <c r="D31" s="185"/>
      <c r="E31" s="185">
        <v>243</v>
      </c>
      <c r="H31" s="158"/>
    </row>
    <row r="32" spans="1:5" ht="15">
      <c r="A32" s="136"/>
      <c r="B32" s="107"/>
      <c r="C32" s="183">
        <f>SUM(C31:C31)</f>
        <v>-940</v>
      </c>
      <c r="D32" s="138"/>
      <c r="E32" s="183">
        <f>SUM(E31:E31)</f>
        <v>243</v>
      </c>
    </row>
    <row r="33" spans="1:5" ht="15">
      <c r="A33" s="136" t="s">
        <v>66</v>
      </c>
      <c r="B33" s="46">
        <v>12</v>
      </c>
      <c r="C33" s="184">
        <f>+C32</f>
        <v>-940</v>
      </c>
      <c r="D33" s="169"/>
      <c r="E33" s="184">
        <f>+E32</f>
        <v>243</v>
      </c>
    </row>
    <row r="34" spans="1:5" ht="15">
      <c r="A34" s="136"/>
      <c r="B34" s="107"/>
      <c r="C34" s="181"/>
      <c r="D34" s="169"/>
      <c r="E34" s="181"/>
    </row>
    <row r="35" spans="1:5" ht="15.75" thickBot="1">
      <c r="A35" s="136" t="s">
        <v>67</v>
      </c>
      <c r="B35" s="176"/>
      <c r="C35" s="191">
        <f>C27+C33</f>
        <v>24087</v>
      </c>
      <c r="D35" s="169"/>
      <c r="E35" s="191">
        <f>E27+E33</f>
        <v>33050</v>
      </c>
    </row>
    <row r="36" spans="1:5" ht="15.75" thickTop="1">
      <c r="A36" s="141"/>
      <c r="B36" s="176"/>
      <c r="C36" s="182"/>
      <c r="D36" s="137"/>
      <c r="E36" s="182"/>
    </row>
    <row r="37" spans="1:5" ht="15">
      <c r="A37" s="49" t="s">
        <v>68</v>
      </c>
      <c r="B37" s="46">
        <v>26</v>
      </c>
      <c r="C37" s="234">
        <f>'[1]28 c'!$C$10</f>
        <v>0.19376355965470518</v>
      </c>
      <c r="D37" s="228"/>
      <c r="E37" s="234">
        <v>0.25</v>
      </c>
    </row>
    <row r="38" ht="15">
      <c r="A38" s="69"/>
    </row>
    <row r="39" spans="1:3" ht="15">
      <c r="A39" s="129" t="s">
        <v>69</v>
      </c>
      <c r="C39" s="210"/>
    </row>
    <row r="42" spans="1:3" ht="15">
      <c r="A42" s="17" t="s">
        <v>17</v>
      </c>
      <c r="C42" s="44"/>
    </row>
    <row r="43" ht="15">
      <c r="A43" s="93" t="s">
        <v>12</v>
      </c>
    </row>
    <row r="44" ht="15">
      <c r="A44" s="93"/>
    </row>
    <row r="45" ht="15">
      <c r="A45" s="17" t="s">
        <v>18</v>
      </c>
    </row>
    <row r="46" ht="15">
      <c r="A46" s="93" t="s">
        <v>19</v>
      </c>
    </row>
    <row r="47" ht="15">
      <c r="A47" s="93"/>
    </row>
    <row r="48" ht="15">
      <c r="A48" s="106" t="s">
        <v>70</v>
      </c>
    </row>
    <row r="49" ht="15">
      <c r="A49" s="249" t="s">
        <v>21</v>
      </c>
    </row>
    <row r="50" ht="15">
      <c r="A50" s="204"/>
    </row>
    <row r="51" ht="15">
      <c r="A51" s="208"/>
    </row>
    <row r="52" ht="15">
      <c r="A52" s="208" t="s">
        <v>71</v>
      </c>
    </row>
    <row r="53" ht="15">
      <c r="A53" s="108"/>
    </row>
  </sheetData>
  <sheetProtection/>
  <mergeCells count="5">
    <mergeCell ref="A1:E1"/>
    <mergeCell ref="B5:B6"/>
    <mergeCell ref="E5:E6"/>
    <mergeCell ref="C5:C6"/>
    <mergeCell ref="A2:F2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60.140625" style="98" customWidth="1"/>
    <col min="2" max="2" width="10.421875" style="98" customWidth="1"/>
    <col min="3" max="3" width="12.00390625" style="98" customWidth="1"/>
    <col min="4" max="4" width="1.7109375" style="98" customWidth="1"/>
    <col min="5" max="5" width="12.57421875" style="98" customWidth="1"/>
    <col min="6" max="6" width="1.28515625" style="98" customWidth="1"/>
    <col min="7" max="16384" width="9.140625" style="98" customWidth="1"/>
  </cols>
  <sheetData>
    <row r="1" spans="1:6" ht="14.25">
      <c r="A1" s="39" t="s">
        <v>10</v>
      </c>
      <c r="B1" s="109"/>
      <c r="C1" s="109"/>
      <c r="D1" s="109"/>
      <c r="E1" s="39"/>
      <c r="F1" s="39"/>
    </row>
    <row r="2" spans="1:6" ht="14.25">
      <c r="A2" s="40" t="s">
        <v>73</v>
      </c>
      <c r="B2" s="110"/>
      <c r="C2" s="110"/>
      <c r="D2" s="110"/>
      <c r="E2" s="40"/>
      <c r="F2" s="40"/>
    </row>
    <row r="3" spans="1:6" ht="15">
      <c r="A3" s="112" t="s">
        <v>46</v>
      </c>
      <c r="B3" s="111"/>
      <c r="C3" s="111"/>
      <c r="D3" s="111"/>
      <c r="E3" s="23"/>
      <c r="F3" s="23"/>
    </row>
    <row r="4" spans="1:6" ht="26.25" customHeight="1">
      <c r="A4" s="116"/>
      <c r="B4" s="275" t="s">
        <v>47</v>
      </c>
      <c r="C4" s="276" t="s">
        <v>114</v>
      </c>
      <c r="D4" s="114"/>
      <c r="E4" s="276" t="s">
        <v>115</v>
      </c>
      <c r="F4" s="221"/>
    </row>
    <row r="5" spans="2:6" ht="12" customHeight="1">
      <c r="B5" s="275"/>
      <c r="C5" s="279"/>
      <c r="D5" s="114"/>
      <c r="E5" s="279"/>
      <c r="F5" s="172"/>
    </row>
    <row r="6" spans="2:6" ht="15.75" customHeight="1">
      <c r="B6" s="150"/>
      <c r="C6" s="172"/>
      <c r="D6" s="114"/>
      <c r="E6" s="172"/>
      <c r="F6" s="216"/>
    </row>
    <row r="7" spans="1:6" ht="14.25">
      <c r="A7" s="112" t="s">
        <v>74</v>
      </c>
      <c r="B7" s="47"/>
      <c r="C7" s="47"/>
      <c r="D7" s="47"/>
      <c r="E7" s="47"/>
      <c r="F7" s="47"/>
    </row>
    <row r="8" spans="1:6" ht="14.25">
      <c r="A8" s="112" t="s">
        <v>75</v>
      </c>
      <c r="B8" s="43"/>
      <c r="C8" s="43"/>
      <c r="D8" s="43"/>
      <c r="E8" s="43"/>
      <c r="F8" s="43"/>
    </row>
    <row r="9" spans="1:6" ht="15">
      <c r="A9" s="250" t="s">
        <v>76</v>
      </c>
      <c r="B9" s="50">
        <v>13</v>
      </c>
      <c r="C9" s="84">
        <v>220405</v>
      </c>
      <c r="D9" s="50"/>
      <c r="E9" s="84">
        <v>223097</v>
      </c>
      <c r="F9" s="84"/>
    </row>
    <row r="10" spans="1:6" ht="15">
      <c r="A10" s="251" t="s">
        <v>77</v>
      </c>
      <c r="B10" s="50">
        <v>14</v>
      </c>
      <c r="C10" s="84">
        <v>6279</v>
      </c>
      <c r="D10" s="50"/>
      <c r="E10" s="84">
        <v>6471</v>
      </c>
      <c r="F10" s="84"/>
    </row>
    <row r="11" spans="1:6" ht="15">
      <c r="A11" s="250" t="s">
        <v>78</v>
      </c>
      <c r="B11" s="50">
        <v>15</v>
      </c>
      <c r="C11" s="84">
        <v>25089</v>
      </c>
      <c r="D11" s="50"/>
      <c r="E11" s="84">
        <v>24799</v>
      </c>
      <c r="F11" s="84"/>
    </row>
    <row r="12" spans="1:6" ht="15">
      <c r="A12" s="251" t="s">
        <v>79</v>
      </c>
      <c r="B12" s="50">
        <v>16</v>
      </c>
      <c r="C12" s="84">
        <v>120225</v>
      </c>
      <c r="D12" s="50"/>
      <c r="E12" s="84">
        <v>120145</v>
      </c>
      <c r="F12" s="84"/>
    </row>
    <row r="13" spans="1:6" ht="15">
      <c r="A13" s="251" t="s">
        <v>80</v>
      </c>
      <c r="B13" s="50">
        <v>17</v>
      </c>
      <c r="C13" s="84">
        <v>7830</v>
      </c>
      <c r="D13" s="50"/>
      <c r="E13" s="84">
        <v>7740</v>
      </c>
      <c r="F13" s="84"/>
    </row>
    <row r="14" spans="1:6" ht="15">
      <c r="A14" s="251" t="s">
        <v>81</v>
      </c>
      <c r="B14" s="50">
        <v>18</v>
      </c>
      <c r="C14" s="84">
        <v>6674</v>
      </c>
      <c r="D14" s="50"/>
      <c r="E14" s="84">
        <v>7206</v>
      </c>
      <c r="F14" s="84"/>
    </row>
    <row r="15" spans="1:6" ht="15">
      <c r="A15" s="162" t="s">
        <v>82</v>
      </c>
      <c r="B15" s="50">
        <v>19</v>
      </c>
      <c r="C15" s="84">
        <v>22971</v>
      </c>
      <c r="D15" s="50"/>
      <c r="E15" s="84">
        <v>21583</v>
      </c>
      <c r="F15" s="84"/>
    </row>
    <row r="16" spans="1:6" ht="15">
      <c r="A16" s="162" t="s">
        <v>83</v>
      </c>
      <c r="B16" s="50">
        <v>20</v>
      </c>
      <c r="C16" s="84">
        <v>4740</v>
      </c>
      <c r="D16" s="50"/>
      <c r="E16" s="84">
        <v>4210</v>
      </c>
      <c r="F16" s="84"/>
    </row>
    <row r="17" spans="1:10" ht="15">
      <c r="A17" s="19"/>
      <c r="B17" s="197"/>
      <c r="C17" s="86">
        <f>SUM(C9:C16)</f>
        <v>414213</v>
      </c>
      <c r="D17" s="43"/>
      <c r="E17" s="86">
        <f>SUM(E9:E16)</f>
        <v>415251</v>
      </c>
      <c r="F17" s="87"/>
      <c r="J17" s="233" t="s">
        <v>1</v>
      </c>
    </row>
    <row r="18" spans="1:6" ht="14.25" customHeight="1">
      <c r="A18" s="112" t="s">
        <v>84</v>
      </c>
      <c r="B18" s="43"/>
      <c r="C18" s="85"/>
      <c r="D18" s="43"/>
      <c r="E18" s="85"/>
      <c r="F18" s="85"/>
    </row>
    <row r="19" spans="1:6" ht="15">
      <c r="A19" s="49" t="s">
        <v>85</v>
      </c>
      <c r="B19" s="50">
        <v>21</v>
      </c>
      <c r="C19" s="84">
        <v>75246</v>
      </c>
      <c r="D19" s="50"/>
      <c r="E19" s="84">
        <f>66449-16</f>
        <v>66433</v>
      </c>
      <c r="F19" s="84"/>
    </row>
    <row r="20" spans="1:6" ht="15">
      <c r="A20" s="49" t="s">
        <v>86</v>
      </c>
      <c r="B20" s="50">
        <v>22</v>
      </c>
      <c r="C20" s="84">
        <v>95424</v>
      </c>
      <c r="D20" s="50"/>
      <c r="E20" s="84">
        <v>74920</v>
      </c>
      <c r="F20" s="84"/>
    </row>
    <row r="21" spans="1:6" ht="15">
      <c r="A21" s="49" t="s">
        <v>87</v>
      </c>
      <c r="B21" s="50">
        <v>23</v>
      </c>
      <c r="C21" s="84">
        <v>24465</v>
      </c>
      <c r="D21" s="50"/>
      <c r="E21" s="84">
        <f>22527</f>
        <v>22527</v>
      </c>
      <c r="F21" s="84"/>
    </row>
    <row r="22" spans="1:6" ht="15">
      <c r="A22" s="49" t="s">
        <v>88</v>
      </c>
      <c r="B22" s="50" t="s">
        <v>6</v>
      </c>
      <c r="C22" s="84">
        <v>3207</v>
      </c>
      <c r="D22" s="50"/>
      <c r="E22" s="84">
        <f>3506-305</f>
        <v>3201</v>
      </c>
      <c r="F22" s="84"/>
    </row>
    <row r="23" spans="1:6" ht="15">
      <c r="A23" s="18" t="s">
        <v>89</v>
      </c>
      <c r="B23" s="50" t="s">
        <v>7</v>
      </c>
      <c r="C23" s="229">
        <v>6403</v>
      </c>
      <c r="D23" s="50"/>
      <c r="E23" s="229">
        <f>4756+1</f>
        <v>4757</v>
      </c>
      <c r="F23" s="84"/>
    </row>
    <row r="24" spans="1:6" ht="15">
      <c r="A24" s="49" t="s">
        <v>90</v>
      </c>
      <c r="B24" s="50">
        <v>25</v>
      </c>
      <c r="C24" s="84">
        <v>2886</v>
      </c>
      <c r="D24" s="50"/>
      <c r="E24" s="84">
        <v>3216</v>
      </c>
      <c r="F24" s="84"/>
    </row>
    <row r="25" spans="1:6" ht="14.25">
      <c r="A25" s="40"/>
      <c r="B25" s="43"/>
      <c r="C25" s="86">
        <f>SUM(C19:C24)</f>
        <v>207631</v>
      </c>
      <c r="D25" s="43"/>
      <c r="E25" s="86">
        <f>SUM(E19:E24)</f>
        <v>175054</v>
      </c>
      <c r="F25" s="87"/>
    </row>
    <row r="26" spans="1:6" ht="14.25">
      <c r="A26" s="40"/>
      <c r="B26" s="43"/>
      <c r="C26" s="87"/>
      <c r="D26" s="43"/>
      <c r="E26" s="87"/>
      <c r="F26" s="87"/>
    </row>
    <row r="27" spans="1:6" ht="15.75" customHeight="1" thickBot="1">
      <c r="A27" s="248" t="s">
        <v>91</v>
      </c>
      <c r="B27" s="197"/>
      <c r="C27" s="88">
        <f>SUM(C17+C25)</f>
        <v>621844</v>
      </c>
      <c r="D27" s="43"/>
      <c r="E27" s="88">
        <f>SUM(E17+E25)</f>
        <v>590305</v>
      </c>
      <c r="F27" s="87"/>
    </row>
    <row r="28" spans="1:6" ht="15.75" thickTop="1">
      <c r="A28" s="23"/>
      <c r="B28" s="50"/>
      <c r="C28" s="85"/>
      <c r="D28" s="50"/>
      <c r="E28" s="85"/>
      <c r="F28" s="85"/>
    </row>
    <row r="29" spans="1:6" ht="15.75" customHeight="1">
      <c r="A29" s="112" t="s">
        <v>92</v>
      </c>
      <c r="B29" s="47"/>
      <c r="C29" s="117"/>
      <c r="D29" s="47"/>
      <c r="E29" s="117"/>
      <c r="F29" s="117"/>
    </row>
    <row r="30" spans="1:6" ht="17.25" customHeight="1">
      <c r="A30" s="112" t="s">
        <v>93</v>
      </c>
      <c r="B30" s="47"/>
      <c r="C30" s="117"/>
      <c r="D30" s="47"/>
      <c r="E30" s="117"/>
      <c r="F30" s="117"/>
    </row>
    <row r="31" spans="1:6" ht="15">
      <c r="A31" s="49" t="s">
        <v>94</v>
      </c>
      <c r="B31" s="101"/>
      <c r="C31" s="161">
        <v>134798</v>
      </c>
      <c r="D31" s="101"/>
      <c r="E31" s="161">
        <v>134798</v>
      </c>
      <c r="F31" s="161"/>
    </row>
    <row r="32" spans="1:8" ht="15">
      <c r="A32" s="49" t="s">
        <v>95</v>
      </c>
      <c r="B32" s="101"/>
      <c r="C32" s="161">
        <v>-34291</v>
      </c>
      <c r="D32" s="101"/>
      <c r="E32" s="161">
        <v>-33834</v>
      </c>
      <c r="F32" s="161"/>
      <c r="H32" s="133"/>
    </row>
    <row r="33" spans="1:7" ht="15">
      <c r="A33" s="49" t="s">
        <v>96</v>
      </c>
      <c r="B33" s="101"/>
      <c r="C33" s="161">
        <v>358382</v>
      </c>
      <c r="D33" s="101"/>
      <c r="E33" s="161">
        <v>330683</v>
      </c>
      <c r="F33" s="161"/>
      <c r="G33" s="133"/>
    </row>
    <row r="34" spans="1:7" ht="15">
      <c r="A34" s="49" t="s">
        <v>97</v>
      </c>
      <c r="B34" s="101"/>
      <c r="C34" s="161">
        <v>29254</v>
      </c>
      <c r="D34" s="101"/>
      <c r="E34" s="161">
        <f>46691-4</f>
        <v>46687</v>
      </c>
      <c r="F34" s="161"/>
      <c r="G34" s="133"/>
    </row>
    <row r="35" spans="1:6" ht="14.25">
      <c r="A35" s="40"/>
      <c r="B35" s="47">
        <v>26</v>
      </c>
      <c r="C35" s="89">
        <f>SUM(C31:C34)</f>
        <v>488143</v>
      </c>
      <c r="D35" s="50"/>
      <c r="E35" s="89">
        <f>SUM(E31:E34)</f>
        <v>478334</v>
      </c>
      <c r="F35" s="90"/>
    </row>
    <row r="36" spans="1:6" ht="15">
      <c r="A36" s="112" t="s">
        <v>98</v>
      </c>
      <c r="B36" s="43"/>
      <c r="C36" s="85"/>
      <c r="D36" s="43"/>
      <c r="E36" s="85"/>
      <c r="F36" s="85"/>
    </row>
    <row r="37" spans="1:6" ht="15">
      <c r="A37" s="248" t="s">
        <v>99</v>
      </c>
      <c r="B37" s="101"/>
      <c r="C37" s="85"/>
      <c r="D37" s="101"/>
      <c r="E37" s="85"/>
      <c r="F37" s="85"/>
    </row>
    <row r="38" spans="1:6" ht="15">
      <c r="A38" s="246" t="s">
        <v>100</v>
      </c>
      <c r="B38" s="101">
        <v>27</v>
      </c>
      <c r="C38" s="84">
        <v>13120</v>
      </c>
      <c r="D38" s="101"/>
      <c r="E38" s="84">
        <v>16691</v>
      </c>
      <c r="F38" s="161"/>
    </row>
    <row r="39" spans="1:6" ht="15">
      <c r="A39" s="251" t="s">
        <v>101</v>
      </c>
      <c r="B39" s="101">
        <v>28</v>
      </c>
      <c r="C39" s="84">
        <v>6607</v>
      </c>
      <c r="D39" s="101"/>
      <c r="E39" s="84">
        <v>6553</v>
      </c>
      <c r="F39" s="161"/>
    </row>
    <row r="40" spans="1:6" ht="15">
      <c r="A40" s="251" t="s">
        <v>102</v>
      </c>
      <c r="B40" s="101">
        <v>29</v>
      </c>
      <c r="C40" s="84">
        <v>5223</v>
      </c>
      <c r="D40" s="101"/>
      <c r="E40" s="84">
        <v>5478</v>
      </c>
      <c r="F40" s="161"/>
    </row>
    <row r="41" spans="1:8" ht="15">
      <c r="A41" s="246" t="s">
        <v>103</v>
      </c>
      <c r="B41" s="101">
        <v>30</v>
      </c>
      <c r="C41" s="84">
        <v>3929</v>
      </c>
      <c r="D41" s="101"/>
      <c r="E41" s="84">
        <v>3624</v>
      </c>
      <c r="F41" s="161"/>
      <c r="H41" s="133"/>
    </row>
    <row r="42" spans="1:6" ht="15">
      <c r="A42" s="19"/>
      <c r="B42" s="43"/>
      <c r="C42" s="89">
        <f>SUM(C38:C41)</f>
        <v>28879</v>
      </c>
      <c r="D42" s="43"/>
      <c r="E42" s="89">
        <f>SUM(E38:E41)</f>
        <v>32346</v>
      </c>
      <c r="F42" s="90"/>
    </row>
    <row r="43" ht="8.25" customHeight="1"/>
    <row r="44" spans="1:6" ht="15">
      <c r="A44" s="248" t="s">
        <v>104</v>
      </c>
      <c r="B44" s="118"/>
      <c r="C44" s="119"/>
      <c r="D44" s="118"/>
      <c r="E44" s="119"/>
      <c r="F44" s="119"/>
    </row>
    <row r="45" spans="1:6" ht="15">
      <c r="A45" s="30" t="s">
        <v>105</v>
      </c>
      <c r="B45" s="50">
        <v>31</v>
      </c>
      <c r="C45" s="84">
        <v>65000</v>
      </c>
      <c r="D45" s="50"/>
      <c r="E45" s="84">
        <v>53088</v>
      </c>
      <c r="F45" s="161"/>
    </row>
    <row r="46" spans="1:6" ht="15">
      <c r="A46" s="30" t="s">
        <v>106</v>
      </c>
      <c r="B46" s="50">
        <v>27</v>
      </c>
      <c r="C46" s="84">
        <v>7228</v>
      </c>
      <c r="D46" s="50"/>
      <c r="E46" s="84">
        <v>7392</v>
      </c>
      <c r="F46" s="161"/>
    </row>
    <row r="47" spans="1:6" ht="15">
      <c r="A47" s="30" t="s">
        <v>107</v>
      </c>
      <c r="B47" s="50">
        <v>32</v>
      </c>
      <c r="C47" s="84">
        <v>5351</v>
      </c>
      <c r="D47" s="50"/>
      <c r="E47" s="84">
        <v>7569</v>
      </c>
      <c r="F47" s="161"/>
    </row>
    <row r="48" spans="1:6" ht="15">
      <c r="A48" s="30" t="s">
        <v>108</v>
      </c>
      <c r="B48" s="50">
        <v>33</v>
      </c>
      <c r="C48" s="84">
        <v>8461</v>
      </c>
      <c r="D48" s="50"/>
      <c r="E48" s="84">
        <v>1752</v>
      </c>
      <c r="F48" s="161"/>
    </row>
    <row r="49" spans="1:6" ht="15">
      <c r="A49" s="30" t="s">
        <v>109</v>
      </c>
      <c r="B49" s="50">
        <v>34</v>
      </c>
      <c r="C49" s="84">
        <v>730</v>
      </c>
      <c r="D49" s="50"/>
      <c r="E49" s="84">
        <f>1424+1+4</f>
        <v>1429</v>
      </c>
      <c r="F49" s="161"/>
    </row>
    <row r="50" spans="1:6" ht="16.5" customHeight="1">
      <c r="A50" s="242" t="s">
        <v>110</v>
      </c>
      <c r="B50" s="50">
        <v>35</v>
      </c>
      <c r="C50" s="84">
        <v>10021</v>
      </c>
      <c r="D50" s="50"/>
      <c r="E50" s="84">
        <v>7172</v>
      </c>
      <c r="F50" s="161"/>
    </row>
    <row r="51" spans="1:6" ht="15">
      <c r="A51" s="30" t="s">
        <v>111</v>
      </c>
      <c r="B51" s="50">
        <v>36</v>
      </c>
      <c r="C51" s="84">
        <v>8031</v>
      </c>
      <c r="D51" s="50"/>
      <c r="E51" s="84">
        <f>1222+1</f>
        <v>1223</v>
      </c>
      <c r="F51" s="161"/>
    </row>
    <row r="52" spans="1:6" ht="14.25">
      <c r="A52" s="40"/>
      <c r="B52" s="43"/>
      <c r="C52" s="89">
        <f>SUM(C45:C51)</f>
        <v>104822</v>
      </c>
      <c r="D52" s="43"/>
      <c r="E52" s="89">
        <f>SUM(E45:E51)</f>
        <v>79625</v>
      </c>
      <c r="F52" s="90"/>
    </row>
    <row r="53" spans="1:6" ht="6.75" customHeight="1">
      <c r="A53" s="40"/>
      <c r="B53" s="43"/>
      <c r="C53" s="90"/>
      <c r="D53" s="43"/>
      <c r="E53" s="90"/>
      <c r="F53" s="90"/>
    </row>
    <row r="54" spans="1:6" ht="14.25">
      <c r="A54" s="248" t="s">
        <v>112</v>
      </c>
      <c r="B54" s="43"/>
      <c r="C54" s="91">
        <f>C42+C52</f>
        <v>133701</v>
      </c>
      <c r="D54" s="43"/>
      <c r="E54" s="91">
        <f>E42+E52</f>
        <v>111971</v>
      </c>
      <c r="F54" s="90"/>
    </row>
    <row r="55" spans="1:6" ht="5.25" customHeight="1">
      <c r="A55" s="120"/>
      <c r="B55" s="43"/>
      <c r="C55" s="90"/>
      <c r="D55" s="43"/>
      <c r="E55" s="90"/>
      <c r="F55" s="90"/>
    </row>
    <row r="56" spans="1:6" ht="15" thickBot="1">
      <c r="A56" s="112" t="s">
        <v>113</v>
      </c>
      <c r="B56" s="43"/>
      <c r="C56" s="92">
        <f>C35+C54</f>
        <v>621844</v>
      </c>
      <c r="D56" s="43"/>
      <c r="E56" s="92">
        <f>E35+E54</f>
        <v>590305</v>
      </c>
      <c r="F56" s="90"/>
    </row>
    <row r="57" spans="1:6" ht="7.5" customHeight="1" thickTop="1">
      <c r="A57" s="23"/>
      <c r="B57" s="50"/>
      <c r="C57" s="168"/>
      <c r="D57" s="50"/>
      <c r="E57" s="168"/>
      <c r="F57" s="168"/>
    </row>
    <row r="58" spans="1:6" ht="7.5" customHeight="1">
      <c r="A58" s="23"/>
      <c r="B58" s="50"/>
      <c r="C58" s="168"/>
      <c r="D58" s="50"/>
      <c r="E58" s="168"/>
      <c r="F58" s="168"/>
    </row>
    <row r="59" spans="1:6" ht="15" customHeight="1">
      <c r="A59" s="126" t="str">
        <f>'IS'!A39</f>
        <v>The notes on pages 5 to 94 are an integral part of the present financial statement.</v>
      </c>
      <c r="B59" s="127"/>
      <c r="C59" s="235"/>
      <c r="D59" s="202"/>
      <c r="E59" s="202"/>
      <c r="F59" s="202"/>
    </row>
    <row r="60" spans="1:6" ht="15">
      <c r="A60" s="126"/>
      <c r="B60" s="127"/>
      <c r="C60" s="130"/>
      <c r="D60" s="127"/>
      <c r="E60" s="130"/>
      <c r="F60" s="130"/>
    </row>
    <row r="61" spans="1:6" ht="22.5" customHeight="1">
      <c r="A61" s="45"/>
      <c r="B61" s="45"/>
      <c r="C61" s="45"/>
      <c r="D61" s="45"/>
      <c r="E61" s="45"/>
      <c r="F61" s="45"/>
    </row>
    <row r="62" spans="1:6" s="18" customFormat="1" ht="15">
      <c r="A62" s="17" t="s">
        <v>17</v>
      </c>
      <c r="B62" s="46"/>
      <c r="C62" s="199"/>
      <c r="D62" s="46"/>
      <c r="E62" s="198"/>
      <c r="F62" s="198"/>
    </row>
    <row r="63" spans="1:6" s="18" customFormat="1" ht="15">
      <c r="A63" s="93" t="s">
        <v>12</v>
      </c>
      <c r="B63" s="46"/>
      <c r="C63" s="46"/>
      <c r="D63" s="46"/>
      <c r="E63" s="198"/>
      <c r="F63" s="198"/>
    </row>
    <row r="64" spans="1:6" s="18" customFormat="1" ht="6" customHeight="1">
      <c r="A64" s="93"/>
      <c r="B64" s="46"/>
      <c r="C64" s="46"/>
      <c r="D64" s="46"/>
      <c r="E64" s="46"/>
      <c r="F64" s="46"/>
    </row>
    <row r="65" spans="1:6" s="18" customFormat="1" ht="15">
      <c r="A65" s="17" t="str">
        <f>'[2]IS'!A45</f>
        <v>Finance Director:</v>
      </c>
      <c r="B65" s="46"/>
      <c r="C65" s="46"/>
      <c r="D65" s="46"/>
      <c r="E65" s="46"/>
      <c r="F65" s="46"/>
    </row>
    <row r="66" spans="1:6" s="18" customFormat="1" ht="15">
      <c r="A66" s="93" t="str">
        <f>'[2]IS'!A46</f>
        <v>Boris Borisov</v>
      </c>
      <c r="B66" s="46"/>
      <c r="C66" s="46"/>
      <c r="D66" s="46"/>
      <c r="E66" s="198"/>
      <c r="F66" s="198"/>
    </row>
    <row r="67" spans="1:6" s="18" customFormat="1" ht="4.5" customHeight="1">
      <c r="A67" s="93"/>
      <c r="B67" s="46"/>
      <c r="C67" s="46"/>
      <c r="D67" s="46"/>
      <c r="E67" s="46"/>
      <c r="F67" s="46"/>
    </row>
    <row r="68" spans="1:6" s="18" customFormat="1" ht="15">
      <c r="A68" s="106" t="s">
        <v>70</v>
      </c>
      <c r="B68" s="46"/>
      <c r="C68" s="46"/>
      <c r="D68" s="46"/>
      <c r="E68" s="46"/>
      <c r="F68" s="46"/>
    </row>
    <row r="69" spans="1:6" s="18" customFormat="1" ht="15">
      <c r="A69" s="249" t="s">
        <v>21</v>
      </c>
      <c r="B69" s="46"/>
      <c r="C69" s="46"/>
      <c r="D69" s="46"/>
      <c r="E69" s="46"/>
      <c r="F69" s="46"/>
    </row>
    <row r="70" ht="12.75">
      <c r="A70" s="208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SheetLayoutView="100" zoomScalePageLayoutView="0" workbookViewId="0" topLeftCell="A37">
      <selection activeCell="A53" sqref="A53"/>
    </sheetView>
  </sheetViews>
  <sheetFormatPr defaultColWidth="2.57421875" defaultRowHeight="12.75"/>
  <cols>
    <col min="1" max="1" width="70.00390625" style="14" customWidth="1"/>
    <col min="2" max="2" width="7.7109375" style="7" customWidth="1"/>
    <col min="3" max="3" width="13.140625" style="7" customWidth="1"/>
    <col min="4" max="4" width="1.7109375" style="7" customWidth="1"/>
    <col min="5" max="5" width="14.28125" style="8" customWidth="1"/>
    <col min="6" max="27" width="11.57421875" style="4" customWidth="1"/>
    <col min="28" max="16384" width="2.57421875" style="4" customWidth="1"/>
  </cols>
  <sheetData>
    <row r="1" spans="1:5" s="2" customFormat="1" ht="15">
      <c r="A1" s="280" t="str">
        <f>'BS'!A1</f>
        <v>SOPHARMA AD</v>
      </c>
      <c r="B1" s="281"/>
      <c r="C1" s="281"/>
      <c r="D1" s="281"/>
      <c r="E1" s="281"/>
    </row>
    <row r="2" spans="1:5" s="3" customFormat="1" ht="15">
      <c r="A2" s="282" t="s">
        <v>116</v>
      </c>
      <c r="B2" s="282"/>
      <c r="C2" s="282"/>
      <c r="D2" s="282"/>
      <c r="E2" s="282"/>
    </row>
    <row r="3" spans="1:5" s="3" customFormat="1" ht="15">
      <c r="A3" s="112" t="str">
        <f>'IS'!A3</f>
        <v>for the period ended 30 June 2018</v>
      </c>
      <c r="B3" s="54"/>
      <c r="C3" s="54"/>
      <c r="D3" s="54"/>
      <c r="E3" s="54"/>
    </row>
    <row r="4" spans="1:5" ht="17.25" customHeight="1">
      <c r="A4" s="283" t="s">
        <v>47</v>
      </c>
      <c r="B4" s="283"/>
      <c r="C4" s="72">
        <v>2018</v>
      </c>
      <c r="D4" s="76"/>
      <c r="E4" s="72">
        <v>2017</v>
      </c>
    </row>
    <row r="5" spans="1:5" ht="14.25" customHeight="1">
      <c r="A5" s="55"/>
      <c r="B5" s="15"/>
      <c r="C5" s="52" t="s">
        <v>0</v>
      </c>
      <c r="D5" s="15"/>
      <c r="E5" s="52" t="s">
        <v>0</v>
      </c>
    </row>
    <row r="6" spans="1:5" ht="12.75" customHeight="1">
      <c r="A6" s="55"/>
      <c r="B6" s="15"/>
      <c r="C6" s="155"/>
      <c r="D6" s="15"/>
      <c r="E6" s="266" t="s">
        <v>72</v>
      </c>
    </row>
    <row r="7" spans="1:5" ht="15">
      <c r="A7" s="252" t="s">
        <v>117</v>
      </c>
      <c r="B7" s="56"/>
      <c r="C7" s="57"/>
      <c r="D7" s="56"/>
      <c r="E7" s="57"/>
    </row>
    <row r="8" spans="1:5" ht="15">
      <c r="A8" s="253" t="s">
        <v>118</v>
      </c>
      <c r="B8" s="56"/>
      <c r="C8" s="94">
        <v>86334</v>
      </c>
      <c r="D8" s="56"/>
      <c r="E8" s="94">
        <v>98441</v>
      </c>
    </row>
    <row r="9" spans="1:5" ht="15">
      <c r="A9" s="253" t="s">
        <v>119</v>
      </c>
      <c r="B9" s="56"/>
      <c r="C9" s="94">
        <v>-60746</v>
      </c>
      <c r="D9" s="56"/>
      <c r="E9" s="94">
        <v>-60825</v>
      </c>
    </row>
    <row r="10" spans="1:5" ht="15">
      <c r="A10" s="253" t="s">
        <v>120</v>
      </c>
      <c r="B10" s="56"/>
      <c r="C10" s="94">
        <v>-20671</v>
      </c>
      <c r="D10" s="56"/>
      <c r="E10" s="94">
        <v>-19072</v>
      </c>
    </row>
    <row r="11" spans="1:5" s="6" customFormat="1" ht="15">
      <c r="A11" s="253" t="s">
        <v>121</v>
      </c>
      <c r="B11" s="59"/>
      <c r="C11" s="94">
        <v>-4017</v>
      </c>
      <c r="D11" s="59"/>
      <c r="E11" s="94">
        <v>-3338</v>
      </c>
    </row>
    <row r="12" spans="1:5" s="6" customFormat="1" ht="15">
      <c r="A12" s="253" t="s">
        <v>122</v>
      </c>
      <c r="B12" s="59"/>
      <c r="C12" s="94">
        <v>1144</v>
      </c>
      <c r="D12" s="59"/>
      <c r="E12" s="94">
        <v>717</v>
      </c>
    </row>
    <row r="13" spans="1:5" s="6" customFormat="1" ht="15">
      <c r="A13" s="58" t="s">
        <v>127</v>
      </c>
      <c r="B13" s="59"/>
      <c r="C13" s="94">
        <v>-2586</v>
      </c>
      <c r="D13" s="59"/>
      <c r="E13" s="94">
        <v>-1185</v>
      </c>
    </row>
    <row r="14" spans="1:5" s="6" customFormat="1" ht="15">
      <c r="A14" s="253" t="s">
        <v>123</v>
      </c>
      <c r="B14" s="59"/>
      <c r="C14" s="94">
        <v>-482</v>
      </c>
      <c r="D14" s="59"/>
      <c r="E14" s="94">
        <v>-490</v>
      </c>
    </row>
    <row r="15" spans="1:5" s="6" customFormat="1" ht="15">
      <c r="A15" s="253" t="s">
        <v>124</v>
      </c>
      <c r="B15" s="59"/>
      <c r="C15" s="94">
        <v>-81</v>
      </c>
      <c r="D15" s="59"/>
      <c r="E15" s="94">
        <v>-156</v>
      </c>
    </row>
    <row r="16" spans="1:5" ht="15">
      <c r="A16" s="253" t="s">
        <v>125</v>
      </c>
      <c r="B16" s="59"/>
      <c r="C16" s="94">
        <v>-471</v>
      </c>
      <c r="D16" s="59"/>
      <c r="E16" s="94">
        <v>-920</v>
      </c>
    </row>
    <row r="17" spans="1:5" s="6" customFormat="1" ht="14.25">
      <c r="A17" s="252" t="s">
        <v>126</v>
      </c>
      <c r="B17" s="59"/>
      <c r="C17" s="95">
        <f>SUM(C8:C16)</f>
        <v>-1576</v>
      </c>
      <c r="D17" s="59"/>
      <c r="E17" s="95">
        <f>SUM(E8:E16)</f>
        <v>13172</v>
      </c>
    </row>
    <row r="18" spans="1:5" s="6" customFormat="1" ht="6" customHeight="1">
      <c r="A18" s="53"/>
      <c r="B18" s="59"/>
      <c r="C18" s="77"/>
      <c r="D18" s="59"/>
      <c r="E18" s="77"/>
    </row>
    <row r="19" spans="1:5" s="6" customFormat="1" ht="14.25">
      <c r="A19" s="254" t="s">
        <v>128</v>
      </c>
      <c r="B19" s="59"/>
      <c r="C19" s="77"/>
      <c r="D19" s="59"/>
      <c r="E19" s="77"/>
    </row>
    <row r="20" spans="1:5" ht="15">
      <c r="A20" s="253" t="s">
        <v>129</v>
      </c>
      <c r="B20" s="59"/>
      <c r="C20" s="94">
        <v>-3909</v>
      </c>
      <c r="D20" s="94"/>
      <c r="E20" s="94">
        <v>-3304</v>
      </c>
    </row>
    <row r="21" spans="1:5" ht="15">
      <c r="A21" s="253" t="s">
        <v>130</v>
      </c>
      <c r="B21" s="59"/>
      <c r="C21" s="94">
        <v>157</v>
      </c>
      <c r="D21" s="94"/>
      <c r="E21" s="94">
        <v>9</v>
      </c>
    </row>
    <row r="22" spans="1:5" ht="15">
      <c r="A22" s="253" t="s">
        <v>131</v>
      </c>
      <c r="B22" s="59"/>
      <c r="C22" s="94">
        <v>0</v>
      </c>
      <c r="D22" s="94"/>
      <c r="E22" s="94">
        <v>-29</v>
      </c>
    </row>
    <row r="23" spans="1:5" ht="15">
      <c r="A23" s="253" t="s">
        <v>132</v>
      </c>
      <c r="B23" s="59"/>
      <c r="C23" s="94">
        <v>-92</v>
      </c>
      <c r="D23" s="94"/>
      <c r="E23" s="94">
        <v>-1054</v>
      </c>
    </row>
    <row r="24" spans="1:5" ht="15">
      <c r="A24" s="253" t="s">
        <v>133</v>
      </c>
      <c r="B24" s="59"/>
      <c r="C24" s="94">
        <v>3</v>
      </c>
      <c r="D24" s="94"/>
      <c r="E24" s="94">
        <v>3080</v>
      </c>
    </row>
    <row r="25" spans="1:5" ht="15">
      <c r="A25" s="253" t="s">
        <v>134</v>
      </c>
      <c r="B25" s="59"/>
      <c r="C25" s="94">
        <v>-759</v>
      </c>
      <c r="D25" s="94"/>
      <c r="E25" s="94">
        <v>-104</v>
      </c>
    </row>
    <row r="26" spans="1:5" ht="15">
      <c r="A26" s="253" t="s">
        <v>135</v>
      </c>
      <c r="B26" s="59"/>
      <c r="C26" s="94">
        <v>751</v>
      </c>
      <c r="D26" s="94"/>
      <c r="E26" s="94">
        <v>457</v>
      </c>
    </row>
    <row r="27" spans="1:5" ht="15">
      <c r="A27" s="253" t="s">
        <v>136</v>
      </c>
      <c r="B27" s="59"/>
      <c r="C27" s="94">
        <v>-80</v>
      </c>
      <c r="D27" s="94"/>
      <c r="E27" s="94">
        <v>-5365</v>
      </c>
    </row>
    <row r="28" spans="1:5" ht="15">
      <c r="A28" s="253" t="s">
        <v>137</v>
      </c>
      <c r="B28" s="59"/>
      <c r="C28" s="94">
        <v>0</v>
      </c>
      <c r="D28" s="94"/>
      <c r="E28" s="94">
        <v>1</v>
      </c>
    </row>
    <row r="29" spans="1:5" ht="15">
      <c r="A29" s="60" t="s">
        <v>138</v>
      </c>
      <c r="B29" s="59"/>
      <c r="C29" s="94">
        <v>-20169</v>
      </c>
      <c r="D29" s="94"/>
      <c r="E29" s="94">
        <v>-43931</v>
      </c>
    </row>
    <row r="30" spans="1:5" ht="15">
      <c r="A30" s="253" t="s">
        <v>139</v>
      </c>
      <c r="B30" s="59"/>
      <c r="C30" s="94">
        <v>16406</v>
      </c>
      <c r="D30" s="94"/>
      <c r="E30" s="94">
        <v>3977</v>
      </c>
    </row>
    <row r="31" spans="1:5" ht="15">
      <c r="A31" s="255" t="s">
        <v>88</v>
      </c>
      <c r="B31" s="59"/>
      <c r="C31" s="94">
        <v>-1001</v>
      </c>
      <c r="D31" s="94"/>
      <c r="E31" s="94">
        <v>-1559</v>
      </c>
    </row>
    <row r="32" spans="1:5" ht="15">
      <c r="A32" s="253" t="s">
        <v>140</v>
      </c>
      <c r="B32" s="59"/>
      <c r="C32" s="94">
        <v>295</v>
      </c>
      <c r="D32" s="94"/>
      <c r="E32" s="94">
        <v>0</v>
      </c>
    </row>
    <row r="33" spans="1:5" ht="15">
      <c r="A33" s="58" t="s">
        <v>141</v>
      </c>
      <c r="B33" s="59"/>
      <c r="C33" s="94">
        <v>1384</v>
      </c>
      <c r="D33" s="94"/>
      <c r="E33" s="94">
        <v>0</v>
      </c>
    </row>
    <row r="34" spans="1:5" ht="15">
      <c r="A34" s="58" t="s">
        <v>142</v>
      </c>
      <c r="B34" s="59"/>
      <c r="C34" s="94">
        <v>2</v>
      </c>
      <c r="D34" s="94"/>
      <c r="E34" s="94"/>
    </row>
    <row r="35" spans="1:5" ht="15">
      <c r="A35" s="256" t="s">
        <v>143</v>
      </c>
      <c r="B35" s="59"/>
      <c r="C35" s="94">
        <v>680</v>
      </c>
      <c r="D35" s="94"/>
      <c r="E35" s="94">
        <v>1997</v>
      </c>
    </row>
    <row r="36" spans="1:5" ht="15">
      <c r="A36" s="257" t="s">
        <v>125</v>
      </c>
      <c r="B36" s="59"/>
      <c r="C36" s="94">
        <v>-11</v>
      </c>
      <c r="D36" s="94"/>
      <c r="E36" s="94">
        <v>-80</v>
      </c>
    </row>
    <row r="37" spans="1:5" ht="15">
      <c r="A37" s="254" t="s">
        <v>144</v>
      </c>
      <c r="B37" s="59"/>
      <c r="C37" s="95">
        <f>SUM(C20:C36)</f>
        <v>-6343</v>
      </c>
      <c r="D37" s="59"/>
      <c r="E37" s="95">
        <f>SUM(E20:E36)</f>
        <v>-45905</v>
      </c>
    </row>
    <row r="38" spans="1:6" ht="6" customHeight="1">
      <c r="A38" s="58"/>
      <c r="B38" s="59"/>
      <c r="C38" s="77"/>
      <c r="D38" s="59"/>
      <c r="E38" s="77"/>
      <c r="F38" s="4" t="s">
        <v>1</v>
      </c>
    </row>
    <row r="39" spans="1:5" ht="15">
      <c r="A39" s="258" t="s">
        <v>145</v>
      </c>
      <c r="B39" s="59"/>
      <c r="C39" s="78"/>
      <c r="D39" s="59"/>
      <c r="E39" s="78"/>
    </row>
    <row r="40" spans="1:5" ht="15">
      <c r="A40" s="240" t="s">
        <v>147</v>
      </c>
      <c r="B40" s="56"/>
      <c r="C40" s="241">
        <v>33</v>
      </c>
      <c r="D40" s="56"/>
      <c r="E40" s="241">
        <v>0</v>
      </c>
    </row>
    <row r="41" spans="1:5" ht="15">
      <c r="A41" s="253" t="s">
        <v>146</v>
      </c>
      <c r="B41" s="59"/>
      <c r="C41" s="94">
        <v>-3733</v>
      </c>
      <c r="D41" s="94"/>
      <c r="E41" s="94">
        <v>-3731</v>
      </c>
    </row>
    <row r="42" spans="1:5" ht="15">
      <c r="A42" s="253" t="s">
        <v>148</v>
      </c>
      <c r="B42" s="59"/>
      <c r="C42" s="94">
        <v>25017</v>
      </c>
      <c r="D42" s="94"/>
      <c r="E42" s="94">
        <v>31085</v>
      </c>
    </row>
    <row r="43" spans="1:8" ht="15">
      <c r="A43" s="253" t="s">
        <v>149</v>
      </c>
      <c r="B43" s="59"/>
      <c r="C43" s="94">
        <v>-13068</v>
      </c>
      <c r="D43" s="94"/>
      <c r="E43" s="94">
        <v>0</v>
      </c>
      <c r="H43" s="4" t="s">
        <v>1</v>
      </c>
    </row>
    <row r="44" spans="1:5" ht="15">
      <c r="A44" s="259" t="s">
        <v>150</v>
      </c>
      <c r="B44" s="59"/>
      <c r="C44" s="94">
        <v>-196</v>
      </c>
      <c r="D44" s="94"/>
      <c r="E44" s="94">
        <v>-322</v>
      </c>
    </row>
    <row r="45" spans="1:5" ht="15">
      <c r="A45" s="259" t="s">
        <v>95</v>
      </c>
      <c r="B45" s="59"/>
      <c r="C45" s="94">
        <v>-457</v>
      </c>
      <c r="D45" s="94"/>
      <c r="E45" s="94">
        <v>0</v>
      </c>
    </row>
    <row r="46" spans="1:5" ht="15">
      <c r="A46" s="125" t="s">
        <v>151</v>
      </c>
      <c r="B46" s="59"/>
      <c r="C46" s="94">
        <v>0</v>
      </c>
      <c r="D46" s="94"/>
      <c r="E46" s="94">
        <v>717</v>
      </c>
    </row>
    <row r="47" spans="1:5" ht="15">
      <c r="A47" s="259" t="s">
        <v>152</v>
      </c>
      <c r="B47" s="59"/>
      <c r="C47" s="94">
        <v>-7</v>
      </c>
      <c r="D47" s="94"/>
      <c r="E47" s="94">
        <v>-7</v>
      </c>
    </row>
    <row r="48" spans="1:5" ht="15">
      <c r="A48" s="253" t="s">
        <v>153</v>
      </c>
      <c r="B48" s="59"/>
      <c r="C48" s="94">
        <v>0</v>
      </c>
      <c r="D48" s="94"/>
      <c r="E48" s="94">
        <v>-4</v>
      </c>
    </row>
    <row r="49" spans="1:5" s="6" customFormat="1" ht="14.25">
      <c r="A49" s="260" t="s">
        <v>154</v>
      </c>
      <c r="B49" s="59"/>
      <c r="C49" s="95">
        <f>SUM(C40:C48)</f>
        <v>7589</v>
      </c>
      <c r="D49" s="59"/>
      <c r="E49" s="95">
        <f>SUM(E40:E48)</f>
        <v>27738</v>
      </c>
    </row>
    <row r="50" spans="1:5" ht="6.75" customHeight="1">
      <c r="A50" s="61"/>
      <c r="B50" s="59"/>
      <c r="C50" s="94"/>
      <c r="D50" s="59"/>
      <c r="E50" s="94"/>
    </row>
    <row r="51" spans="1:5" s="24" customFormat="1" ht="16.5" customHeight="1">
      <c r="A51" s="261" t="s">
        <v>155</v>
      </c>
      <c r="B51" s="59"/>
      <c r="C51" s="100">
        <f>C49+C37+C17</f>
        <v>-330</v>
      </c>
      <c r="D51" s="59"/>
      <c r="E51" s="100">
        <f>E49+E37+E17</f>
        <v>-4995</v>
      </c>
    </row>
    <row r="52" spans="1:5" s="24" customFormat="1" ht="5.25" customHeight="1">
      <c r="A52" s="61"/>
      <c r="B52" s="59"/>
      <c r="C52" s="77"/>
      <c r="D52" s="59"/>
      <c r="E52" s="77"/>
    </row>
    <row r="53" spans="1:5" s="25" customFormat="1" ht="15">
      <c r="A53" s="259" t="s">
        <v>156</v>
      </c>
      <c r="B53" s="59"/>
      <c r="C53" s="94">
        <v>3216</v>
      </c>
      <c r="D53" s="59"/>
      <c r="E53" s="94">
        <v>9275</v>
      </c>
    </row>
    <row r="54" spans="1:5" s="25" customFormat="1" ht="6" customHeight="1">
      <c r="A54" s="61"/>
      <c r="B54" s="59"/>
      <c r="C54" s="82"/>
      <c r="D54" s="59"/>
      <c r="E54" s="82"/>
    </row>
    <row r="55" spans="1:5" ht="15.75" thickBot="1">
      <c r="A55" s="260" t="s">
        <v>184</v>
      </c>
      <c r="B55" s="46">
        <v>25</v>
      </c>
      <c r="C55" s="124">
        <f>C53+C51</f>
        <v>2886</v>
      </c>
      <c r="D55" s="59"/>
      <c r="E55" s="124">
        <f>E53+E51</f>
        <v>4280</v>
      </c>
    </row>
    <row r="56" spans="1:5" ht="12" customHeight="1" thickTop="1">
      <c r="A56" s="62"/>
      <c r="B56" s="56"/>
      <c r="C56" s="196"/>
      <c r="D56" s="56"/>
      <c r="E56" s="196"/>
    </row>
    <row r="57" spans="1:5" ht="12" customHeight="1">
      <c r="A57" s="62"/>
      <c r="B57" s="56"/>
      <c r="C57" s="196"/>
      <c r="D57" s="56"/>
      <c r="E57" s="196"/>
    </row>
    <row r="58" spans="1:5" ht="15">
      <c r="A58" s="103" t="str">
        <f>'IS'!A39</f>
        <v>The notes on pages 5 to 94 are an integral part of the present financial statement.</v>
      </c>
      <c r="B58" s="56"/>
      <c r="C58" s="163"/>
      <c r="D58" s="56"/>
      <c r="E58" s="5"/>
    </row>
    <row r="59" spans="1:5" ht="15">
      <c r="A59" s="103"/>
      <c r="B59" s="56"/>
      <c r="C59" s="163"/>
      <c r="D59" s="56"/>
      <c r="E59" s="5"/>
    </row>
    <row r="60" spans="1:5" ht="15">
      <c r="A60" s="103" t="s">
        <v>157</v>
      </c>
      <c r="B60" s="56"/>
      <c r="C60" s="163"/>
      <c r="D60" s="56"/>
      <c r="E60" s="5"/>
    </row>
    <row r="61" spans="1:4" ht="15">
      <c r="A61" s="262" t="s">
        <v>12</v>
      </c>
      <c r="B61" s="63"/>
      <c r="C61" s="63"/>
      <c r="D61" s="63"/>
    </row>
    <row r="62" spans="1:4" ht="15">
      <c r="A62" s="263" t="s">
        <v>18</v>
      </c>
      <c r="B62" s="63"/>
      <c r="C62" s="63"/>
      <c r="D62" s="63"/>
    </row>
    <row r="63" spans="1:4" ht="15">
      <c r="A63" s="262" t="s">
        <v>19</v>
      </c>
      <c r="B63" s="63"/>
      <c r="C63" s="63"/>
      <c r="D63" s="63"/>
    </row>
    <row r="64" spans="1:4" ht="15">
      <c r="A64" s="264" t="s">
        <v>70</v>
      </c>
      <c r="B64" s="63"/>
      <c r="C64" s="63"/>
      <c r="D64" s="63"/>
    </row>
    <row r="65" spans="1:4" ht="15">
      <c r="A65" s="265" t="s">
        <v>21</v>
      </c>
      <c r="B65" s="63"/>
      <c r="C65" s="63"/>
      <c r="D65" s="63"/>
    </row>
    <row r="66" spans="1:4" ht="9.75" customHeight="1">
      <c r="A66" s="99"/>
      <c r="B66" s="63"/>
      <c r="C66" s="63"/>
      <c r="D66" s="63"/>
    </row>
    <row r="67" spans="1:4" ht="9.75" customHeight="1">
      <c r="A67" s="208" t="s">
        <v>71</v>
      </c>
      <c r="B67" s="63"/>
      <c r="C67" s="63"/>
      <c r="D67" s="63"/>
    </row>
    <row r="68" ht="15">
      <c r="A68" s="156"/>
    </row>
    <row r="69" ht="15">
      <c r="A69" s="104"/>
    </row>
    <row r="70" ht="15">
      <c r="A70" s="105"/>
    </row>
    <row r="71" ht="15">
      <c r="A71" s="121"/>
    </row>
    <row r="72" ht="15">
      <c r="A72" s="122"/>
    </row>
    <row r="73" ht="15">
      <c r="A73" s="121"/>
    </row>
    <row r="74" ht="15">
      <c r="A74" s="123"/>
    </row>
    <row r="75" ht="15">
      <c r="A75" s="123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zoomScalePageLayoutView="0" workbookViewId="0" topLeftCell="A16">
      <selection activeCell="A12" sqref="A12:B12"/>
    </sheetView>
  </sheetViews>
  <sheetFormatPr defaultColWidth="9.140625" defaultRowHeight="12.75"/>
  <cols>
    <col min="1" max="1" width="67.57421875" style="11" customWidth="1"/>
    <col min="2" max="2" width="8.8515625" style="11" customWidth="1"/>
    <col min="3" max="3" width="13.7109375" style="11" customWidth="1"/>
    <col min="4" max="4" width="0.5625" style="11" customWidth="1"/>
    <col min="5" max="5" width="12.00390625" style="11" customWidth="1"/>
    <col min="6" max="6" width="0.71875" style="11" customWidth="1"/>
    <col min="7" max="7" width="11.8515625" style="11" customWidth="1"/>
    <col min="8" max="8" width="0.5625" style="11" customWidth="1"/>
    <col min="9" max="9" width="15.00390625" style="11" customWidth="1"/>
    <col min="10" max="10" width="0.5625" style="11" customWidth="1"/>
    <col min="11" max="11" width="13.8515625" style="11" customWidth="1"/>
    <col min="12" max="12" width="0.85546875" style="11" customWidth="1"/>
    <col min="13" max="13" width="14.57421875" style="11" customWidth="1"/>
    <col min="14" max="14" width="0.2890625" style="11" customWidth="1"/>
    <col min="15" max="15" width="11.57421875" style="11" customWidth="1"/>
    <col min="16" max="16" width="0.42578125" style="11" customWidth="1"/>
    <col min="17" max="17" width="13.57421875" style="11" customWidth="1"/>
    <col min="18" max="18" width="9.57421875" style="11" bestFit="1" customWidth="1"/>
    <col min="19" max="16384" width="9.140625" style="11" customWidth="1"/>
  </cols>
  <sheetData>
    <row r="1" spans="1:17" ht="18" customHeight="1">
      <c r="A1" s="267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88" t="s">
        <v>158</v>
      </c>
      <c r="B2" s="288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8" customHeight="1">
      <c r="A3" s="112" t="str">
        <f>CFS!A3</f>
        <v>for the period ended 30 June 2018</v>
      </c>
      <c r="B3" s="2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36.75" customHeight="1">
      <c r="A4" s="22"/>
      <c r="B4" s="2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46" customFormat="1" ht="15" customHeight="1">
      <c r="A5" s="287" t="s">
        <v>47</v>
      </c>
      <c r="B5" s="287"/>
      <c r="C5" s="284" t="s">
        <v>178</v>
      </c>
      <c r="D5" s="144"/>
      <c r="E5" s="290" t="s">
        <v>95</v>
      </c>
      <c r="F5" s="144"/>
      <c r="G5" s="284" t="s">
        <v>179</v>
      </c>
      <c r="H5" s="145"/>
      <c r="I5" s="284" t="s">
        <v>180</v>
      </c>
      <c r="J5" s="144"/>
      <c r="K5" s="284" t="s">
        <v>181</v>
      </c>
      <c r="L5" s="145"/>
      <c r="M5" s="284" t="s">
        <v>182</v>
      </c>
      <c r="N5" s="145"/>
      <c r="O5" s="284" t="s">
        <v>97</v>
      </c>
      <c r="P5" s="145"/>
      <c r="Q5" s="284" t="s">
        <v>183</v>
      </c>
    </row>
    <row r="6" spans="1:17" s="149" customFormat="1" ht="52.5" customHeight="1">
      <c r="A6" s="287"/>
      <c r="B6" s="287"/>
      <c r="C6" s="285"/>
      <c r="D6" s="147"/>
      <c r="E6" s="291"/>
      <c r="F6" s="147"/>
      <c r="G6" s="285"/>
      <c r="H6" s="148"/>
      <c r="I6" s="285"/>
      <c r="J6" s="147"/>
      <c r="K6" s="285"/>
      <c r="L6" s="148"/>
      <c r="M6" s="285"/>
      <c r="N6" s="148"/>
      <c r="O6" s="285"/>
      <c r="P6" s="148"/>
      <c r="Q6" s="285"/>
    </row>
    <row r="7" spans="1:17" s="29" customFormat="1" ht="15">
      <c r="A7" s="167"/>
      <c r="B7" s="143"/>
      <c r="C7" s="27" t="s">
        <v>0</v>
      </c>
      <c r="D7" s="27"/>
      <c r="E7" s="27" t="s">
        <v>0</v>
      </c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 t="s">
        <v>0</v>
      </c>
      <c r="N7" s="27"/>
      <c r="O7" s="27" t="s">
        <v>0</v>
      </c>
      <c r="P7" s="27"/>
      <c r="Q7" s="27" t="s">
        <v>0</v>
      </c>
    </row>
    <row r="8" spans="1:17" s="26" customFormat="1" ht="9" customHeight="1">
      <c r="A8" s="41"/>
      <c r="B8" s="4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  <c r="Q8" s="186"/>
    </row>
    <row r="9" spans="1:17" s="18" customFormat="1" ht="20.25" customHeight="1">
      <c r="A9" s="51" t="s">
        <v>159</v>
      </c>
      <c r="B9" s="68"/>
      <c r="C9" s="194">
        <v>134798</v>
      </c>
      <c r="D9" s="192"/>
      <c r="E9" s="194">
        <v>-18809</v>
      </c>
      <c r="F9" s="192"/>
      <c r="G9" s="194">
        <v>47841</v>
      </c>
      <c r="H9" s="193"/>
      <c r="I9" s="194">
        <v>24171</v>
      </c>
      <c r="J9" s="193"/>
      <c r="K9" s="194">
        <v>2805</v>
      </c>
      <c r="L9" s="193"/>
      <c r="M9" s="194">
        <v>229586</v>
      </c>
      <c r="N9" s="193"/>
      <c r="O9" s="194">
        <v>42483</v>
      </c>
      <c r="P9" s="193"/>
      <c r="Q9" s="194">
        <v>462875</v>
      </c>
    </row>
    <row r="10" spans="1:17" s="18" customFormat="1" ht="18" customHeight="1">
      <c r="A10" s="212" t="s">
        <v>160</v>
      </c>
      <c r="B10" s="219">
        <v>2.3</v>
      </c>
      <c r="C10" s="192"/>
      <c r="D10" s="192"/>
      <c r="E10" s="192"/>
      <c r="F10" s="192"/>
      <c r="G10" s="192"/>
      <c r="H10" s="193"/>
      <c r="I10" s="192"/>
      <c r="J10" s="193"/>
      <c r="K10" s="192">
        <v>0</v>
      </c>
      <c r="L10" s="193"/>
      <c r="M10" s="214">
        <v>0</v>
      </c>
      <c r="N10" s="193"/>
      <c r="O10" s="213">
        <v>540</v>
      </c>
      <c r="P10" s="193"/>
      <c r="Q10" s="213">
        <f>SUM(O10:P10)</f>
        <v>540</v>
      </c>
    </row>
    <row r="11" spans="1:18" s="18" customFormat="1" ht="16.5" customHeight="1" thickBot="1">
      <c r="A11" s="51" t="s">
        <v>161</v>
      </c>
      <c r="B11" s="218" t="s">
        <v>8</v>
      </c>
      <c r="C11" s="215">
        <f>SUM(C9:C10)</f>
        <v>134798</v>
      </c>
      <c r="D11" s="192"/>
      <c r="E11" s="215">
        <f>SUM(E9:E10)</f>
        <v>-18809</v>
      </c>
      <c r="F11" s="192"/>
      <c r="G11" s="215">
        <f>SUM(G9:G10)</f>
        <v>47841</v>
      </c>
      <c r="H11" s="193"/>
      <c r="I11" s="215">
        <f>SUM(I9:I10)</f>
        <v>24171</v>
      </c>
      <c r="J11" s="193"/>
      <c r="K11" s="215">
        <f>SUM(K9:K10)</f>
        <v>2805</v>
      </c>
      <c r="L11" s="193"/>
      <c r="M11" s="215">
        <f>SUM(M9:M10)</f>
        <v>229586</v>
      </c>
      <c r="N11" s="193"/>
      <c r="O11" s="215">
        <f>SUM(O9:O10)</f>
        <v>43023</v>
      </c>
      <c r="P11" s="193"/>
      <c r="Q11" s="215">
        <f>SUM(Q9:Q10)</f>
        <v>463415</v>
      </c>
      <c r="R11" s="157"/>
    </row>
    <row r="12" spans="1:17" s="18" customFormat="1" ht="18" customHeight="1" thickTop="1">
      <c r="A12" s="286" t="s">
        <v>162</v>
      </c>
      <c r="B12" s="286"/>
      <c r="C12" s="46"/>
      <c r="D12" s="46"/>
      <c r="E12" s="16"/>
      <c r="F12" s="16"/>
      <c r="Q12" s="157"/>
    </row>
    <row r="13" spans="1:17" s="18" customFormat="1" ht="18" customHeight="1">
      <c r="A13" s="212" t="s">
        <v>160</v>
      </c>
      <c r="B13" s="218" t="s">
        <v>8</v>
      </c>
      <c r="C13" s="220">
        <v>0</v>
      </c>
      <c r="D13" s="46"/>
      <c r="E13" s="223">
        <v>602</v>
      </c>
      <c r="F13" s="16"/>
      <c r="G13" s="224">
        <v>0</v>
      </c>
      <c r="I13" s="224">
        <v>0</v>
      </c>
      <c r="K13" s="224">
        <v>0</v>
      </c>
      <c r="M13" s="224">
        <v>0</v>
      </c>
      <c r="O13" s="158">
        <f>-C13-G13-I13-E13</f>
        <v>-602</v>
      </c>
      <c r="Q13" s="225">
        <f>SUM(C13:P13)</f>
        <v>0</v>
      </c>
    </row>
    <row r="14" spans="1:17" s="18" customFormat="1" ht="18" customHeight="1">
      <c r="A14" s="212" t="s">
        <v>163</v>
      </c>
      <c r="B14" s="218"/>
      <c r="C14" s="66">
        <v>0</v>
      </c>
      <c r="D14" s="46"/>
      <c r="E14" s="226">
        <f>E15+E16</f>
        <v>-15627</v>
      </c>
      <c r="F14" s="16"/>
      <c r="G14" s="66">
        <v>0</v>
      </c>
      <c r="I14" s="66">
        <v>0</v>
      </c>
      <c r="K14" s="66">
        <v>0</v>
      </c>
      <c r="M14" s="66">
        <v>0</v>
      </c>
      <c r="O14" s="226">
        <f>O15+O16</f>
        <v>479</v>
      </c>
      <c r="Q14" s="227">
        <f>SUM(E14:P14)</f>
        <v>-15148</v>
      </c>
    </row>
    <row r="15" spans="1:17" s="18" customFormat="1" ht="18" customHeight="1">
      <c r="A15" s="212" t="s">
        <v>164</v>
      </c>
      <c r="B15" s="218"/>
      <c r="C15" s="220">
        <v>0</v>
      </c>
      <c r="D15" s="46"/>
      <c r="E15" s="165">
        <v>-17026</v>
      </c>
      <c r="F15" s="230"/>
      <c r="G15" s="224">
        <v>0</v>
      </c>
      <c r="I15" s="224">
        <v>0</v>
      </c>
      <c r="K15" s="224">
        <v>0</v>
      </c>
      <c r="M15" s="224">
        <v>0</v>
      </c>
      <c r="N15" s="231"/>
      <c r="O15" s="232">
        <v>0</v>
      </c>
      <c r="P15" s="231"/>
      <c r="Q15" s="165">
        <f>SUM(E15:P15)</f>
        <v>-17026</v>
      </c>
    </row>
    <row r="16" spans="1:17" s="18" customFormat="1" ht="15" customHeight="1">
      <c r="A16" s="268" t="s">
        <v>165</v>
      </c>
      <c r="B16" s="20"/>
      <c r="C16" s="67">
        <v>0</v>
      </c>
      <c r="D16" s="67"/>
      <c r="E16" s="165">
        <v>1399</v>
      </c>
      <c r="F16" s="165"/>
      <c r="G16" s="165">
        <v>0</v>
      </c>
      <c r="H16" s="165"/>
      <c r="I16" s="165">
        <v>0</v>
      </c>
      <c r="J16" s="165"/>
      <c r="K16" s="165">
        <v>0</v>
      </c>
      <c r="L16" s="165"/>
      <c r="M16" s="165">
        <v>0</v>
      </c>
      <c r="N16" s="165"/>
      <c r="O16" s="165">
        <v>479</v>
      </c>
      <c r="P16" s="165"/>
      <c r="Q16" s="165">
        <f>SUM(C16:P16)</f>
        <v>1878</v>
      </c>
    </row>
    <row r="17" spans="1:17" s="18" customFormat="1" ht="15" customHeight="1">
      <c r="A17" s="65" t="s">
        <v>166</v>
      </c>
      <c r="B17" s="20"/>
      <c r="C17" s="66">
        <v>0</v>
      </c>
      <c r="D17" s="67"/>
      <c r="E17" s="66">
        <v>0</v>
      </c>
      <c r="F17" s="67"/>
      <c r="G17" s="66">
        <f>G18</f>
        <v>3825</v>
      </c>
      <c r="H17" s="67"/>
      <c r="I17" s="66">
        <v>0</v>
      </c>
      <c r="J17" s="67"/>
      <c r="K17" s="66">
        <v>0</v>
      </c>
      <c r="L17" s="67"/>
      <c r="M17" s="66">
        <f>M18</f>
        <v>21503</v>
      </c>
      <c r="N17" s="67"/>
      <c r="O17" s="66">
        <f>O18+O19</f>
        <v>-38249</v>
      </c>
      <c r="P17" s="67"/>
      <c r="Q17" s="66">
        <f>G17+M17+O17</f>
        <v>-12921</v>
      </c>
    </row>
    <row r="18" spans="1:17" s="18" customFormat="1" ht="15" customHeight="1">
      <c r="A18" s="96" t="s">
        <v>167</v>
      </c>
      <c r="B18" s="97"/>
      <c r="C18" s="165">
        <v>0</v>
      </c>
      <c r="D18" s="165"/>
      <c r="E18" s="165">
        <v>0</v>
      </c>
      <c r="F18" s="165"/>
      <c r="G18" s="165">
        <v>3825</v>
      </c>
      <c r="H18" s="165"/>
      <c r="I18" s="165">
        <v>0</v>
      </c>
      <c r="J18" s="165"/>
      <c r="K18" s="165">
        <v>0</v>
      </c>
      <c r="L18" s="165"/>
      <c r="M18" s="165">
        <v>21503</v>
      </c>
      <c r="N18" s="165"/>
      <c r="O18" s="165">
        <f>-G18-M18</f>
        <v>-25328</v>
      </c>
      <c r="P18" s="165"/>
      <c r="Q18" s="67">
        <f>SUM(C18:P18)</f>
        <v>0</v>
      </c>
    </row>
    <row r="19" spans="1:17" s="18" customFormat="1" ht="15" customHeight="1">
      <c r="A19" s="96" t="s">
        <v>168</v>
      </c>
      <c r="B19" s="97"/>
      <c r="C19" s="165">
        <v>0</v>
      </c>
      <c r="D19" s="165"/>
      <c r="E19" s="165">
        <v>0</v>
      </c>
      <c r="F19" s="165"/>
      <c r="G19" s="165">
        <v>0</v>
      </c>
      <c r="H19" s="165"/>
      <c r="I19" s="165">
        <v>0</v>
      </c>
      <c r="J19" s="165"/>
      <c r="K19" s="165">
        <v>0</v>
      </c>
      <c r="L19" s="165"/>
      <c r="M19" s="165">
        <v>0</v>
      </c>
      <c r="N19" s="165"/>
      <c r="O19" s="165">
        <v>-12921</v>
      </c>
      <c r="P19" s="165"/>
      <c r="Q19" s="165">
        <f>O19</f>
        <v>-12921</v>
      </c>
    </row>
    <row r="20" spans="1:17" s="18" customFormat="1" ht="8.25" customHeight="1">
      <c r="A20" s="152"/>
      <c r="B20" s="20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8" s="18" customFormat="1" ht="18.75" customHeight="1">
      <c r="A21" s="269" t="s">
        <v>169</v>
      </c>
      <c r="B21" s="174"/>
      <c r="C21" s="175">
        <f>+C22+C23</f>
        <v>0</v>
      </c>
      <c r="D21" s="173"/>
      <c r="E21" s="175">
        <f>+E22+E23</f>
        <v>0</v>
      </c>
      <c r="F21" s="173"/>
      <c r="G21" s="175">
        <f>+G22+G23</f>
        <v>0</v>
      </c>
      <c r="H21" s="173"/>
      <c r="I21" s="175">
        <f>I23</f>
        <v>-38</v>
      </c>
      <c r="J21" s="173"/>
      <c r="K21" s="175">
        <f>+K22+K23</f>
        <v>1284</v>
      </c>
      <c r="L21" s="173"/>
      <c r="M21" s="175">
        <v>0</v>
      </c>
      <c r="N21" s="173"/>
      <c r="O21" s="175">
        <f>+O22+O23</f>
        <v>41742</v>
      </c>
      <c r="P21" s="173"/>
      <c r="Q21" s="175">
        <f>SUM(C21:P21)</f>
        <v>42988</v>
      </c>
      <c r="R21" s="158"/>
    </row>
    <row r="22" spans="1:17" s="18" customFormat="1" ht="15.75" customHeight="1">
      <c r="A22" s="270" t="s">
        <v>170</v>
      </c>
      <c r="B22" s="20"/>
      <c r="C22" s="165">
        <v>0</v>
      </c>
      <c r="D22" s="165"/>
      <c r="E22" s="165">
        <v>0</v>
      </c>
      <c r="F22" s="165"/>
      <c r="G22" s="165">
        <v>0</v>
      </c>
      <c r="H22" s="165"/>
      <c r="I22" s="165">
        <v>0</v>
      </c>
      <c r="J22" s="165"/>
      <c r="K22" s="165">
        <v>0</v>
      </c>
      <c r="L22" s="165"/>
      <c r="M22" s="165">
        <v>0</v>
      </c>
      <c r="N22" s="165"/>
      <c r="O22" s="165">
        <v>42239</v>
      </c>
      <c r="P22" s="165"/>
      <c r="Q22" s="165">
        <f>SUM(C22:P22)</f>
        <v>42239</v>
      </c>
    </row>
    <row r="23" spans="1:17" s="18" customFormat="1" ht="16.5" customHeight="1">
      <c r="A23" s="270" t="s">
        <v>171</v>
      </c>
      <c r="B23" s="20"/>
      <c r="C23" s="165">
        <v>0</v>
      </c>
      <c r="D23" s="165"/>
      <c r="E23" s="165">
        <v>0</v>
      </c>
      <c r="F23" s="165"/>
      <c r="G23" s="165">
        <v>0</v>
      </c>
      <c r="H23" s="165"/>
      <c r="I23" s="165">
        <v>-38</v>
      </c>
      <c r="J23" s="165"/>
      <c r="K23" s="165">
        <v>1284</v>
      </c>
      <c r="L23" s="222"/>
      <c r="M23" s="165">
        <v>0</v>
      </c>
      <c r="N23" s="222"/>
      <c r="O23" s="165">
        <v>-497</v>
      </c>
      <c r="P23" s="222"/>
      <c r="Q23" s="165">
        <f>SUM(C23:P23)</f>
        <v>749</v>
      </c>
    </row>
    <row r="24" spans="1:17" s="18" customFormat="1" ht="16.5" customHeight="1">
      <c r="A24" s="271" t="s">
        <v>172</v>
      </c>
      <c r="B24" s="20"/>
      <c r="C24" s="67">
        <v>0</v>
      </c>
      <c r="D24" s="67"/>
      <c r="E24" s="67">
        <v>0</v>
      </c>
      <c r="F24" s="67"/>
      <c r="G24" s="67">
        <v>0</v>
      </c>
      <c r="H24" s="67"/>
      <c r="I24" s="67">
        <v>-294</v>
      </c>
      <c r="J24" s="67"/>
      <c r="K24" s="67">
        <v>0</v>
      </c>
      <c r="L24" s="67"/>
      <c r="M24" s="67">
        <v>0</v>
      </c>
      <c r="N24" s="67"/>
      <c r="O24" s="67">
        <f>-I24</f>
        <v>294</v>
      </c>
      <c r="P24" s="67"/>
      <c r="Q24" s="67">
        <f>I24+O24</f>
        <v>0</v>
      </c>
    </row>
    <row r="25" spans="1:19" s="18" customFormat="1" ht="18.75" customHeight="1" thickBot="1">
      <c r="A25" s="272" t="s">
        <v>173</v>
      </c>
      <c r="B25" s="68">
        <v>26</v>
      </c>
      <c r="C25" s="164">
        <f>C11</f>
        <v>134798</v>
      </c>
      <c r="D25" s="46"/>
      <c r="E25" s="164">
        <f>E11+E13+E14</f>
        <v>-33834</v>
      </c>
      <c r="F25" s="203"/>
      <c r="G25" s="164">
        <f>G11+G17</f>
        <v>51666</v>
      </c>
      <c r="H25" s="166"/>
      <c r="I25" s="164">
        <f>I11+I13+I24+I21</f>
        <v>23839</v>
      </c>
      <c r="J25" s="166"/>
      <c r="K25" s="164">
        <f>K11+K21</f>
        <v>4089</v>
      </c>
      <c r="L25" s="166"/>
      <c r="M25" s="164">
        <f>M11+M17</f>
        <v>251089</v>
      </c>
      <c r="N25" s="166"/>
      <c r="O25" s="164">
        <f>O11+O14+O17+O21+O24+O13</f>
        <v>46687</v>
      </c>
      <c r="P25" s="166"/>
      <c r="Q25" s="164">
        <f>Q11+Q17+Q21+Q24+Q13+Q14</f>
        <v>478334</v>
      </c>
      <c r="R25" s="157"/>
      <c r="S25" s="157"/>
    </row>
    <row r="26" spans="1:17" s="18" customFormat="1" ht="12" customHeight="1" thickTop="1">
      <c r="A26" s="51"/>
      <c r="B26" s="20"/>
      <c r="C26" s="46"/>
      <c r="D26" s="46"/>
      <c r="E26" s="16"/>
      <c r="F26" s="16"/>
      <c r="Q26" s="157"/>
    </row>
    <row r="27" spans="1:17" s="18" customFormat="1" ht="16.5" customHeight="1">
      <c r="A27" s="286" t="s">
        <v>174</v>
      </c>
      <c r="B27" s="286"/>
      <c r="C27" s="46"/>
      <c r="D27" s="46"/>
      <c r="E27" s="16"/>
      <c r="F27" s="16"/>
      <c r="Q27" s="157"/>
    </row>
    <row r="28" spans="1:17" s="18" customFormat="1" ht="16.5" customHeight="1">
      <c r="A28" s="212" t="s">
        <v>163</v>
      </c>
      <c r="B28" s="218"/>
      <c r="C28" s="66">
        <v>0</v>
      </c>
      <c r="D28" s="46"/>
      <c r="E28" s="226">
        <f>E29</f>
        <v>-457</v>
      </c>
      <c r="F28" s="16"/>
      <c r="G28" s="66">
        <v>0</v>
      </c>
      <c r="I28" s="66">
        <v>0</v>
      </c>
      <c r="K28" s="66">
        <v>0</v>
      </c>
      <c r="M28" s="66">
        <v>0</v>
      </c>
      <c r="O28" s="226">
        <f>O29</f>
        <v>0</v>
      </c>
      <c r="Q28" s="227">
        <f>SUM(E28:P28)</f>
        <v>-457</v>
      </c>
    </row>
    <row r="29" spans="1:17" s="18" customFormat="1" ht="16.5" customHeight="1">
      <c r="A29" s="212" t="s">
        <v>164</v>
      </c>
      <c r="B29" s="218"/>
      <c r="C29" s="237">
        <v>0</v>
      </c>
      <c r="D29" s="238"/>
      <c r="E29" s="165">
        <v>-457</v>
      </c>
      <c r="F29" s="230"/>
      <c r="G29" s="239">
        <v>0</v>
      </c>
      <c r="H29" s="231"/>
      <c r="I29" s="239">
        <v>0</v>
      </c>
      <c r="J29" s="231"/>
      <c r="K29" s="239">
        <v>0</v>
      </c>
      <c r="L29" s="231"/>
      <c r="M29" s="239">
        <v>0</v>
      </c>
      <c r="N29" s="231"/>
      <c r="O29" s="232">
        <v>0</v>
      </c>
      <c r="P29" s="231"/>
      <c r="Q29" s="165">
        <f>SUM(E29:P29)</f>
        <v>-457</v>
      </c>
    </row>
    <row r="30" spans="1:17" s="18" customFormat="1" ht="16.5" customHeight="1">
      <c r="A30" s="65" t="s">
        <v>166</v>
      </c>
      <c r="B30" s="20"/>
      <c r="C30" s="66">
        <v>0</v>
      </c>
      <c r="D30" s="67"/>
      <c r="E30" s="66">
        <v>0</v>
      </c>
      <c r="F30" s="67"/>
      <c r="G30" s="66">
        <f>G31</f>
        <v>4301</v>
      </c>
      <c r="H30" s="67"/>
      <c r="I30" s="66">
        <v>0</v>
      </c>
      <c r="J30" s="67"/>
      <c r="K30" s="66">
        <v>0</v>
      </c>
      <c r="L30" s="67"/>
      <c r="M30" s="66">
        <f>M31</f>
        <v>24888</v>
      </c>
      <c r="N30" s="67"/>
      <c r="O30" s="66">
        <f>O31+O32</f>
        <v>-43010</v>
      </c>
      <c r="P30" s="67"/>
      <c r="Q30" s="66">
        <f>G30+M30+O30</f>
        <v>-13821</v>
      </c>
    </row>
    <row r="31" spans="1:17" s="18" customFormat="1" ht="16.5" customHeight="1">
      <c r="A31" s="96" t="s">
        <v>167</v>
      </c>
      <c r="B31" s="97"/>
      <c r="C31" s="165">
        <v>0</v>
      </c>
      <c r="D31" s="165"/>
      <c r="E31" s="165">
        <v>0</v>
      </c>
      <c r="F31" s="165"/>
      <c r="G31" s="165">
        <v>4301</v>
      </c>
      <c r="H31" s="165"/>
      <c r="I31" s="165">
        <v>0</v>
      </c>
      <c r="J31" s="165"/>
      <c r="K31" s="165">
        <v>0</v>
      </c>
      <c r="L31" s="165"/>
      <c r="M31" s="165">
        <v>24888</v>
      </c>
      <c r="N31" s="165"/>
      <c r="O31" s="165">
        <f>-G31-M31</f>
        <v>-29189</v>
      </c>
      <c r="P31" s="165"/>
      <c r="Q31" s="67">
        <f>SUM(C31:P31)</f>
        <v>0</v>
      </c>
    </row>
    <row r="32" spans="1:17" s="18" customFormat="1" ht="16.5" customHeight="1">
      <c r="A32" s="96" t="s">
        <v>168</v>
      </c>
      <c r="B32" s="97"/>
      <c r="C32" s="165">
        <v>0</v>
      </c>
      <c r="D32" s="165"/>
      <c r="E32" s="165">
        <v>0</v>
      </c>
      <c r="F32" s="165"/>
      <c r="G32" s="165">
        <v>0</v>
      </c>
      <c r="H32" s="165"/>
      <c r="I32" s="165">
        <v>0</v>
      </c>
      <c r="J32" s="165"/>
      <c r="K32" s="165">
        <v>0</v>
      </c>
      <c r="L32" s="165"/>
      <c r="M32" s="165">
        <v>0</v>
      </c>
      <c r="N32" s="165"/>
      <c r="O32" s="165">
        <v>-13821</v>
      </c>
      <c r="P32" s="165"/>
      <c r="Q32" s="165">
        <f>O32</f>
        <v>-13821</v>
      </c>
    </row>
    <row r="33" spans="1:17" s="18" customFormat="1" ht="16.5" customHeight="1">
      <c r="A33" s="269" t="s">
        <v>169</v>
      </c>
      <c r="B33" s="174"/>
      <c r="C33" s="175">
        <f>+C34+C35</f>
        <v>0</v>
      </c>
      <c r="D33" s="173"/>
      <c r="E33" s="175">
        <f>+E34+E35</f>
        <v>0</v>
      </c>
      <c r="F33" s="173"/>
      <c r="G33" s="175">
        <f>+G34+G35</f>
        <v>0</v>
      </c>
      <c r="H33" s="173"/>
      <c r="I33" s="175">
        <f>I35</f>
        <v>0</v>
      </c>
      <c r="J33" s="173"/>
      <c r="K33" s="175">
        <f>+K34+K35</f>
        <v>-940</v>
      </c>
      <c r="L33" s="173"/>
      <c r="M33" s="175">
        <v>0</v>
      </c>
      <c r="N33" s="173"/>
      <c r="O33" s="175">
        <f>+O34+O35</f>
        <v>25027</v>
      </c>
      <c r="P33" s="173"/>
      <c r="Q33" s="175">
        <f>SUM(C33:P33)</f>
        <v>24087</v>
      </c>
    </row>
    <row r="34" spans="1:17" s="18" customFormat="1" ht="16.5" customHeight="1">
      <c r="A34" s="270" t="s">
        <v>170</v>
      </c>
      <c r="B34" s="20"/>
      <c r="C34" s="165">
        <v>0</v>
      </c>
      <c r="D34" s="165"/>
      <c r="E34" s="165">
        <v>0</v>
      </c>
      <c r="F34" s="165"/>
      <c r="G34" s="165">
        <v>0</v>
      </c>
      <c r="H34" s="165"/>
      <c r="I34" s="165">
        <v>0</v>
      </c>
      <c r="J34" s="165"/>
      <c r="K34" s="165">
        <v>0</v>
      </c>
      <c r="L34" s="165"/>
      <c r="M34" s="165">
        <v>0</v>
      </c>
      <c r="N34" s="165"/>
      <c r="O34" s="165">
        <f>'IS'!C27</f>
        <v>25027</v>
      </c>
      <c r="P34" s="165"/>
      <c r="Q34" s="165">
        <f>SUM(C34:P34)</f>
        <v>25027</v>
      </c>
    </row>
    <row r="35" spans="1:17" s="18" customFormat="1" ht="16.5" customHeight="1">
      <c r="A35" s="270" t="s">
        <v>171</v>
      </c>
      <c r="B35" s="20"/>
      <c r="C35" s="165">
        <v>0</v>
      </c>
      <c r="D35" s="165"/>
      <c r="E35" s="165">
        <v>0</v>
      </c>
      <c r="F35" s="165"/>
      <c r="G35" s="165">
        <v>0</v>
      </c>
      <c r="H35" s="165"/>
      <c r="I35" s="165"/>
      <c r="J35" s="165"/>
      <c r="K35" s="165">
        <f>'IS'!C31</f>
        <v>-940</v>
      </c>
      <c r="L35" s="222"/>
      <c r="M35" s="165">
        <v>0</v>
      </c>
      <c r="N35" s="222"/>
      <c r="O35" s="165"/>
      <c r="P35" s="222"/>
      <c r="Q35" s="165">
        <f>SUM(C35:P35)</f>
        <v>-940</v>
      </c>
    </row>
    <row r="36" spans="1:17" s="18" customFormat="1" ht="16.5" customHeight="1">
      <c r="A36" s="271" t="s">
        <v>172</v>
      </c>
      <c r="B36" s="20"/>
      <c r="C36" s="67">
        <v>0</v>
      </c>
      <c r="D36" s="67"/>
      <c r="E36" s="67">
        <v>0</v>
      </c>
      <c r="F36" s="67"/>
      <c r="G36" s="67">
        <v>0</v>
      </c>
      <c r="H36" s="67"/>
      <c r="I36" s="67">
        <v>-550</v>
      </c>
      <c r="J36" s="67"/>
      <c r="K36" s="67">
        <v>0</v>
      </c>
      <c r="L36" s="67"/>
      <c r="M36" s="67">
        <v>0</v>
      </c>
      <c r="N36" s="67"/>
      <c r="O36" s="67">
        <f>-I36</f>
        <v>550</v>
      </c>
      <c r="P36" s="67"/>
      <c r="Q36" s="67">
        <f>I36+O36</f>
        <v>0</v>
      </c>
    </row>
    <row r="37" spans="1:17" s="18" customFormat="1" ht="16.5" customHeight="1" thickBot="1">
      <c r="A37" s="272" t="s">
        <v>175</v>
      </c>
      <c r="B37" s="68">
        <v>26</v>
      </c>
      <c r="C37" s="164">
        <f>C25</f>
        <v>134798</v>
      </c>
      <c r="D37" s="46"/>
      <c r="E37" s="164">
        <f>E25+E28</f>
        <v>-34291</v>
      </c>
      <c r="F37" s="203"/>
      <c r="G37" s="164">
        <f>G25+G30</f>
        <v>55967</v>
      </c>
      <c r="H37" s="166"/>
      <c r="I37" s="164">
        <f>I25+I27+I36+I33</f>
        <v>23289</v>
      </c>
      <c r="J37" s="166"/>
      <c r="K37" s="164">
        <f>K25+K33</f>
        <v>3149</v>
      </c>
      <c r="L37" s="166"/>
      <c r="M37" s="164">
        <f>M25+M30</f>
        <v>275977</v>
      </c>
      <c r="N37" s="166"/>
      <c r="O37" s="164">
        <f>O25+O28+O33+O36+O30</f>
        <v>29254</v>
      </c>
      <c r="P37" s="166"/>
      <c r="Q37" s="164">
        <f>Q25+Q33+Q36+Q30+Q28</f>
        <v>488143</v>
      </c>
    </row>
    <row r="38" spans="1:17" s="18" customFormat="1" ht="16.5" customHeight="1" thickTop="1">
      <c r="A38" s="51"/>
      <c r="B38" s="68"/>
      <c r="C38" s="203"/>
      <c r="D38" s="46"/>
      <c r="E38" s="203"/>
      <c r="F38" s="203"/>
      <c r="G38" s="203"/>
      <c r="H38" s="166"/>
      <c r="I38" s="203"/>
      <c r="J38" s="166"/>
      <c r="K38" s="203"/>
      <c r="L38" s="166"/>
      <c r="M38" s="203"/>
      <c r="N38" s="166"/>
      <c r="O38" s="203"/>
      <c r="P38" s="166"/>
      <c r="Q38" s="203"/>
    </row>
    <row r="39" spans="1:17" s="12" customFormat="1" ht="15">
      <c r="A39" s="129" t="str">
        <f>'IS'!A39</f>
        <v>The notes on pages 5 to 94 are an integral part of the present financial statement.</v>
      </c>
      <c r="B39" s="64"/>
      <c r="G39" s="160"/>
      <c r="I39" s="160"/>
      <c r="K39" s="160"/>
      <c r="M39" s="160"/>
      <c r="O39" s="160"/>
      <c r="Q39" s="178"/>
    </row>
    <row r="40" spans="1:17" s="12" customFormat="1" ht="15">
      <c r="A40" s="129"/>
      <c r="B40" s="64"/>
      <c r="G40" s="160"/>
      <c r="I40" s="160"/>
      <c r="K40" s="160"/>
      <c r="M40" s="160"/>
      <c r="O40" s="160"/>
      <c r="Q40" s="178"/>
    </row>
    <row r="41" spans="1:17" s="206" customFormat="1" ht="15">
      <c r="A41" s="17" t="s">
        <v>17</v>
      </c>
      <c r="B41" s="205" t="s">
        <v>176</v>
      </c>
      <c r="G41" s="205" t="s">
        <v>70</v>
      </c>
      <c r="P41" s="205"/>
      <c r="Q41" s="205"/>
    </row>
    <row r="42" spans="1:17" s="206" customFormat="1" ht="15">
      <c r="A42" s="93" t="s">
        <v>12</v>
      </c>
      <c r="C42" s="207" t="s">
        <v>19</v>
      </c>
      <c r="H42" s="207"/>
      <c r="I42" s="205" t="s">
        <v>177</v>
      </c>
      <c r="P42" s="205"/>
      <c r="Q42" s="205"/>
    </row>
    <row r="43" spans="1:17" s="206" customFormat="1" ht="15">
      <c r="A43" s="208" t="s">
        <v>71</v>
      </c>
      <c r="C43" s="207"/>
      <c r="H43" s="207"/>
      <c r="I43" s="205"/>
      <c r="L43" s="207"/>
      <c r="P43" s="205"/>
      <c r="Q43" s="205"/>
    </row>
    <row r="44" spans="1:2" ht="15">
      <c r="A44" s="10"/>
      <c r="B44" s="10"/>
    </row>
    <row r="45" spans="1:2" ht="15">
      <c r="A45" s="9"/>
      <c r="B45" s="9"/>
    </row>
    <row r="54" spans="1:2" ht="15">
      <c r="A54" s="42"/>
      <c r="B54" s="42"/>
    </row>
  </sheetData>
  <sheetProtection/>
  <mergeCells count="12">
    <mergeCell ref="A27:B27"/>
    <mergeCell ref="A2:Q2"/>
    <mergeCell ref="Q5:Q6"/>
    <mergeCell ref="C5:C6"/>
    <mergeCell ref="E5:E6"/>
    <mergeCell ref="M5:M6"/>
    <mergeCell ref="O5:O6"/>
    <mergeCell ref="K5:K6"/>
    <mergeCell ref="A12:B12"/>
    <mergeCell ref="G5:G6"/>
    <mergeCell ref="I5:I6"/>
    <mergeCell ref="A5:B6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Lyubima Dasheva</cp:lastModifiedBy>
  <cp:lastPrinted>2018-07-24T08:30:40Z</cp:lastPrinted>
  <dcterms:created xsi:type="dcterms:W3CDTF">2003-02-07T14:36:34Z</dcterms:created>
  <dcterms:modified xsi:type="dcterms:W3CDTF">2018-07-26T08:10:18Z</dcterms:modified>
  <cp:category/>
  <cp:version/>
  <cp:contentType/>
  <cp:contentStatus/>
</cp:coreProperties>
</file>