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dasheva\Desktop\Q3 cons\PL\"/>
    </mc:Choice>
  </mc:AlternateContent>
  <xr:revisionPtr revIDLastSave="0" documentId="13_ncr:1_{31B69A72-FF4B-4B58-BB8F-C60040A7BB7B}" xr6:coauthVersionLast="38" xr6:coauthVersionMax="38" xr10:uidLastSave="{00000000-0000-0000-0000-000000000000}"/>
  <bookViews>
    <workbookView xWindow="0" yWindow="0" windowWidth="23010" windowHeight="7890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SCF!$A$1:$E$74</definedName>
    <definedName name="_xlnm.Print_Area" localSheetId="1">SCI!$A$1:$G$69</definedName>
    <definedName name="_xlnm.Print_Area" localSheetId="2">SFP!$A$1:$H$77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SCF!$78:$65544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SCF!$76:$65544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SCF!$78:$65544,SCF!$60:$61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SEQ!$A$1:$Q$65</definedName>
    <definedName name="Z_9656BBF7_C4A3_41EC_B0C6_A21B380E3C2F_.wvu.Rows" localSheetId="3" hidden="1">SCF!$78:$65544,SCF!$60:$61</definedName>
  </definedNames>
  <calcPr calcId="181029"/>
</workbook>
</file>

<file path=xl/calcChain.xml><?xml version="1.0" encoding="utf-8"?>
<calcChain xmlns="http://schemas.openxmlformats.org/spreadsheetml/2006/main">
  <c r="A3" i="5" l="1"/>
  <c r="A1" i="5"/>
  <c r="B4" i="4"/>
  <c r="A3" i="4"/>
  <c r="A1" i="4"/>
  <c r="C4" i="3"/>
  <c r="A3" i="3"/>
  <c r="A1" i="3"/>
  <c r="E29" i="4" l="1"/>
  <c r="S55" i="5"/>
  <c r="S47" i="5"/>
  <c r="D18" i="2" l="1"/>
  <c r="D43" i="3" l="1"/>
  <c r="Q42" i="5" l="1"/>
  <c r="U42" i="5" s="1"/>
  <c r="Q50" i="5"/>
  <c r="U50" i="5" s="1"/>
  <c r="E61" i="5"/>
  <c r="C30" i="4"/>
  <c r="Q15" i="5" l="1"/>
  <c r="U15" i="5" s="1"/>
  <c r="E56" i="4"/>
  <c r="Q53" i="5" l="1"/>
  <c r="Q52" i="5"/>
  <c r="Q51" i="5"/>
  <c r="Q45" i="5"/>
  <c r="U45" i="5" s="1"/>
  <c r="Q44" i="5"/>
  <c r="U44" i="5" s="1"/>
  <c r="U24" i="5" l="1"/>
  <c r="F41" i="2" l="1"/>
  <c r="F42" i="2" s="1"/>
  <c r="D41" i="2"/>
  <c r="D42" i="2" s="1"/>
  <c r="Q39" i="5"/>
  <c r="Q41" i="5"/>
  <c r="U41" i="5" s="1"/>
  <c r="U52" i="5"/>
  <c r="U53" i="5"/>
  <c r="U43" i="5"/>
  <c r="Q57" i="5"/>
  <c r="Q56" i="5"/>
  <c r="U56" i="5" s="1"/>
  <c r="Q59" i="5"/>
  <c r="U59" i="5" s="1"/>
  <c r="Q43" i="5"/>
  <c r="O43" i="5"/>
  <c r="O47" i="5"/>
  <c r="O55" i="5"/>
  <c r="M55" i="5"/>
  <c r="K55" i="5"/>
  <c r="I55" i="5"/>
  <c r="G43" i="5"/>
  <c r="G61" i="5" s="1"/>
  <c r="S21" i="5"/>
  <c r="E24" i="4"/>
  <c r="E39" i="4" s="1"/>
  <c r="O21" i="5"/>
  <c r="C56" i="4"/>
  <c r="I28" i="5"/>
  <c r="Q32" i="5"/>
  <c r="U32" i="5" s="1"/>
  <c r="K28" i="5"/>
  <c r="Q58" i="5"/>
  <c r="U14" i="5"/>
  <c r="Q19" i="5"/>
  <c r="U19" i="5" s="1"/>
  <c r="O17" i="5"/>
  <c r="C39" i="4"/>
  <c r="U51" i="5"/>
  <c r="Q22" i="5"/>
  <c r="U22" i="5" s="1"/>
  <c r="Q23" i="5"/>
  <c r="U23" i="5" s="1"/>
  <c r="Q26" i="5"/>
  <c r="U26" i="5" s="1"/>
  <c r="Q25" i="5"/>
  <c r="U25" i="5" s="1"/>
  <c r="D34" i="5"/>
  <c r="F34" i="5"/>
  <c r="Q10" i="5"/>
  <c r="L55" i="5"/>
  <c r="N55" i="5"/>
  <c r="P55" i="5"/>
  <c r="R55" i="5"/>
  <c r="T55" i="5"/>
  <c r="H43" i="5"/>
  <c r="I43" i="5"/>
  <c r="J43" i="5"/>
  <c r="K43" i="5"/>
  <c r="L43" i="5"/>
  <c r="M43" i="5"/>
  <c r="N43" i="5"/>
  <c r="P43" i="5"/>
  <c r="R43" i="5"/>
  <c r="S43" i="5"/>
  <c r="S61" i="5" s="1"/>
  <c r="T43" i="5"/>
  <c r="D48" i="3"/>
  <c r="E17" i="5"/>
  <c r="E34" i="5" s="1"/>
  <c r="C17" i="5"/>
  <c r="C34" i="5" s="1"/>
  <c r="C61" i="5" s="1"/>
  <c r="P17" i="5"/>
  <c r="R17" i="5"/>
  <c r="S17" i="5"/>
  <c r="T17" i="5"/>
  <c r="H17" i="5"/>
  <c r="H34" i="5" s="1"/>
  <c r="I17" i="5"/>
  <c r="J17" i="5"/>
  <c r="J34" i="5" s="1"/>
  <c r="K17" i="5"/>
  <c r="K34" i="5" s="1"/>
  <c r="L17" i="5"/>
  <c r="M17" i="5"/>
  <c r="N17" i="5"/>
  <c r="N34" i="5" s="1"/>
  <c r="G17" i="5"/>
  <c r="G34" i="5" s="1"/>
  <c r="Q30" i="5"/>
  <c r="P21" i="5"/>
  <c r="T21" i="5"/>
  <c r="O28" i="5"/>
  <c r="S28" i="5"/>
  <c r="Q29" i="5"/>
  <c r="U29" i="5" s="1"/>
  <c r="L28" i="5"/>
  <c r="M28" i="5"/>
  <c r="Q13" i="5"/>
  <c r="U13" i="5" s="1"/>
  <c r="D59" i="3"/>
  <c r="D25" i="3"/>
  <c r="D18" i="3"/>
  <c r="Q48" i="5"/>
  <c r="U48" i="5" s="1"/>
  <c r="F18" i="3"/>
  <c r="F25" i="3"/>
  <c r="F27" i="3" s="1"/>
  <c r="F34" i="3"/>
  <c r="F38" i="3" s="1"/>
  <c r="F48" i="3"/>
  <c r="F59" i="3"/>
  <c r="Q49" i="5"/>
  <c r="U49" i="5" s="1"/>
  <c r="E18" i="4"/>
  <c r="F23" i="2"/>
  <c r="F19" i="2"/>
  <c r="A64" i="5"/>
  <c r="B34" i="5"/>
  <c r="B10" i="5"/>
  <c r="A64" i="4"/>
  <c r="B62" i="4"/>
  <c r="C18" i="4"/>
  <c r="A65" i="3"/>
  <c r="D23" i="2"/>
  <c r="D19" i="2"/>
  <c r="D34" i="3"/>
  <c r="D38" i="3" s="1"/>
  <c r="I34" i="5" l="1"/>
  <c r="U57" i="5"/>
  <c r="U30" i="5"/>
  <c r="F27" i="2"/>
  <c r="F32" i="2" s="1"/>
  <c r="F44" i="2" s="1"/>
  <c r="F61" i="3"/>
  <c r="F63" i="3" s="1"/>
  <c r="L34" i="5"/>
  <c r="O61" i="5"/>
  <c r="U39" i="5"/>
  <c r="U10" i="5"/>
  <c r="S34" i="5"/>
  <c r="O34" i="5"/>
  <c r="T34" i="5"/>
  <c r="Q55" i="5"/>
  <c r="U55" i="5"/>
  <c r="K61" i="5"/>
  <c r="I61" i="5"/>
  <c r="Q47" i="5"/>
  <c r="U47" i="5" s="1"/>
  <c r="P34" i="5"/>
  <c r="D61" i="3"/>
  <c r="D63" i="3" s="1"/>
  <c r="E58" i="4"/>
  <c r="E62" i="4" s="1"/>
  <c r="M34" i="5"/>
  <c r="Q28" i="5"/>
  <c r="Q21" i="5"/>
  <c r="U28" i="5"/>
  <c r="M61" i="5"/>
  <c r="D27" i="2"/>
  <c r="D32" i="2" s="1"/>
  <c r="D44" i="2" s="1"/>
  <c r="D27" i="3"/>
  <c r="C58" i="4"/>
  <c r="U21" i="5"/>
  <c r="Q17" i="5"/>
  <c r="D64" i="3" l="1"/>
  <c r="Q34" i="5"/>
  <c r="Q61" i="5"/>
  <c r="U61" i="5"/>
  <c r="C62" i="4"/>
  <c r="U17" i="5"/>
  <c r="U34" i="5" s="1"/>
</calcChain>
</file>

<file path=xl/sharedStrings.xml><?xml version="1.0" encoding="utf-8"?>
<sst xmlns="http://schemas.openxmlformats.org/spreadsheetml/2006/main" count="255" uniqueCount="205">
  <si>
    <t>BGN'000</t>
  </si>
  <si>
    <t>Постъпления от продажби на нематериални активи</t>
  </si>
  <si>
    <t>2017   BGN'000</t>
  </si>
  <si>
    <t>2018   BGN'000</t>
  </si>
  <si>
    <t>14,15</t>
  </si>
  <si>
    <t>GRUPA SOPHARMA</t>
  </si>
  <si>
    <t xml:space="preserve">Zarząd </t>
  </si>
  <si>
    <t xml:space="preserve">dr hab. Ognian Donew </t>
  </si>
  <si>
    <t xml:space="preserve">Weseła Stoewa </t>
  </si>
  <si>
    <t xml:space="preserve">Aleksandr Czauszew </t>
  </si>
  <si>
    <t xml:space="preserve">Ognian Paławeew </t>
  </si>
  <si>
    <t>Ivan Badinski</t>
  </si>
  <si>
    <t xml:space="preserve">Dyrektor wykonawczy: </t>
  </si>
  <si>
    <t xml:space="preserve">Dyrektor ds. finansowych: </t>
  </si>
  <si>
    <t xml:space="preserve">Borys Borysow </t>
  </si>
  <si>
    <t xml:space="preserve">Sporządził: </t>
  </si>
  <si>
    <t xml:space="preserve">Ludmiła Bondżowa </t>
  </si>
  <si>
    <t>Kierownik wydziału prawnego:</t>
  </si>
  <si>
    <t xml:space="preserve">Galina Angełowa </t>
  </si>
  <si>
    <t>Adres do zarządzania</t>
  </si>
  <si>
    <t>Sofia</t>
  </si>
  <si>
    <t>16, Iliensko shose Str.</t>
  </si>
  <si>
    <t xml:space="preserve">Аdwokaci: </t>
  </si>
  <si>
    <t>Spółka adwokacka Gaczew, Balewa, Partnerzy</t>
  </si>
  <si>
    <t>Wencysław Stoew</t>
  </si>
  <si>
    <t>Stefan Jowkow</t>
  </si>
  <si>
    <t>Banki obsługujące:</t>
  </si>
  <si>
    <t>Raiffeisenbank Bułgaria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</si>
  <si>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</si>
  <si>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</si>
  <si>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</si>
  <si>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</si>
  <si>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Audytorzy: </t>
  </si>
  <si>
    <t>Baker Tilly Klitu and Partners OOD</t>
  </si>
  <si>
    <t>Bank DSK Spółka Akcyjna Jednoosobowa</t>
  </si>
  <si>
    <t>SKONSOLIDOWANE SPRAWOZDANIE Z TYTUŁU ŚRÓDROCZNEGO DOCHODU</t>
  </si>
  <si>
    <t>za okres dziewięciu miesięcy kończący się w dniu 30 września 2018 r</t>
  </si>
  <si>
    <t>Aplikacje</t>
  </si>
  <si>
    <t>Przychody</t>
  </si>
  <si>
    <t>Pozostałe przychody / (straty) operacyjne, netto</t>
  </si>
  <si>
    <t>Zmiany w zapasach produkcyjnych i niepełnej produkcji</t>
  </si>
  <si>
    <t>Koszt materiałów</t>
  </si>
  <si>
    <t>Wydatki na usługi zewnętrzne</t>
  </si>
  <si>
    <t>Koszty personelu</t>
  </si>
  <si>
    <t>Koszty amortyzacji</t>
  </si>
  <si>
    <t>Wartość bilansowa sprzedanych towarów</t>
  </si>
  <si>
    <t>Pozostałe koszty operacyjne</t>
  </si>
  <si>
    <t>Zysk z działalności operacyjnej</t>
  </si>
  <si>
    <t>Przychody finansowe</t>
  </si>
  <si>
    <t>Koszty finansowe</t>
  </si>
  <si>
    <t>Przychody / (przychody) finansowe, netto</t>
  </si>
  <si>
    <t>Zysk / (Strata) od jednostek stowarzyszonych i wspólnych przedsięwzięć, netto</t>
  </si>
  <si>
    <t>Zysk / (Strata) z nabycia i zbycia oraz od jednostek zależnych</t>
  </si>
  <si>
    <t>Zysk przed opodatkowaniem zysku</t>
  </si>
  <si>
    <t>Wydatki z tytułu podatku dochodowego</t>
  </si>
  <si>
    <t>Zysk netto za okres</t>
  </si>
  <si>
    <t>Inne kompleksowe składniki dochodu:</t>
  </si>
  <si>
    <t>Składniki nie mogą być przeklasyfikowane do rachunku zysków i strat:</t>
  </si>
  <si>
    <t>Późniejsze oceny planów emerytalnych o zdefiniowanych świadczeniach</t>
  </si>
  <si>
    <t>Składniki, które można przeklasyfikować w rachunku zysków i strat:</t>
  </si>
  <si>
    <t>Zmiana netto wartości godziwej aktywów finansowych dostępnych do sprzedaży</t>
  </si>
  <si>
    <t>Różnice kursowe z przeliczenia operacji zagranicznych</t>
  </si>
  <si>
    <t>Inne całkowite dochody za dany okres, po potrąceniu podatku</t>
  </si>
  <si>
    <t>CAŁKOWITY DOCHÓD DOCHODOWY W OKRESIE</t>
  </si>
  <si>
    <t>Zysk netto za okres, który można przypisać do:</t>
  </si>
  <si>
    <t>Kapitał własny spółki dominującej</t>
  </si>
  <si>
    <t>Udział niekontrolujący</t>
  </si>
  <si>
    <t>Całkowite dochody całkowite za okres związany z:</t>
  </si>
  <si>
    <t>Noty na stronach od 5 do 105 stanowią integralną część skonsolidowanego sprawozdania finansowego.</t>
  </si>
  <si>
    <t>Dyrektor wykonawczy:</t>
  </si>
  <si>
    <t>Chief Financial Officer:</t>
  </si>
  <si>
    <t>SKONSOLIDOWANE SPRAWOZDANIE Z SYTUACJI FINANSOWEJ</t>
  </si>
  <si>
    <t>AKTYWNY</t>
  </si>
  <si>
    <t>Aktywa trwałe</t>
  </si>
  <si>
    <t>Nieruchomości, maszyny i wyposażenie</t>
  </si>
  <si>
    <t>Wartości niematerialne</t>
  </si>
  <si>
    <t>Reputacja</t>
  </si>
  <si>
    <t>Nieruchomości inwestycyjne</t>
  </si>
  <si>
    <t>Inwestycje w jednostkach stowarzyszonych i wspólnych przedsięwzięciach</t>
  </si>
  <si>
    <t>Inwestycje dostępne i na sprzedaż</t>
  </si>
  <si>
    <t>Należności długoterminowe od przedsiębiorstw powiązanych</t>
  </si>
  <si>
    <t>Pozostałe należności długoterminowe</t>
  </si>
  <si>
    <t>Aktywa z tytułu odroczonego podatku dochodowego</t>
  </si>
  <si>
    <t>Aktywa obrotowe</t>
  </si>
  <si>
    <t>Zapasy</t>
  </si>
  <si>
    <t>Należności z tytułu dostaw i usług</t>
  </si>
  <si>
    <t>Należności od jednostek powiązanych</t>
  </si>
  <si>
    <t>Pozostałe należności krótkoterminowe i aktywa</t>
  </si>
  <si>
    <t>Środki pieniężne i ich ekwiwalenty</t>
  </si>
  <si>
    <t>AKTYWA ŁĄCZNE</t>
  </si>
  <si>
    <t>KAPITAŁ I ZOBOWIĄZANIA WŁASNE</t>
  </si>
  <si>
    <t>Kapitał związany z kapitałami własnymi jednostki dominującej</t>
  </si>
  <si>
    <t>Główny kapitał akcyjny</t>
  </si>
  <si>
    <t>Rezerwy</t>
  </si>
  <si>
    <t>Niepodzielone zarobki</t>
  </si>
  <si>
    <t>ŁĄCZNA KAPITAŁ WŁASNY</t>
  </si>
  <si>
    <t>ODPOWIEDZIALNOŚĆ</t>
  </si>
  <si>
    <t>Zobowiązania długoterminowe</t>
  </si>
  <si>
    <t>Długoterminowe kredyty bankowe</t>
  </si>
  <si>
    <t>Rezerwy z tytułu odroczonego podatku dochodowego</t>
  </si>
  <si>
    <t>Długoterminowe zobowiązania wobec pracowników</t>
  </si>
  <si>
    <t>Zobowiązania z tytułu leasingu finansowego</t>
  </si>
  <si>
    <t>Finansowanie rządowe</t>
  </si>
  <si>
    <t>Pozostałe zobowiązania długoterminowe</t>
  </si>
  <si>
    <t>Aktualne obowiązki</t>
  </si>
  <si>
    <t>Krótkoterminowe kredyty bankowe</t>
  </si>
  <si>
    <t>Krótkoterminowa część długoterminowych kredytów bankowych</t>
  </si>
  <si>
    <t>Zobowiązania handlowe</t>
  </si>
  <si>
    <t>Zobowiązania wobec podmiotów powiązanych</t>
  </si>
  <si>
    <t>Zobowiązania z tytułu umów faktoringowych</t>
  </si>
  <si>
    <t>Zobowiązania wobec pracowników i zabezpieczenia społecznego</t>
  </si>
  <si>
    <t>Zobowiązania podatkowe</t>
  </si>
  <si>
    <t>Pozostałe zobowiązania krótkoterminowe</t>
  </si>
  <si>
    <t>ŁĄCZNA ZOBOWIĄZANIA</t>
  </si>
  <si>
    <t>ŁĄCZNA KAPITAŁ I ZOBOWIĄZANIA Z TYTUŁU WŁASNOŚCI</t>
  </si>
  <si>
    <t>30 Wrzesień 2018              BGN'000</t>
  </si>
  <si>
    <t>31 Grudzień 2017               BGN'000</t>
  </si>
  <si>
    <t>SKONSOLIDOWANE SPRAWOZDANIE Z PRZEPŁYWÓW PIENIĘŻNYCH</t>
  </si>
  <si>
    <t>Przepływy pieniężne z działalności operacyjnej</t>
  </si>
  <si>
    <t>Wpływy od klientów</t>
  </si>
  <si>
    <t>Płatności dla dostawców</t>
  </si>
  <si>
    <t>Wypłaty dla pracowników i zabezpieczenia społecznego</t>
  </si>
  <si>
    <t>Podatki zapłacone (bez podatków od zysków)</t>
  </si>
  <si>
    <t>Odzyskane podatki (bez podatków od zysków)</t>
  </si>
  <si>
    <t>Płać podatki od zysków</t>
  </si>
  <si>
    <t>Rabaty podatkowe od zysków</t>
  </si>
  <si>
    <t>Odsetki zapłacone i opłaty bankowe od kredytów obrotowych</t>
  </si>
  <si>
    <t>Różnice kursowe, netto</t>
  </si>
  <si>
    <t>Inne wpływy / (płatności), netto</t>
  </si>
  <si>
    <t>Środki pieniężne netto wykorzystywane w działalności operacyjnej</t>
  </si>
  <si>
    <t>Przepływy pieniężne z działalności inwestycyjnej</t>
  </si>
  <si>
    <t>Zakupy rzeczowych aktywów trwałych</t>
  </si>
  <si>
    <t>Wpływy ze sprzedaży rzeczowych aktywów trwałych</t>
  </si>
  <si>
    <t>Zakupy składników wartości niematerialnych</t>
  </si>
  <si>
    <t>Wpływy ze sprzedaży wartości niematerialnych</t>
  </si>
  <si>
    <t>Zakupy dostępnych i dostępnych do sprzedaży inwestycji</t>
  </si>
  <si>
    <t>Wpływy ze sprzedaży inwestycji dostępnych do sprzedaży</t>
  </si>
  <si>
    <t>Wpływy z dywidend z inwestycji dostępnych do sprzedaży</t>
  </si>
  <si>
    <t>Płatności za nabycie jednostek zależnych, po potrąceniu gotówki</t>
  </si>
  <si>
    <t>Zakupy inwestycji w jednostkach stowarzyszonych i wspólnych przedsięwzięciach</t>
  </si>
  <si>
    <t>Wpływy ze sprzedaży inwestycji w jednostkach stowarzyszonych i wspólnych przedsięwzięciach</t>
  </si>
  <si>
    <t>Wpływy / (płatności) z transakcji z udziałem niekontrolującym, netto</t>
  </si>
  <si>
    <t>Pożyczki dla przedsiębiorstw powiązanych</t>
  </si>
  <si>
    <t>Spłata pożyczek udzielonych przedsiębiorstwom powiązanym</t>
  </si>
  <si>
    <t>Pożyczki udzielone innym przedsiębiorstwom</t>
  </si>
  <si>
    <t>Spłata pożyczek udzielonych innym przedsiębiorstwom</t>
  </si>
  <si>
    <t>Odsetki od kredytów i depozytów</t>
  </si>
  <si>
    <t>Środki pieniężne netto wykorzystywane w działalności inwestycyjnej</t>
  </si>
  <si>
    <t>Przepływy pieniężne z działalności finansowej</t>
  </si>
  <si>
    <t>Wpływy z krótkoterminowych kredytów bankowych (w tym kredytów w rachunku bieżącym)</t>
  </si>
  <si>
    <t>Spłata krótkoterminowych kredytów bankowych (w tym rabaty w rachunku bieżącym)</t>
  </si>
  <si>
    <t>Wpływy z długoterminowych kredytów bankowych</t>
  </si>
  <si>
    <t>Spłata długoterminowych kredytów bankowych</t>
  </si>
  <si>
    <t>Pożyczki otrzymane od innych przedsiębiorstw</t>
  </si>
  <si>
    <t>Spłata pożyczek innym przedsiębiorstwom</t>
  </si>
  <si>
    <t>Wpływy z faktoringu</t>
  </si>
  <si>
    <t>Wypłacone odsetki i płatności czynników</t>
  </si>
  <si>
    <t>Odsetki i opłaty zapłacone od kredytów na cele inwestycyjne</t>
  </si>
  <si>
    <t>Płatności z tytułu leasingu finansowego</t>
  </si>
  <si>
    <t>Wpływy z udziałów niekontrolujących w kapitale w spółkach zależnych</t>
  </si>
  <si>
    <t>Odkupione akcje własne</t>
  </si>
  <si>
    <t>Wpływy ze sprzedaży umorzonych akcji własnych</t>
  </si>
  <si>
    <t>Wypłacone dywidendy</t>
  </si>
  <si>
    <t>Przepływy pieniężne netto z działalności finansowej</t>
  </si>
  <si>
    <t>Wzrost / (zmniejszenie) stanu środków pieniężnych i ich ekwiwalentów</t>
  </si>
  <si>
    <t>Środki pieniężne i ich ekwiwalenty na 1 stycznia</t>
  </si>
  <si>
    <t>Środki pieniężne i ich ekwiwalenty na dzień 30 września</t>
  </si>
  <si>
    <t xml:space="preserve">Chief Financial Officer:                                                                                     Borys Borysow </t>
  </si>
  <si>
    <t xml:space="preserve">Sporządził:                                                                                                  Ludmiła Bondżowa </t>
  </si>
  <si>
    <t>KONSOLIDOWANE SPRAWOZDANIE ZE ZMIAN W KAPITALE WŁASNYM</t>
  </si>
  <si>
    <t>Saldo w dniu 1 stycznia 2017 r</t>
  </si>
  <si>
    <t>Zmiany w kapitale własnym za rok 2017</t>
  </si>
  <si>
    <t>Skutek umorzenia akcji</t>
  </si>
  <si>
    <t>Skutki restrukturyzacji</t>
  </si>
  <si>
    <t>Podział zysku dla:</t>
  </si>
  <si>
    <t>* rezerwy prawne</t>
  </si>
  <si>
    <t>* dywidendy</t>
  </si>
  <si>
    <t>Skutki uczestnictwa niekontrolującego w:</t>
  </si>
  <si>
    <t>* nabywanie / (wyłączanie) spółek zależnych</t>
  </si>
  <si>
    <t>* podział dywidend</t>
  </si>
  <si>
    <t>* emisja kapitałowa w spółkach zależnych</t>
  </si>
  <si>
    <t>* wzrost udziałów w spółkach zależnych</t>
  </si>
  <si>
    <t>* zmniejszenie udziałów w spółkach zależnych</t>
  </si>
  <si>
    <t>Całkowite całkowite dochody za dany rok, w tym:</t>
  </si>
  <si>
    <t>  * Zysk netto za rok</t>
  </si>
  <si>
    <t>  * Inne składniki całkowitych dochodów, po odliczeniu podatku</t>
  </si>
  <si>
    <t>Przeniesienie do zysków zatrzymanych</t>
  </si>
  <si>
    <t>Saldo 30 września 2017 r</t>
  </si>
  <si>
    <t>Saldo 1 stycznia 2018 r</t>
  </si>
  <si>
    <t>Zmiany w kapitale własnym za rok 2018</t>
  </si>
  <si>
    <t>Płatności w formie akcji</t>
  </si>
  <si>
    <t>* Nabycie jednostek zależnych</t>
  </si>
  <si>
    <t>* Wypłata dywidend z zysków za rok 2017</t>
  </si>
  <si>
    <t>* podział 6-miesięcznej dywidendy z zysku za drugą połowę 2018 r .;</t>
  </si>
  <si>
    <t>Saldo 30 września 2018 r</t>
  </si>
  <si>
    <t>Główny kapitał zakładowy</t>
  </si>
  <si>
    <t>W odniesieniu do właścicieli kapitału własnego jednostki dominującej</t>
  </si>
  <si>
    <t>Rezerwy walutowe</t>
  </si>
  <si>
    <t>Kapitał z aktualizacji wyceny - rzeczowe aktywa trwałe</t>
  </si>
  <si>
    <t>Rezerwa na aktywa finansowe dostępne do sprzedaży</t>
  </si>
  <si>
    <t>Rezerwa z przeliczenia w walucie prezentacji operacji zagranicznych</t>
  </si>
  <si>
    <t xml:space="preserve">Zyski zatrzymane </t>
  </si>
  <si>
    <t>Razem</t>
  </si>
  <si>
    <t xml:space="preserve">Udziały niekontrolujące </t>
  </si>
  <si>
    <t>Całkowity kapitał własny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</si>
</sst>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-;\-* #,##0.00_-;_-* &quot;-&quot;??_-;_-@_-"/>
  </numFmts>
  <fonts count="8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3" fillId="0" borderId="0"/>
    <xf numFmtId="0" fontId="74" fillId="0" borderId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1" fillId="0" borderId="0"/>
    <xf numFmtId="0" fontId="76" fillId="0" borderId="0"/>
    <xf numFmtId="0" fontId="75" fillId="0" borderId="0"/>
    <xf numFmtId="9" fontId="21" fillId="0" borderId="0" applyFont="0" applyFill="0" applyBorder="0" applyAlignment="0" applyProtection="0"/>
    <xf numFmtId="0" fontId="76" fillId="0" borderId="0"/>
    <xf numFmtId="0" fontId="77" fillId="0" borderId="0"/>
    <xf numFmtId="43" fontId="13" fillId="0" borderId="0" applyFont="0" applyFill="0" applyBorder="0" applyAlignment="0" applyProtection="0"/>
    <xf numFmtId="0" fontId="13" fillId="0" borderId="0"/>
    <xf numFmtId="0" fontId="78" fillId="0" borderId="0"/>
    <xf numFmtId="9" fontId="13" fillId="0" borderId="0" applyFont="0" applyFill="0" applyBorder="0" applyAlignment="0" applyProtection="0"/>
    <xf numFmtId="0" fontId="13" fillId="0" borderId="0"/>
    <xf numFmtId="0" fontId="77" fillId="0" borderId="0"/>
    <xf numFmtId="0" fontId="2" fillId="0" borderId="0"/>
    <xf numFmtId="0" fontId="79" fillId="0" borderId="0"/>
    <xf numFmtId="0" fontId="1" fillId="0" borderId="0"/>
    <xf numFmtId="0" fontId="1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/>
    <xf numFmtId="9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82" fillId="0" borderId="0"/>
    <xf numFmtId="168" fontId="8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0" borderId="0"/>
    <xf numFmtId="0" fontId="13" fillId="0" borderId="0"/>
  </cellStyleXfs>
  <cellXfs count="352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4" fontId="19" fillId="0" borderId="0" xfId="11" applyNumberFormat="1" applyFont="1" applyFill="1" applyBorder="1" applyAlignment="1"/>
    <xf numFmtId="164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left" vertical="center" wrapText="1"/>
    </xf>
    <xf numFmtId="0" fontId="22" fillId="0" borderId="0" xfId="6" applyFont="1" applyFill="1" applyBorder="1" applyAlignment="1">
      <alignment horizontal="center"/>
    </xf>
    <xf numFmtId="164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164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4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4" fontId="31" fillId="0" borderId="2" xfId="7" applyNumberFormat="1" applyFont="1" applyFill="1" applyBorder="1" applyAlignment="1">
      <alignment horizontal="right" vertical="center"/>
    </xf>
    <xf numFmtId="164" fontId="31" fillId="0" borderId="0" xfId="7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/>
    </xf>
    <xf numFmtId="164" fontId="31" fillId="0" borderId="3" xfId="7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31" fillId="0" borderId="0" xfId="6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wrapText="1"/>
    </xf>
    <xf numFmtId="164" fontId="31" fillId="0" borderId="2" xfId="7" applyNumberFormat="1" applyFont="1" applyFill="1" applyBorder="1" applyAlignment="1">
      <alignment vertical="center"/>
    </xf>
    <xf numFmtId="164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4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164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/>
    <xf numFmtId="164" fontId="34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4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4" fontId="22" fillId="0" borderId="0" xfId="2" applyNumberFormat="1" applyFont="1" applyFill="1"/>
    <xf numFmtId="0" fontId="20" fillId="0" borderId="0" xfId="2" applyFont="1" applyFill="1"/>
    <xf numFmtId="164" fontId="20" fillId="0" borderId="2" xfId="5" applyNumberFormat="1" applyFont="1" applyFill="1" applyBorder="1" applyAlignment="1">
      <alignment horizontal="right"/>
    </xf>
    <xf numFmtId="164" fontId="20" fillId="0" borderId="1" xfId="5" applyNumberFormat="1" applyFont="1" applyFill="1" applyBorder="1" applyAlignment="1">
      <alignment horizontal="right"/>
    </xf>
    <xf numFmtId="164" fontId="20" fillId="0" borderId="4" xfId="5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4" fontId="22" fillId="0" borderId="0" xfId="5" applyNumberFormat="1" applyFont="1" applyFill="1" applyBorder="1" applyAlignment="1">
      <alignment horizontal="right"/>
    </xf>
    <xf numFmtId="164" fontId="15" fillId="0" borderId="4" xfId="0" applyNumberFormat="1" applyFont="1" applyFill="1" applyBorder="1" applyAlignment="1">
      <alignment horizontal="right"/>
    </xf>
    <xf numFmtId="164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52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4" fontId="54" fillId="0" borderId="0" xfId="0" applyNumberFormat="1" applyFont="1" applyFill="1"/>
    <xf numFmtId="164" fontId="55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6" fontId="53" fillId="0" borderId="0" xfId="12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wrapText="1"/>
    </xf>
    <xf numFmtId="166" fontId="15" fillId="0" borderId="0" xfId="12" applyNumberFormat="1" applyFont="1" applyFill="1" applyBorder="1" applyAlignment="1" applyProtection="1">
      <alignment vertical="center"/>
    </xf>
    <xf numFmtId="164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4" fontId="41" fillId="0" borderId="0" xfId="1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center" wrapText="1"/>
    </xf>
    <xf numFmtId="164" fontId="22" fillId="0" borderId="0" xfId="2" applyNumberFormat="1" applyFont="1" applyFill="1" applyAlignment="1">
      <alignment horizontal="center"/>
    </xf>
    <xf numFmtId="0" fontId="59" fillId="0" borderId="0" xfId="2" applyFont="1" applyFill="1" applyBorder="1"/>
    <xf numFmtId="164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" fontId="61" fillId="0" borderId="0" xfId="9" applyNumberFormat="1" applyFont="1" applyFill="1" applyBorder="1" applyAlignment="1">
      <alignment horizontal="right" vertical="center" wrapText="1"/>
    </xf>
    <xf numFmtId="15" fontId="60" fillId="0" borderId="0" xfId="1" applyNumberFormat="1" applyFont="1" applyFill="1" applyBorder="1" applyAlignment="1">
      <alignment horizontal="center" vertical="center" wrapText="1"/>
    </xf>
    <xf numFmtId="0" fontId="62" fillId="0" borderId="0" xfId="8" quotePrefix="1" applyFont="1" applyFill="1" applyBorder="1" applyAlignment="1">
      <alignment horizontal="left" vertical="center"/>
    </xf>
    <xf numFmtId="164" fontId="20" fillId="0" borderId="0" xfId="9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top" wrapText="1"/>
    </xf>
    <xf numFmtId="164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4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3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7" fontId="46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/>
    <xf numFmtId="164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4" fontId="58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166" fontId="35" fillId="0" borderId="0" xfId="11" applyNumberFormat="1" applyFont="1" applyFill="1" applyBorder="1" applyAlignment="1">
      <alignment horizontal="right"/>
    </xf>
    <xf numFmtId="165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1" fillId="0" borderId="1" xfId="1" applyFont="1" applyFill="1" applyBorder="1" applyAlignment="1">
      <alignment horizontal="left" vertical="center"/>
    </xf>
    <xf numFmtId="0" fontId="61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wrapText="1" indent="1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6" fontId="49" fillId="0" borderId="1" xfId="3" applyNumberFormat="1" applyFont="1" applyFill="1" applyBorder="1" applyAlignment="1" applyProtection="1">
      <alignment vertical="top"/>
    </xf>
    <xf numFmtId="166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6" fontId="61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6" fontId="49" fillId="0" borderId="0" xfId="3" applyNumberFormat="1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6" fontId="61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6" fontId="49" fillId="0" borderId="0" xfId="11" applyNumberFormat="1" applyFont="1" applyFill="1" applyBorder="1" applyAlignment="1" applyProtection="1">
      <alignment horizontal="right"/>
    </xf>
    <xf numFmtId="166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vertical="center"/>
    </xf>
    <xf numFmtId="166" fontId="66" fillId="0" borderId="0" xfId="3" applyNumberFormat="1" applyFont="1" applyFill="1" applyBorder="1" applyAlignment="1" applyProtection="1">
      <alignment vertical="center"/>
    </xf>
    <xf numFmtId="166" fontId="49" fillId="0" borderId="0" xfId="3" applyNumberFormat="1" applyFont="1" applyFill="1" applyBorder="1" applyAlignment="1" applyProtection="1">
      <alignment horizontal="right"/>
    </xf>
    <xf numFmtId="166" fontId="61" fillId="0" borderId="0" xfId="3" applyNumberFormat="1" applyFont="1" applyFill="1" applyBorder="1" applyAlignment="1" applyProtection="1">
      <alignment horizontal="right"/>
    </xf>
    <xf numFmtId="166" fontId="61" fillId="0" borderId="0" xfId="3" applyNumberFormat="1" applyFont="1" applyFill="1" applyBorder="1" applyAlignment="1" applyProtection="1">
      <alignment vertical="center"/>
    </xf>
    <xf numFmtId="0" fontId="61" fillId="0" borderId="0" xfId="3" applyNumberFormat="1" applyFont="1" applyFill="1" applyBorder="1" applyAlignment="1" applyProtection="1">
      <alignment vertical="center"/>
    </xf>
    <xf numFmtId="165" fontId="61" fillId="0" borderId="0" xfId="3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horizontal="right"/>
    </xf>
    <xf numFmtId="166" fontId="61" fillId="0" borderId="4" xfId="3" applyNumberFormat="1" applyFont="1" applyFill="1" applyBorder="1" applyAlignment="1" applyProtection="1">
      <alignment horizontal="right"/>
    </xf>
    <xf numFmtId="166" fontId="61" fillId="0" borderId="0" xfId="12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vertical="center"/>
    </xf>
    <xf numFmtId="165" fontId="49" fillId="0" borderId="0" xfId="11" applyNumberFormat="1" applyFont="1" applyFill="1" applyBorder="1" applyAlignment="1" applyProtection="1">
      <alignment horizontal="right"/>
    </xf>
    <xf numFmtId="166" fontId="61" fillId="0" borderId="0" xfId="12" applyNumberFormat="1" applyFont="1" applyFill="1" applyBorder="1" applyAlignment="1" applyProtection="1">
      <alignment horizontal="right"/>
    </xf>
    <xf numFmtId="166" fontId="61" fillId="0" borderId="1" xfId="12" applyNumberFormat="1" applyFont="1" applyFill="1" applyBorder="1" applyAlignment="1" applyProtection="1">
      <alignment vertical="center"/>
    </xf>
    <xf numFmtId="165" fontId="66" fillId="0" borderId="0" xfId="11" applyNumberFormat="1" applyFont="1" applyFill="1" applyBorder="1" applyAlignment="1" applyProtection="1">
      <alignment horizontal="right"/>
    </xf>
    <xf numFmtId="166" fontId="66" fillId="0" borderId="0" xfId="12" applyNumberFormat="1" applyFont="1" applyFill="1" applyBorder="1" applyAlignment="1" applyProtection="1">
      <alignment horizontal="right"/>
    </xf>
    <xf numFmtId="166" fontId="61" fillId="0" borderId="1" xfId="12" applyNumberFormat="1" applyFont="1" applyFill="1" applyBorder="1" applyAlignment="1" applyProtection="1">
      <alignment horizontal="right"/>
    </xf>
    <xf numFmtId="166" fontId="61" fillId="0" borderId="1" xfId="11" applyNumberFormat="1" applyFont="1" applyFill="1" applyBorder="1" applyAlignment="1" applyProtection="1">
      <alignment horizontal="right"/>
    </xf>
    <xf numFmtId="166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6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6" fontId="21" fillId="0" borderId="0" xfId="3" applyNumberFormat="1" applyFont="1" applyFill="1" applyBorder="1" applyAlignment="1" applyProtection="1">
      <alignment vertical="top"/>
      <protection locked="0"/>
    </xf>
    <xf numFmtId="0" fontId="52" fillId="0" borderId="0" xfId="3" applyNumberFormat="1" applyFont="1" applyFill="1" applyBorder="1" applyAlignment="1" applyProtection="1">
      <alignment horizontal="right" wrapText="1"/>
    </xf>
    <xf numFmtId="166" fontId="31" fillId="0" borderId="2" xfId="11" applyNumberFormat="1" applyFont="1" applyFill="1" applyBorder="1" applyAlignment="1">
      <alignment vertical="center"/>
    </xf>
    <xf numFmtId="166" fontId="15" fillId="0" borderId="0" xfId="3" applyNumberFormat="1" applyFont="1" applyFill="1" applyBorder="1" applyAlignment="1" applyProtection="1">
      <alignment vertical="center"/>
    </xf>
    <xf numFmtId="0" fontId="23" fillId="0" borderId="0" xfId="2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2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164" fontId="22" fillId="0" borderId="0" xfId="2" applyNumberFormat="1" applyFont="1" applyFill="1" applyAlignment="1">
      <alignment horizontal="right"/>
    </xf>
    <xf numFmtId="166" fontId="31" fillId="0" borderId="2" xfId="12" applyNumberFormat="1" applyFont="1" applyFill="1" applyBorder="1" applyAlignment="1">
      <alignment horizontal="left" vertical="center"/>
    </xf>
    <xf numFmtId="0" fontId="6" fillId="0" borderId="0" xfId="0" applyFont="1" applyFill="1"/>
    <xf numFmtId="0" fontId="9" fillId="0" borderId="0" xfId="0" applyFont="1" applyFill="1"/>
    <xf numFmtId="166" fontId="49" fillId="0" borderId="1" xfId="12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/>
    </xf>
    <xf numFmtId="0" fontId="22" fillId="0" borderId="0" xfId="2" applyFont="1" applyFill="1" applyBorder="1" applyAlignment="1">
      <alignment vertical="top"/>
    </xf>
    <xf numFmtId="0" fontId="16" fillId="0" borderId="0" xfId="21" applyFont="1" applyFill="1" applyBorder="1" applyAlignment="1">
      <alignment vertical="top" wrapText="1"/>
    </xf>
    <xf numFmtId="0" fontId="20" fillId="0" borderId="0" xfId="2" applyFont="1" applyFill="1" applyBorder="1" applyAlignment="1">
      <alignment horizontal="left" wrapText="1"/>
    </xf>
    <xf numFmtId="0" fontId="64" fillId="0" borderId="0" xfId="0" applyFont="1" applyFill="1"/>
    <xf numFmtId="166" fontId="0" fillId="0" borderId="0" xfId="0" applyNumberFormat="1" applyFill="1"/>
    <xf numFmtId="166" fontId="49" fillId="0" borderId="0" xfId="12" applyNumberFormat="1" applyFont="1" applyFill="1" applyBorder="1" applyAlignment="1" applyProtection="1">
      <alignment horizontal="center"/>
    </xf>
    <xf numFmtId="166" fontId="49" fillId="0" borderId="1" xfId="12" applyNumberFormat="1" applyFont="1" applyFill="1" applyBorder="1" applyAlignment="1" applyProtection="1">
      <alignment horizontal="right"/>
    </xf>
    <xf numFmtId="166" fontId="49" fillId="0" borderId="5" xfId="12" applyNumberFormat="1" applyFont="1" applyFill="1" applyBorder="1" applyAlignment="1" applyProtection="1">
      <alignment vertical="center"/>
    </xf>
    <xf numFmtId="166" fontId="61" fillId="0" borderId="5" xfId="12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4" fontId="22" fillId="0" borderId="2" xfId="0" applyNumberFormat="1" applyFont="1" applyFill="1" applyBorder="1" applyAlignment="1">
      <alignment horizontal="right"/>
    </xf>
    <xf numFmtId="0" fontId="70" fillId="0" borderId="0" xfId="0" applyNumberFormat="1" applyFont="1" applyFill="1" applyBorder="1" applyAlignment="1" applyProtection="1">
      <alignment vertical="top"/>
    </xf>
    <xf numFmtId="166" fontId="53" fillId="0" borderId="0" xfId="11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22" fillId="2" borderId="0" xfId="5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0" fontId="52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1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  <xf numFmtId="0" fontId="84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85" fillId="0" borderId="0" xfId="0" applyFont="1"/>
    <xf numFmtId="0" fontId="68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4" fillId="0" borderId="0" xfId="0" applyFont="1"/>
    <xf numFmtId="0" fontId="68" fillId="0" borderId="0" xfId="0" applyFont="1"/>
    <xf numFmtId="0" fontId="17" fillId="0" borderId="0" xfId="0" applyFont="1" applyFill="1" applyBorder="1" applyAlignment="1">
      <alignment horizontal="center" vertical="center" wrapText="1"/>
    </xf>
  </cellXfs>
  <cellStyles count="46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Hyperlink 2" xfId="35" xr:uid="{00000000-0005-0000-0000-00000A000000}"/>
    <cellStyle name="Normal" xfId="0" builtinId="0"/>
    <cellStyle name="Normal 10" xfId="32" xr:uid="{00000000-0005-0000-0000-00000C000000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00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solidation\2016\YE%202016\!&#1050;&#1086;&#1085;&#1089;&#1086;%20&#1088;&#1072;&#1073;&#1086;&#1090;&#1085;&#1080;%20&#1092;&#1072;&#1081;&#1083;&#1086;&#1074;&#1077;\!FINAL%20AFA\102%20FS%20conso%2031.12.2016%20-%20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3">
          <cell r="CC13">
            <v>906890</v>
          </cell>
        </row>
        <row r="32">
          <cell r="CC32">
            <v>15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view="pageBreakPreview" zoomScaleNormal="70" zoomScaleSheetLayoutView="100" workbookViewId="0">
      <selection activeCell="C25" sqref="C25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5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344" t="s">
        <v>6</v>
      </c>
      <c r="B5" s="344"/>
      <c r="D5" s="345" t="s">
        <v>7</v>
      </c>
      <c r="E5" s="345"/>
      <c r="F5" s="345"/>
      <c r="G5" s="9"/>
      <c r="H5" s="9"/>
      <c r="I5" s="9"/>
    </row>
    <row r="6" spans="1:9" ht="17.25" customHeight="1">
      <c r="A6" s="7"/>
      <c r="D6" s="345" t="s">
        <v>8</v>
      </c>
      <c r="E6" s="345"/>
      <c r="F6" s="346"/>
      <c r="G6" s="9"/>
      <c r="H6" s="9"/>
      <c r="I6" s="9"/>
    </row>
    <row r="7" spans="1:9" ht="18.75">
      <c r="A7" s="7"/>
      <c r="D7" s="345" t="s">
        <v>9</v>
      </c>
      <c r="E7" s="345"/>
      <c r="F7" s="345"/>
      <c r="H7" s="9"/>
      <c r="I7" s="9"/>
    </row>
    <row r="8" spans="1:9" ht="16.5">
      <c r="A8" s="10"/>
      <c r="D8" s="345" t="s">
        <v>10</v>
      </c>
      <c r="E8" s="345"/>
      <c r="F8" s="345"/>
      <c r="G8" s="9"/>
      <c r="H8" s="9"/>
      <c r="I8" s="9"/>
    </row>
    <row r="9" spans="1:9" ht="18.75">
      <c r="A9" s="7"/>
      <c r="D9" s="345" t="s">
        <v>11</v>
      </c>
      <c r="E9" s="345"/>
      <c r="F9" s="345"/>
      <c r="G9" s="9"/>
      <c r="H9" s="9"/>
      <c r="I9" s="9"/>
    </row>
    <row r="10" spans="1:9" ht="18.75">
      <c r="A10" s="7"/>
      <c r="D10" s="11"/>
      <c r="E10" s="11"/>
      <c r="F10" s="9"/>
      <c r="G10" s="9"/>
      <c r="H10" s="9"/>
      <c r="I10" s="9"/>
    </row>
    <row r="11" spans="1:9" ht="18.75">
      <c r="A11" s="7"/>
      <c r="D11" s="12"/>
      <c r="E11" s="12"/>
      <c r="F11" s="12"/>
      <c r="G11" s="9"/>
      <c r="H11" s="9"/>
      <c r="I11" s="9"/>
    </row>
    <row r="12" spans="1:9" ht="18.75">
      <c r="A12" s="344" t="s">
        <v>12</v>
      </c>
      <c r="B12" s="344"/>
      <c r="C12" s="344"/>
      <c r="D12" s="347" t="s">
        <v>7</v>
      </c>
      <c r="E12" s="347"/>
      <c r="F12" s="347"/>
      <c r="G12" s="14"/>
    </row>
    <row r="13" spans="1:9" ht="16.5">
      <c r="D13" s="12"/>
      <c r="E13" s="13"/>
      <c r="F13" s="13"/>
      <c r="G13" s="15"/>
      <c r="H13" s="9"/>
      <c r="I13" s="9"/>
    </row>
    <row r="14" spans="1:9" ht="18.75">
      <c r="A14" s="348" t="s">
        <v>13</v>
      </c>
      <c r="D14" s="345" t="s">
        <v>14</v>
      </c>
      <c r="E14" s="13"/>
      <c r="F14" s="13"/>
      <c r="G14" s="15"/>
      <c r="H14" s="9"/>
      <c r="I14" s="9"/>
    </row>
    <row r="15" spans="1:9" ht="18.75">
      <c r="A15" s="7"/>
      <c r="D15" s="12"/>
      <c r="E15" s="13"/>
      <c r="F15" s="13"/>
      <c r="G15" s="15"/>
      <c r="H15" s="9"/>
      <c r="I15" s="9"/>
    </row>
    <row r="16" spans="1:9" ht="18.75">
      <c r="A16" s="7" t="s">
        <v>15</v>
      </c>
      <c r="B16" s="7"/>
      <c r="C16" s="7"/>
      <c r="D16" s="12" t="s">
        <v>16</v>
      </c>
      <c r="E16" s="13"/>
      <c r="F16" s="13"/>
      <c r="G16" s="15"/>
      <c r="H16" s="9"/>
      <c r="I16" s="9"/>
    </row>
    <row r="17" spans="1:9" ht="18.75">
      <c r="A17" s="7"/>
      <c r="D17" s="12"/>
      <c r="E17" s="13"/>
      <c r="F17" s="13"/>
      <c r="G17" s="14"/>
      <c r="H17" s="7"/>
      <c r="I17" s="7"/>
    </row>
    <row r="18" spans="1:9" ht="18.75">
      <c r="A18" s="348" t="s">
        <v>17</v>
      </c>
      <c r="C18" s="16"/>
      <c r="D18" s="345" t="s">
        <v>18</v>
      </c>
      <c r="E18" s="13"/>
      <c r="F18" s="13"/>
      <c r="G18" s="14"/>
      <c r="H18" s="7"/>
      <c r="I18" s="7"/>
    </row>
    <row r="19" spans="1:9" ht="18.75">
      <c r="A19" s="7"/>
      <c r="D19" s="12"/>
      <c r="E19" s="13"/>
      <c r="F19" s="13"/>
      <c r="G19" s="14"/>
      <c r="H19" s="7"/>
      <c r="I19" s="7"/>
    </row>
    <row r="20" spans="1:9" ht="18.75">
      <c r="A20" s="7"/>
      <c r="D20" s="12"/>
      <c r="E20" s="13"/>
      <c r="F20" s="13"/>
      <c r="G20" s="14"/>
    </row>
    <row r="21" spans="1:9" ht="18.75">
      <c r="A21" s="7" t="s">
        <v>19</v>
      </c>
      <c r="D21" s="345" t="s">
        <v>20</v>
      </c>
      <c r="E21" s="13"/>
      <c r="F21" s="13"/>
      <c r="G21" s="14"/>
    </row>
    <row r="22" spans="1:9" ht="18.75">
      <c r="A22" s="7"/>
      <c r="D22" s="345" t="s">
        <v>21</v>
      </c>
      <c r="E22" s="13"/>
      <c r="F22" s="13"/>
      <c r="G22" s="14"/>
    </row>
    <row r="23" spans="1:9" ht="18.75">
      <c r="F23" s="14"/>
      <c r="G23" s="17"/>
    </row>
    <row r="24" spans="1:9" ht="18.75">
      <c r="A24" s="349" t="s">
        <v>22</v>
      </c>
      <c r="C24" s="16"/>
      <c r="D24" s="304" t="s">
        <v>23</v>
      </c>
      <c r="E24" s="305"/>
      <c r="F24" s="17"/>
      <c r="G24" s="19"/>
    </row>
    <row r="25" spans="1:9" ht="18.75">
      <c r="A25" s="7"/>
      <c r="C25" s="16"/>
      <c r="D25" s="350" t="s">
        <v>24</v>
      </c>
      <c r="E25" s="305"/>
      <c r="F25" s="17"/>
      <c r="G25" s="19"/>
      <c r="H25" s="20"/>
      <c r="I25" s="20"/>
    </row>
    <row r="26" spans="1:9" ht="18" customHeight="1">
      <c r="A26" s="7"/>
      <c r="C26" s="9"/>
      <c r="D26" s="350" t="s">
        <v>25</v>
      </c>
      <c r="E26" s="8"/>
      <c r="F26" s="17"/>
      <c r="G26" s="146"/>
      <c r="H26" s="147"/>
      <c r="I26" s="148"/>
    </row>
    <row r="27" spans="1:9" ht="18.75">
      <c r="A27" s="7"/>
      <c r="D27" s="304"/>
      <c r="E27" s="19"/>
      <c r="F27" s="17"/>
      <c r="G27" s="19"/>
      <c r="H27" s="20"/>
      <c r="I27" s="20"/>
    </row>
    <row r="28" spans="1:9" ht="18.75">
      <c r="A28" s="349" t="s">
        <v>26</v>
      </c>
      <c r="D28" s="347" t="s">
        <v>27</v>
      </c>
      <c r="E28" s="347"/>
      <c r="F28" s="347"/>
      <c r="G28" s="347"/>
      <c r="H28" s="347"/>
      <c r="I28" s="7"/>
    </row>
    <row r="29" spans="1:9" ht="18.75">
      <c r="A29" s="7"/>
      <c r="D29" s="347" t="s">
        <v>34</v>
      </c>
      <c r="E29" s="347"/>
      <c r="F29" s="347"/>
      <c r="G29" s="347"/>
      <c r="H29"/>
      <c r="I29" s="7"/>
    </row>
    <row r="30" spans="1:9" ht="18.75">
      <c r="A30" s="7"/>
      <c r="D30" s="347" t="s">
        <v>28</v>
      </c>
      <c r="E30" s="347"/>
      <c r="F30" s="347"/>
      <c r="G30" s="347"/>
      <c r="H30"/>
      <c r="I30" s="7"/>
    </row>
    <row r="31" spans="1:9" ht="18.75">
      <c r="A31" s="7"/>
      <c r="D31" s="347" t="s">
        <v>29</v>
      </c>
      <c r="E31" s="347"/>
      <c r="F31" s="347"/>
      <c r="G31" s="347"/>
    </row>
    <row r="32" spans="1:9" ht="18.75">
      <c r="A32" s="7"/>
      <c r="D32" s="347" t="s">
        <v>30</v>
      </c>
      <c r="E32" s="347"/>
      <c r="F32" s="347"/>
      <c r="G32" s="347"/>
      <c r="H32" s="347"/>
    </row>
    <row r="33" spans="1:9" ht="18.75">
      <c r="A33" s="7"/>
      <c r="D33" s="347" t="s">
        <v>31</v>
      </c>
      <c r="E33" s="347"/>
      <c r="F33" s="347"/>
      <c r="G33" s="305"/>
    </row>
    <row r="34" spans="1:9" ht="18.75">
      <c r="A34" s="7"/>
      <c r="D34" s="304"/>
      <c r="E34" s="305"/>
      <c r="F34" s="305"/>
      <c r="G34" s="305"/>
    </row>
    <row r="35" spans="1:9" ht="18.75">
      <c r="A35" s="7"/>
      <c r="C35" s="20"/>
      <c r="E35" s="305"/>
      <c r="F35" s="305"/>
      <c r="G35" s="305"/>
    </row>
    <row r="36" spans="1:9" ht="18.75">
      <c r="A36" s="7"/>
      <c r="D36" s="304"/>
      <c r="E36" s="305"/>
      <c r="F36" s="305"/>
      <c r="G36" s="305"/>
    </row>
    <row r="37" spans="1:9" ht="18.75">
      <c r="A37" s="7"/>
      <c r="E37" s="18"/>
      <c r="F37" s="14"/>
      <c r="G37" s="18"/>
    </row>
    <row r="38" spans="1:9" ht="18.75">
      <c r="A38" s="348" t="s">
        <v>32</v>
      </c>
      <c r="B38" s="346"/>
      <c r="D38" s="304" t="s">
        <v>33</v>
      </c>
      <c r="E38" s="19"/>
      <c r="F38" s="18"/>
      <c r="G38" s="19"/>
      <c r="H38" s="20"/>
      <c r="I38" s="20"/>
    </row>
    <row r="39" spans="1:9" ht="18.75">
      <c r="A39" s="7"/>
      <c r="E39" s="18"/>
      <c r="F39" s="14"/>
      <c r="G39" s="18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mergeCells count="9">
    <mergeCell ref="D31:G31"/>
    <mergeCell ref="D32:H32"/>
    <mergeCell ref="D33:F33"/>
    <mergeCell ref="A5:B5"/>
    <mergeCell ref="A12:C12"/>
    <mergeCell ref="D12:F12"/>
    <mergeCell ref="D28:H28"/>
    <mergeCell ref="D29:G29"/>
    <mergeCell ref="D30:G30"/>
  </mergeCells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7"/>
  <sheetViews>
    <sheetView showWhiteSpace="0" view="pageBreakPreview" zoomScale="90" zoomScaleNormal="90" zoomScaleSheetLayoutView="90" workbookViewId="0">
      <selection activeCell="A65" sqref="A65"/>
    </sheetView>
  </sheetViews>
  <sheetFormatPr defaultColWidth="9.140625" defaultRowHeight="15"/>
  <cols>
    <col min="1" max="1" width="80.42578125" style="21" customWidth="1"/>
    <col min="2" max="2" width="11.5703125" style="31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1" bestFit="1" customWidth="1"/>
    <col min="9" max="9" width="5" style="21" customWidth="1"/>
    <col min="10" max="10" width="11.5703125" style="21" bestFit="1" customWidth="1"/>
    <col min="11" max="16384" width="9.140625" style="21"/>
  </cols>
  <sheetData>
    <row r="1" spans="1:10">
      <c r="A1" s="327" t="s">
        <v>5</v>
      </c>
      <c r="B1" s="328"/>
      <c r="C1" s="328"/>
      <c r="D1" s="328"/>
      <c r="E1" s="328"/>
      <c r="F1" s="328"/>
      <c r="G1" s="328"/>
    </row>
    <row r="2" spans="1:10" s="22" customFormat="1">
      <c r="A2" s="329" t="s">
        <v>35</v>
      </c>
      <c r="B2" s="330"/>
      <c r="C2" s="330"/>
      <c r="D2" s="330"/>
      <c r="E2" s="330"/>
      <c r="F2" s="330"/>
      <c r="G2" s="330"/>
    </row>
    <row r="3" spans="1:10">
      <c r="A3" s="73" t="s">
        <v>36</v>
      </c>
      <c r="B3" s="200"/>
      <c r="C3" s="23"/>
      <c r="D3" s="23"/>
      <c r="E3" s="23"/>
      <c r="F3" s="23"/>
      <c r="G3" s="23"/>
    </row>
    <row r="4" spans="1:10" ht="4.5" customHeight="1">
      <c r="A4" s="293"/>
      <c r="B4" s="200"/>
      <c r="C4" s="23"/>
      <c r="D4" s="23"/>
      <c r="E4" s="23"/>
      <c r="F4" s="23"/>
      <c r="G4" s="23"/>
    </row>
    <row r="5" spans="1:10" ht="5.25" customHeight="1">
      <c r="A5" s="293"/>
      <c r="B5" s="200"/>
      <c r="C5" s="23"/>
      <c r="D5" s="23"/>
      <c r="E5" s="23"/>
      <c r="F5" s="23"/>
      <c r="G5" s="23"/>
    </row>
    <row r="6" spans="1:10" ht="15" customHeight="1">
      <c r="A6" s="22"/>
      <c r="B6" s="331" t="s">
        <v>37</v>
      </c>
      <c r="C6" s="294"/>
      <c r="D6" s="332" t="s">
        <v>3</v>
      </c>
      <c r="E6" s="294"/>
      <c r="F6" s="332" t="s">
        <v>2</v>
      </c>
      <c r="G6" s="294"/>
    </row>
    <row r="7" spans="1:10">
      <c r="A7" s="22"/>
      <c r="B7" s="331"/>
      <c r="C7" s="294"/>
      <c r="D7" s="333"/>
      <c r="E7" s="294"/>
      <c r="F7" s="333"/>
      <c r="G7" s="294"/>
    </row>
    <row r="8" spans="1:10">
      <c r="A8" s="25"/>
    </row>
    <row r="9" spans="1:10">
      <c r="A9" s="25"/>
    </row>
    <row r="10" spans="1:10" ht="15" customHeight="1">
      <c r="A10" s="22" t="s">
        <v>38</v>
      </c>
      <c r="B10" s="31">
        <v>3</v>
      </c>
      <c r="D10" s="27">
        <v>860863</v>
      </c>
      <c r="F10" s="27">
        <v>719711</v>
      </c>
      <c r="J10" s="28"/>
    </row>
    <row r="11" spans="1:10">
      <c r="A11" s="22" t="s">
        <v>39</v>
      </c>
      <c r="B11" s="31">
        <v>4</v>
      </c>
      <c r="D11" s="27">
        <v>7686</v>
      </c>
      <c r="F11" s="27">
        <v>3284</v>
      </c>
    </row>
    <row r="12" spans="1:10">
      <c r="A12" s="29" t="s">
        <v>40</v>
      </c>
      <c r="D12" s="30">
        <v>4435</v>
      </c>
      <c r="F12" s="30">
        <v>4337</v>
      </c>
      <c r="G12" s="31"/>
      <c r="J12" s="28"/>
    </row>
    <row r="13" spans="1:10">
      <c r="A13" s="22" t="s">
        <v>41</v>
      </c>
      <c r="B13" s="31">
        <v>5</v>
      </c>
      <c r="D13" s="27">
        <v>-65012</v>
      </c>
      <c r="F13" s="27">
        <v>-67662</v>
      </c>
      <c r="H13" s="32"/>
      <c r="J13" s="28"/>
    </row>
    <row r="14" spans="1:10">
      <c r="A14" s="22" t="s">
        <v>42</v>
      </c>
      <c r="B14" s="31">
        <v>6</v>
      </c>
      <c r="D14" s="27">
        <v>-53841</v>
      </c>
      <c r="F14" s="27">
        <v>-44924</v>
      </c>
      <c r="H14" s="32"/>
      <c r="J14" s="28"/>
    </row>
    <row r="15" spans="1:10">
      <c r="A15" s="22" t="s">
        <v>43</v>
      </c>
      <c r="B15" s="31">
        <v>7</v>
      </c>
      <c r="D15" s="27">
        <v>-88697</v>
      </c>
      <c r="F15" s="27">
        <v>-72326</v>
      </c>
      <c r="H15" s="33"/>
    </row>
    <row r="16" spans="1:10">
      <c r="A16" s="22" t="s">
        <v>44</v>
      </c>
      <c r="B16" s="31" t="s">
        <v>4</v>
      </c>
      <c r="D16" s="27">
        <v>-24770</v>
      </c>
      <c r="F16" s="27">
        <v>-23019</v>
      </c>
      <c r="H16" s="32"/>
    </row>
    <row r="17" spans="1:11">
      <c r="A17" s="22" t="s">
        <v>45</v>
      </c>
      <c r="D17" s="27">
        <v>-600237</v>
      </c>
      <c r="F17" s="27">
        <v>-470612</v>
      </c>
      <c r="H17" s="32"/>
    </row>
    <row r="18" spans="1:11">
      <c r="A18" s="22" t="s">
        <v>46</v>
      </c>
      <c r="B18" s="31">
        <v>8</v>
      </c>
      <c r="D18" s="27">
        <f>-6215-43</f>
        <v>-6258</v>
      </c>
      <c r="F18" s="27">
        <v>-5233</v>
      </c>
      <c r="H18" s="33"/>
      <c r="J18" s="28"/>
    </row>
    <row r="19" spans="1:11" ht="15" customHeight="1">
      <c r="A19" s="325" t="s">
        <v>47</v>
      </c>
      <c r="D19" s="34">
        <f>SUM(D10:D18)</f>
        <v>34169</v>
      </c>
      <c r="F19" s="34">
        <f>SUM(F10:F18)</f>
        <v>43556</v>
      </c>
      <c r="H19" s="32"/>
      <c r="K19" s="28"/>
    </row>
    <row r="20" spans="1:11" ht="8.25" customHeight="1">
      <c r="A20" s="22"/>
      <c r="D20" s="27"/>
      <c r="F20" s="27"/>
      <c r="H20" s="32"/>
    </row>
    <row r="21" spans="1:11">
      <c r="A21" s="22" t="s">
        <v>48</v>
      </c>
      <c r="B21" s="31">
        <v>10</v>
      </c>
      <c r="D21" s="27">
        <v>3415</v>
      </c>
      <c r="F21" s="27">
        <v>6346</v>
      </c>
      <c r="H21" s="32"/>
    </row>
    <row r="22" spans="1:11">
      <c r="A22" s="22" t="s">
        <v>49</v>
      </c>
      <c r="B22" s="31">
        <v>11</v>
      </c>
      <c r="D22" s="27">
        <v>-6526</v>
      </c>
      <c r="F22" s="27">
        <v>-10127</v>
      </c>
      <c r="H22" s="32"/>
    </row>
    <row r="23" spans="1:11">
      <c r="A23" s="35" t="s">
        <v>50</v>
      </c>
      <c r="D23" s="34">
        <f>SUM(D21:D22)</f>
        <v>-3111</v>
      </c>
      <c r="F23" s="34">
        <f>SUM(F21:F22)</f>
        <v>-3781</v>
      </c>
      <c r="H23" s="32"/>
    </row>
    <row r="24" spans="1:11" ht="9" customHeight="1">
      <c r="A24" s="35"/>
      <c r="D24" s="37"/>
      <c r="F24" s="37"/>
      <c r="H24" s="32"/>
    </row>
    <row r="25" spans="1:11">
      <c r="A25" s="22" t="s">
        <v>51</v>
      </c>
      <c r="B25" s="31">
        <v>12</v>
      </c>
      <c r="D25" s="27">
        <v>957</v>
      </c>
      <c r="F25" s="27">
        <v>-228</v>
      </c>
      <c r="H25" s="32"/>
    </row>
    <row r="26" spans="1:11">
      <c r="A26" s="22" t="s">
        <v>52</v>
      </c>
      <c r="D26" s="27">
        <v>0</v>
      </c>
      <c r="F26" s="27">
        <v>1101</v>
      </c>
      <c r="H26" s="32"/>
    </row>
    <row r="27" spans="1:11">
      <c r="A27" s="325" t="s">
        <v>53</v>
      </c>
      <c r="D27" s="34">
        <f>D19+D23+D25</f>
        <v>32015</v>
      </c>
      <c r="F27" s="34">
        <f>F19+F23+F25+F26</f>
        <v>40648</v>
      </c>
      <c r="H27" s="36"/>
    </row>
    <row r="28" spans="1:11" ht="6.75" customHeight="1">
      <c r="A28" s="307"/>
      <c r="D28" s="157"/>
      <c r="F28" s="157"/>
      <c r="H28" s="36"/>
    </row>
    <row r="29" spans="1:11">
      <c r="A29" s="22" t="s">
        <v>54</v>
      </c>
      <c r="D29" s="38">
        <v>-3645</v>
      </c>
      <c r="F29" s="38">
        <v>-6416</v>
      </c>
      <c r="H29" s="36"/>
    </row>
    <row r="30" spans="1:11" ht="6.75" customHeight="1">
      <c r="A30" s="307"/>
      <c r="B30" s="201"/>
      <c r="C30" s="39"/>
      <c r="D30" s="37"/>
      <c r="E30" s="39"/>
      <c r="F30" s="37"/>
      <c r="G30" s="39"/>
      <c r="H30" s="36"/>
      <c r="J30" s="40"/>
    </row>
    <row r="31" spans="1:11" ht="7.5" customHeight="1">
      <c r="A31" s="307"/>
      <c r="B31" s="201"/>
      <c r="C31" s="39"/>
      <c r="D31" s="37"/>
      <c r="E31" s="39"/>
      <c r="F31" s="37"/>
      <c r="G31" s="39"/>
      <c r="H31" s="36"/>
      <c r="J31" s="40"/>
    </row>
    <row r="32" spans="1:11" ht="15.75" thickBot="1">
      <c r="A32" s="325" t="s">
        <v>55</v>
      </c>
      <c r="B32" s="201"/>
      <c r="C32" s="39"/>
      <c r="D32" s="142">
        <f>D27+D29</f>
        <v>28370</v>
      </c>
      <c r="E32" s="39"/>
      <c r="F32" s="142">
        <f>F27+F29</f>
        <v>34232</v>
      </c>
      <c r="G32" s="39"/>
      <c r="H32" s="36"/>
      <c r="J32" s="40"/>
    </row>
    <row r="33" spans="1:10" ht="15.75" thickTop="1">
      <c r="A33" s="293"/>
      <c r="B33" s="201"/>
      <c r="C33" s="39"/>
      <c r="D33" s="37"/>
      <c r="E33" s="39"/>
      <c r="F33" s="37"/>
      <c r="G33" s="39"/>
      <c r="H33" s="36"/>
      <c r="J33" s="40"/>
    </row>
    <row r="34" spans="1:10">
      <c r="A34" s="325" t="s">
        <v>56</v>
      </c>
      <c r="C34" s="41"/>
      <c r="D34" s="37"/>
      <c r="E34" s="41"/>
      <c r="F34" s="37"/>
      <c r="G34" s="39"/>
      <c r="H34" s="36"/>
      <c r="J34" s="40"/>
    </row>
    <row r="35" spans="1:10">
      <c r="A35" s="160" t="s">
        <v>57</v>
      </c>
      <c r="C35" s="41"/>
      <c r="D35" s="37"/>
      <c r="E35" s="41"/>
      <c r="F35" s="37"/>
      <c r="G35" s="39"/>
      <c r="H35" s="36"/>
      <c r="J35" s="40"/>
    </row>
    <row r="36" spans="1:10">
      <c r="A36" s="319" t="s">
        <v>58</v>
      </c>
      <c r="C36" s="41"/>
      <c r="D36" s="323">
        <v>-3</v>
      </c>
      <c r="E36" s="41"/>
      <c r="F36" s="52">
        <v>-22</v>
      </c>
      <c r="G36" s="39"/>
      <c r="H36" s="36"/>
      <c r="J36" s="40"/>
    </row>
    <row r="37" spans="1:10">
      <c r="A37" s="319"/>
      <c r="C37" s="41"/>
      <c r="D37" s="34">
        <v>-3</v>
      </c>
      <c r="E37" s="41"/>
      <c r="F37" s="320">
        <v>-22</v>
      </c>
      <c r="G37" s="39"/>
      <c r="H37" s="36"/>
      <c r="J37" s="40"/>
    </row>
    <row r="38" spans="1:10">
      <c r="A38" s="160" t="s">
        <v>59</v>
      </c>
      <c r="B38" s="202"/>
      <c r="C38" s="41"/>
      <c r="D38" s="52"/>
      <c r="E38" s="41"/>
      <c r="F38" s="37"/>
      <c r="G38" s="39"/>
      <c r="H38" s="36"/>
      <c r="J38" s="40"/>
    </row>
    <row r="39" spans="1:10">
      <c r="A39" s="165" t="s">
        <v>60</v>
      </c>
      <c r="B39" s="202"/>
      <c r="C39" s="41"/>
      <c r="D39" s="42">
        <v>-1441</v>
      </c>
      <c r="E39" s="42"/>
      <c r="F39" s="42">
        <v>2052</v>
      </c>
      <c r="G39" s="39"/>
      <c r="H39" s="36"/>
      <c r="J39" s="40"/>
    </row>
    <row r="40" spans="1:10">
      <c r="A40" s="165" t="s">
        <v>61</v>
      </c>
      <c r="B40" s="202"/>
      <c r="C40" s="41"/>
      <c r="D40" s="52">
        <v>39</v>
      </c>
      <c r="E40" s="52"/>
      <c r="F40" s="52">
        <v>-704</v>
      </c>
      <c r="G40" s="39"/>
      <c r="H40" s="36"/>
      <c r="J40" s="40"/>
    </row>
    <row r="41" spans="1:10">
      <c r="A41" s="307"/>
      <c r="B41" s="202">
        <v>13</v>
      </c>
      <c r="C41" s="41"/>
      <c r="D41" s="34">
        <f>SUM(D39:D40)</f>
        <v>-1402</v>
      </c>
      <c r="E41" s="41"/>
      <c r="F41" s="34">
        <f>SUM(F39:F40)</f>
        <v>1348</v>
      </c>
      <c r="G41" s="39"/>
      <c r="H41" s="36"/>
      <c r="J41" s="40"/>
    </row>
    <row r="42" spans="1:10">
      <c r="A42" s="325" t="s">
        <v>62</v>
      </c>
      <c r="B42" s="202"/>
      <c r="C42" s="41"/>
      <c r="D42" s="34">
        <f>D37+D41</f>
        <v>-1405</v>
      </c>
      <c r="E42" s="41"/>
      <c r="F42" s="34">
        <f>F37+F41</f>
        <v>1326</v>
      </c>
      <c r="G42" s="39"/>
      <c r="H42" s="36"/>
      <c r="J42" s="40"/>
    </row>
    <row r="43" spans="1:10">
      <c r="A43" s="318"/>
      <c r="B43" s="202"/>
      <c r="C43" s="41"/>
      <c r="D43" s="37"/>
      <c r="E43" s="41"/>
      <c r="F43" s="37"/>
      <c r="G43" s="39"/>
      <c r="H43" s="36"/>
      <c r="J43" s="40"/>
    </row>
    <row r="44" spans="1:10" ht="15.75" thickBot="1">
      <c r="A44" s="300" t="s">
        <v>63</v>
      </c>
      <c r="B44" s="201"/>
      <c r="C44" s="39"/>
      <c r="D44" s="142">
        <f>+D32+D42</f>
        <v>26965</v>
      </c>
      <c r="E44" s="39"/>
      <c r="F44" s="142">
        <f>+F32+F42</f>
        <v>35558</v>
      </c>
      <c r="G44" s="39"/>
      <c r="H44" s="36"/>
      <c r="J44" s="40"/>
    </row>
    <row r="45" spans="1:10" ht="8.25" customHeight="1" thickTop="1">
      <c r="A45" s="160"/>
      <c r="B45" s="202"/>
      <c r="C45" s="41"/>
      <c r="D45" s="37"/>
      <c r="E45" s="41"/>
      <c r="F45" s="37"/>
      <c r="G45" s="39"/>
      <c r="H45" s="36"/>
      <c r="J45" s="40"/>
    </row>
    <row r="46" spans="1:10">
      <c r="A46" s="300" t="s">
        <v>64</v>
      </c>
      <c r="B46" s="203"/>
      <c r="C46" s="44"/>
      <c r="D46" s="45"/>
      <c r="E46" s="44"/>
      <c r="F46" s="45"/>
      <c r="G46" s="46"/>
      <c r="H46" s="36"/>
    </row>
    <row r="47" spans="1:10">
      <c r="A47" s="47" t="s">
        <v>65</v>
      </c>
      <c r="B47" s="50"/>
      <c r="C47" s="48"/>
      <c r="D47" s="49">
        <v>26954</v>
      </c>
      <c r="E47" s="48"/>
      <c r="F47" s="49">
        <v>32669</v>
      </c>
      <c r="G47" s="50"/>
      <c r="H47" s="36"/>
    </row>
    <row r="48" spans="1:10">
      <c r="A48" s="51" t="s">
        <v>66</v>
      </c>
      <c r="B48" s="50"/>
      <c r="C48" s="48"/>
      <c r="D48" s="52">
        <v>1416</v>
      </c>
      <c r="E48" s="48"/>
      <c r="F48" s="52">
        <v>1563</v>
      </c>
      <c r="G48" s="48"/>
      <c r="H48" s="36"/>
    </row>
    <row r="49" spans="1:10" ht="9" customHeight="1">
      <c r="A49" s="53"/>
      <c r="B49" s="203"/>
      <c r="C49" s="44"/>
      <c r="D49" s="156"/>
      <c r="E49" s="44"/>
      <c r="F49" s="156"/>
      <c r="G49" s="46"/>
      <c r="H49" s="36"/>
    </row>
    <row r="50" spans="1:10">
      <c r="A50" s="301" t="s">
        <v>67</v>
      </c>
      <c r="B50" s="203"/>
      <c r="C50" s="44"/>
      <c r="D50" s="156"/>
      <c r="E50" s="44"/>
      <c r="F50" s="156"/>
      <c r="G50" s="46"/>
      <c r="H50" s="36"/>
    </row>
    <row r="51" spans="1:10">
      <c r="A51" s="47" t="s">
        <v>65</v>
      </c>
      <c r="B51" s="50"/>
      <c r="C51" s="48"/>
      <c r="D51" s="49">
        <v>26063</v>
      </c>
      <c r="E51" s="48"/>
      <c r="F51" s="49">
        <v>34997</v>
      </c>
      <c r="G51" s="50"/>
      <c r="H51" s="36"/>
      <c r="J51" s="43"/>
    </row>
    <row r="52" spans="1:10">
      <c r="A52" s="51" t="s">
        <v>66</v>
      </c>
      <c r="B52" s="50"/>
      <c r="C52" s="48"/>
      <c r="D52" s="52">
        <v>902</v>
      </c>
      <c r="E52" s="48"/>
      <c r="F52" s="52">
        <v>561</v>
      </c>
      <c r="G52" s="48"/>
      <c r="H52" s="36"/>
    </row>
    <row r="53" spans="1:10" ht="8.25" customHeight="1">
      <c r="A53" s="51"/>
      <c r="B53" s="54"/>
      <c r="C53" s="54"/>
      <c r="D53" s="55"/>
      <c r="E53" s="54"/>
      <c r="F53" s="55"/>
      <c r="G53" s="54"/>
    </row>
    <row r="54" spans="1:10" ht="8.25" customHeight="1">
      <c r="A54" s="51"/>
      <c r="B54" s="54"/>
      <c r="C54" s="54"/>
      <c r="D54" s="55"/>
      <c r="E54" s="54"/>
      <c r="F54" s="55"/>
      <c r="G54" s="54"/>
    </row>
    <row r="55" spans="1:10" ht="8.25" customHeight="1">
      <c r="A55" s="51"/>
      <c r="B55" s="54"/>
      <c r="C55" s="54"/>
      <c r="D55" s="55"/>
      <c r="E55" s="54"/>
      <c r="F55" s="55"/>
      <c r="G55" s="54"/>
    </row>
    <row r="56" spans="1:10">
      <c r="A56" s="56"/>
    </row>
    <row r="57" spans="1:10">
      <c r="A57" s="209" t="s">
        <v>68</v>
      </c>
      <c r="B57" s="201"/>
      <c r="C57" s="39"/>
      <c r="D57" s="39"/>
      <c r="E57" s="39"/>
      <c r="F57" s="39"/>
      <c r="G57" s="39"/>
    </row>
    <row r="58" spans="1:10">
      <c r="A58" s="209"/>
      <c r="B58" s="201"/>
      <c r="C58" s="39"/>
      <c r="D58" s="39"/>
      <c r="E58" s="39"/>
      <c r="F58" s="39"/>
      <c r="G58" s="39"/>
    </row>
    <row r="59" spans="1:10">
      <c r="A59" s="56"/>
    </row>
    <row r="61" spans="1:10">
      <c r="A61" s="57" t="s">
        <v>69</v>
      </c>
    </row>
    <row r="62" spans="1:10">
      <c r="A62" s="58" t="s">
        <v>7</v>
      </c>
    </row>
    <row r="64" spans="1:10">
      <c r="A64" s="59" t="s">
        <v>70</v>
      </c>
    </row>
    <row r="65" spans="1:7">
      <c r="A65" s="60" t="s">
        <v>14</v>
      </c>
    </row>
    <row r="66" spans="1:7">
      <c r="A66" s="61"/>
    </row>
    <row r="67" spans="1:7">
      <c r="A67" s="62" t="s">
        <v>15</v>
      </c>
    </row>
    <row r="68" spans="1:7">
      <c r="A68" s="161" t="s">
        <v>16</v>
      </c>
    </row>
    <row r="70" spans="1:7">
      <c r="A70" s="22"/>
    </row>
    <row r="71" spans="1:7">
      <c r="A71" s="22"/>
    </row>
    <row r="72" spans="1:7">
      <c r="A72" s="22"/>
    </row>
    <row r="73" spans="1:7">
      <c r="A73" s="22"/>
    </row>
    <row r="74" spans="1:7">
      <c r="A74" s="326"/>
      <c r="B74" s="326"/>
      <c r="C74" s="326"/>
      <c r="D74" s="326"/>
      <c r="E74" s="326"/>
      <c r="F74" s="326"/>
      <c r="G74" s="326"/>
    </row>
    <row r="75" spans="1:7" ht="17.25" customHeight="1">
      <c r="A75" s="57"/>
      <c r="B75" s="63"/>
      <c r="C75" s="63"/>
      <c r="D75" s="63"/>
      <c r="E75" s="63"/>
      <c r="F75" s="63"/>
      <c r="G75" s="63"/>
    </row>
    <row r="76" spans="1:7">
      <c r="A76" s="64"/>
    </row>
    <row r="77" spans="1:7">
      <c r="A77" s="65"/>
    </row>
    <row r="78" spans="1:7">
      <c r="A78" s="66"/>
    </row>
    <row r="79" spans="1:7">
      <c r="A79" s="66"/>
    </row>
    <row r="80" spans="1:7">
      <c r="A80" s="62"/>
    </row>
    <row r="81" spans="1:1">
      <c r="A81" s="67"/>
    </row>
    <row r="82" spans="1:1">
      <c r="A82" s="61"/>
    </row>
    <row r="87" spans="1:1">
      <c r="A87" s="68"/>
    </row>
  </sheetData>
  <mergeCells count="6">
    <mergeCell ref="A74:G74"/>
    <mergeCell ref="A1:G1"/>
    <mergeCell ref="A2:G2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1"/>
  <sheetViews>
    <sheetView view="pageBreakPreview" zoomScale="90" zoomScaleNormal="90" zoomScaleSheetLayoutView="90" workbookViewId="0">
      <selection activeCell="A68" sqref="A68"/>
    </sheetView>
  </sheetViews>
  <sheetFormatPr defaultColWidth="9.140625" defaultRowHeight="12.75"/>
  <cols>
    <col min="1" max="1" width="67.42578125" style="72" customWidth="1"/>
    <col min="2" max="2" width="8.28515625" style="72" customWidth="1"/>
    <col min="3" max="3" width="12.7109375" style="72" customWidth="1"/>
    <col min="4" max="4" width="14.42578125" style="103" customWidth="1"/>
    <col min="5" max="5" width="1.28515625" style="72" customWidth="1"/>
    <col min="6" max="6" width="14.5703125" style="103" customWidth="1"/>
    <col min="7" max="7" width="1.28515625" style="72" customWidth="1"/>
    <col min="8" max="8" width="1.5703125" style="72" customWidth="1"/>
    <col min="9" max="16384" width="9.140625" style="72"/>
  </cols>
  <sheetData>
    <row r="1" spans="1:8" ht="14.25">
      <c r="A1" s="69" t="str">
        <f>SCI!A1</f>
        <v>GRUPA SOPHARMA</v>
      </c>
      <c r="B1" s="70"/>
      <c r="C1" s="70"/>
      <c r="D1" s="71"/>
      <c r="E1" s="70"/>
      <c r="F1" s="71"/>
      <c r="G1" s="70"/>
    </row>
    <row r="2" spans="1:8" ht="14.25">
      <c r="A2" s="73" t="s">
        <v>71</v>
      </c>
      <c r="B2" s="74"/>
      <c r="C2" s="74"/>
      <c r="D2" s="75"/>
      <c r="E2" s="74"/>
      <c r="F2" s="75"/>
      <c r="G2" s="74"/>
    </row>
    <row r="3" spans="1:8" ht="15">
      <c r="A3" s="73" t="str">
        <f>SCI!A3</f>
        <v>za okres dziewięciu miesięcy kończący się w dniu 30 września 2018 r</v>
      </c>
      <c r="B3" s="76"/>
      <c r="C3" s="76"/>
      <c r="D3" s="77"/>
      <c r="E3" s="76"/>
      <c r="F3" s="77"/>
      <c r="G3" s="76"/>
    </row>
    <row r="4" spans="1:8" ht="26.25" customHeight="1">
      <c r="A4" s="78"/>
      <c r="B4" s="24"/>
      <c r="C4" s="334" t="str">
        <f>SCI!B6</f>
        <v>Aplikacje</v>
      </c>
      <c r="D4" s="335" t="s">
        <v>115</v>
      </c>
      <c r="E4" s="159"/>
      <c r="F4" s="335" t="s">
        <v>116</v>
      </c>
      <c r="G4" s="205"/>
    </row>
    <row r="5" spans="1:8" ht="12" customHeight="1">
      <c r="B5" s="24"/>
      <c r="C5" s="334"/>
      <c r="D5" s="336"/>
      <c r="E5" s="159"/>
      <c r="F5" s="336"/>
      <c r="G5" s="205"/>
    </row>
    <row r="6" spans="1:8" ht="12" customHeight="1">
      <c r="B6" s="162"/>
      <c r="C6" s="308"/>
      <c r="D6" s="164"/>
      <c r="E6" s="163"/>
      <c r="F6" s="206"/>
      <c r="G6" s="205"/>
    </row>
    <row r="7" spans="1:8" ht="14.25">
      <c r="A7" s="73" t="s">
        <v>72</v>
      </c>
      <c r="B7" s="31"/>
      <c r="C7" s="31"/>
      <c r="D7" s="79"/>
      <c r="E7" s="31"/>
      <c r="F7" s="79"/>
      <c r="G7" s="31"/>
    </row>
    <row r="8" spans="1:8" ht="14.25">
      <c r="A8" s="73" t="s">
        <v>73</v>
      </c>
      <c r="B8" s="80"/>
      <c r="C8" s="80"/>
      <c r="D8" s="81"/>
      <c r="E8" s="80"/>
      <c r="F8" s="81"/>
      <c r="G8" s="80"/>
    </row>
    <row r="9" spans="1:8" ht="15">
      <c r="A9" s="82" t="s">
        <v>74</v>
      </c>
      <c r="B9" s="83"/>
      <c r="C9" s="83">
        <v>14</v>
      </c>
      <c r="D9" s="207">
        <v>321584</v>
      </c>
      <c r="E9" s="83"/>
      <c r="F9" s="207">
        <v>317620</v>
      </c>
      <c r="G9" s="83"/>
    </row>
    <row r="10" spans="1:8" ht="15">
      <c r="A10" s="85" t="s">
        <v>75</v>
      </c>
      <c r="B10" s="83"/>
      <c r="C10" s="83">
        <v>15</v>
      </c>
      <c r="D10" s="207">
        <v>63257</v>
      </c>
      <c r="E10" s="83"/>
      <c r="F10" s="207">
        <v>63449</v>
      </c>
      <c r="G10" s="83"/>
    </row>
    <row r="11" spans="1:8" ht="15">
      <c r="A11" s="85" t="s">
        <v>76</v>
      </c>
      <c r="B11" s="83"/>
      <c r="C11" s="83">
        <v>15</v>
      </c>
      <c r="D11" s="207">
        <v>23445</v>
      </c>
      <c r="E11" s="83"/>
      <c r="F11" s="207">
        <v>23147</v>
      </c>
      <c r="G11" s="83"/>
    </row>
    <row r="12" spans="1:8" ht="15">
      <c r="A12" s="82" t="s">
        <v>77</v>
      </c>
      <c r="B12" s="83"/>
      <c r="C12" s="83">
        <v>16</v>
      </c>
      <c r="D12" s="207">
        <v>9749</v>
      </c>
      <c r="E12" s="83"/>
      <c r="F12" s="207">
        <v>9811</v>
      </c>
      <c r="G12" s="83"/>
    </row>
    <row r="13" spans="1:8" ht="15">
      <c r="A13" s="87" t="s">
        <v>78</v>
      </c>
      <c r="B13" s="83"/>
      <c r="C13" s="83">
        <v>17</v>
      </c>
      <c r="D13" s="207">
        <v>19240</v>
      </c>
      <c r="E13" s="83"/>
      <c r="F13" s="207">
        <v>19536</v>
      </c>
      <c r="G13" s="83"/>
    </row>
    <row r="14" spans="1:8" ht="15">
      <c r="A14" s="85" t="s">
        <v>79</v>
      </c>
      <c r="B14" s="83"/>
      <c r="C14" s="83">
        <v>18</v>
      </c>
      <c r="D14" s="207">
        <v>8004</v>
      </c>
      <c r="E14" s="83"/>
      <c r="F14" s="207">
        <v>7982</v>
      </c>
      <c r="G14" s="83"/>
    </row>
    <row r="15" spans="1:8" ht="15">
      <c r="A15" s="87" t="s">
        <v>80</v>
      </c>
      <c r="B15" s="83"/>
      <c r="C15" s="83">
        <v>19</v>
      </c>
      <c r="D15" s="207">
        <v>23554</v>
      </c>
      <c r="E15" s="83"/>
      <c r="F15" s="207">
        <v>20599</v>
      </c>
      <c r="G15" s="83"/>
      <c r="H15" s="152"/>
    </row>
    <row r="16" spans="1:8" ht="15">
      <c r="A16" s="87" t="s">
        <v>81</v>
      </c>
      <c r="B16" s="83"/>
      <c r="C16" s="83">
        <v>20</v>
      </c>
      <c r="D16" s="207">
        <v>6103</v>
      </c>
      <c r="E16" s="83"/>
      <c r="F16" s="207">
        <v>4883</v>
      </c>
      <c r="G16" s="83"/>
    </row>
    <row r="17" spans="1:10" ht="15">
      <c r="A17" s="85" t="s">
        <v>82</v>
      </c>
      <c r="B17" s="95"/>
      <c r="C17" s="95"/>
      <c r="D17" s="207">
        <v>1432</v>
      </c>
      <c r="E17" s="95"/>
      <c r="F17" s="207">
        <v>1342</v>
      </c>
      <c r="G17" s="95"/>
    </row>
    <row r="18" spans="1:10" ht="14.25" customHeight="1">
      <c r="A18" s="88"/>
      <c r="B18" s="80"/>
      <c r="C18" s="80"/>
      <c r="D18" s="89">
        <f>SUM(D9:D17)</f>
        <v>476368</v>
      </c>
      <c r="E18" s="80"/>
      <c r="F18" s="89">
        <f>SUM(F9:F17)</f>
        <v>468369</v>
      </c>
      <c r="G18" s="80"/>
    </row>
    <row r="19" spans="1:10" ht="15">
      <c r="A19" s="73" t="s">
        <v>83</v>
      </c>
      <c r="B19" s="80"/>
      <c r="C19" s="80"/>
      <c r="D19" s="322"/>
      <c r="E19" s="80"/>
      <c r="F19" s="153"/>
      <c r="G19" s="80"/>
      <c r="H19" s="149"/>
    </row>
    <row r="20" spans="1:10" ht="15">
      <c r="A20" s="82" t="s">
        <v>84</v>
      </c>
      <c r="B20" s="83"/>
      <c r="C20" s="83">
        <v>21</v>
      </c>
      <c r="D20" s="207">
        <v>223604</v>
      </c>
      <c r="E20" s="83"/>
      <c r="F20" s="207">
        <v>218109</v>
      </c>
      <c r="G20" s="83"/>
    </row>
    <row r="21" spans="1:10" ht="15">
      <c r="A21" s="82" t="s">
        <v>85</v>
      </c>
      <c r="B21" s="83"/>
      <c r="C21" s="154">
        <v>22</v>
      </c>
      <c r="D21" s="207">
        <v>242366</v>
      </c>
      <c r="E21" s="154"/>
      <c r="F21" s="207">
        <v>231278</v>
      </c>
      <c r="G21" s="154"/>
    </row>
    <row r="22" spans="1:10" ht="15">
      <c r="A22" s="82" t="s">
        <v>86</v>
      </c>
      <c r="B22" s="83"/>
      <c r="C22" s="154">
        <v>23</v>
      </c>
      <c r="D22" s="207">
        <v>3023</v>
      </c>
      <c r="E22" s="154"/>
      <c r="F22" s="207">
        <v>4694</v>
      </c>
      <c r="G22" s="154"/>
      <c r="H22" s="86"/>
      <c r="J22" s="86"/>
    </row>
    <row r="23" spans="1:10" ht="15">
      <c r="A23" s="82" t="s">
        <v>87</v>
      </c>
      <c r="B23" s="83"/>
      <c r="C23" s="83">
        <v>24</v>
      </c>
      <c r="D23" s="207">
        <v>30467</v>
      </c>
      <c r="E23" s="83"/>
      <c r="F23" s="207">
        <v>24955</v>
      </c>
      <c r="G23" s="83"/>
    </row>
    <row r="24" spans="1:10" ht="15">
      <c r="A24" s="82" t="s">
        <v>88</v>
      </c>
      <c r="B24" s="83"/>
      <c r="C24" s="83">
        <v>25</v>
      </c>
      <c r="D24" s="207">
        <v>22976</v>
      </c>
      <c r="E24" s="83"/>
      <c r="F24" s="207">
        <v>33328</v>
      </c>
      <c r="G24" s="83"/>
    </row>
    <row r="25" spans="1:10" ht="14.25">
      <c r="A25" s="73"/>
      <c r="B25" s="80"/>
      <c r="C25" s="83"/>
      <c r="D25" s="89">
        <f>SUM(D20:D24)</f>
        <v>522436</v>
      </c>
      <c r="E25" s="83"/>
      <c r="F25" s="89">
        <f>SUM(F20:F24)</f>
        <v>512364</v>
      </c>
      <c r="G25" s="83"/>
    </row>
    <row r="26" spans="1:10" ht="6.75" customHeight="1">
      <c r="A26" s="73"/>
      <c r="B26" s="80"/>
      <c r="C26" s="83"/>
      <c r="D26" s="90"/>
      <c r="E26" s="83"/>
      <c r="F26" s="90"/>
      <c r="G26" s="83"/>
    </row>
    <row r="27" spans="1:10" ht="15" thickBot="1">
      <c r="A27" s="73" t="s">
        <v>89</v>
      </c>
      <c r="B27" s="80"/>
      <c r="C27" s="83"/>
      <c r="D27" s="92">
        <f>SUM(D25,D18)</f>
        <v>998804</v>
      </c>
      <c r="E27" s="83"/>
      <c r="F27" s="92">
        <f>SUM(F25,F18)</f>
        <v>980733</v>
      </c>
      <c r="G27" s="83"/>
      <c r="H27" s="150"/>
    </row>
    <row r="28" spans="1:10" ht="8.25" customHeight="1" thickTop="1">
      <c r="A28" s="73"/>
      <c r="B28" s="80"/>
      <c r="C28" s="80"/>
      <c r="D28" s="90"/>
      <c r="E28" s="80"/>
      <c r="F28" s="90"/>
      <c r="G28" s="80"/>
    </row>
    <row r="29" spans="1:10" ht="14.25">
      <c r="A29" s="73" t="s">
        <v>90</v>
      </c>
      <c r="B29" s="31"/>
      <c r="C29" s="31"/>
      <c r="D29" s="90"/>
      <c r="E29" s="31"/>
      <c r="F29" s="90"/>
      <c r="G29" s="31"/>
    </row>
    <row r="30" spans="1:10" ht="14.25">
      <c r="A30" s="94" t="s">
        <v>91</v>
      </c>
      <c r="B30" s="31"/>
      <c r="C30" s="31"/>
      <c r="D30" s="93"/>
      <c r="E30" s="31"/>
      <c r="F30" s="93"/>
      <c r="G30" s="31"/>
    </row>
    <row r="31" spans="1:10" ht="15">
      <c r="A31" s="204" t="s">
        <v>92</v>
      </c>
      <c r="B31" s="95"/>
      <c r="C31" s="95"/>
      <c r="D31" s="207">
        <v>134798</v>
      </c>
      <c r="E31" s="95"/>
      <c r="F31" s="207">
        <v>134798</v>
      </c>
      <c r="G31" s="95"/>
    </row>
    <row r="32" spans="1:10" ht="15">
      <c r="A32" s="82" t="s">
        <v>93</v>
      </c>
      <c r="B32" s="95"/>
      <c r="C32" s="95"/>
      <c r="D32" s="207">
        <v>57837</v>
      </c>
      <c r="E32" s="95"/>
      <c r="F32" s="207">
        <v>53576</v>
      </c>
      <c r="G32" s="95"/>
      <c r="J32" s="313"/>
    </row>
    <row r="33" spans="1:10" ht="15">
      <c r="A33" s="82" t="s">
        <v>94</v>
      </c>
      <c r="B33" s="95"/>
      <c r="D33" s="207">
        <v>282869</v>
      </c>
      <c r="E33" s="95"/>
      <c r="F33" s="207">
        <v>281509</v>
      </c>
      <c r="G33" s="95"/>
      <c r="H33" s="152"/>
      <c r="J33" s="313"/>
    </row>
    <row r="34" spans="1:10" ht="14.25">
      <c r="A34" s="73"/>
      <c r="B34" s="80"/>
      <c r="C34" s="95">
        <v>26</v>
      </c>
      <c r="D34" s="96">
        <f>SUM(D31:D33)</f>
        <v>475504</v>
      </c>
      <c r="E34" s="83"/>
      <c r="F34" s="96">
        <f>SUM(F31:F33)</f>
        <v>469883</v>
      </c>
      <c r="G34" s="83"/>
    </row>
    <row r="35" spans="1:10" ht="9" customHeight="1">
      <c r="A35" s="73"/>
      <c r="B35" s="80"/>
      <c r="C35" s="83"/>
      <c r="D35" s="97"/>
      <c r="E35" s="83"/>
      <c r="F35" s="97"/>
      <c r="G35" s="83"/>
    </row>
    <row r="36" spans="1:10" ht="14.25">
      <c r="A36" s="98" t="s">
        <v>66</v>
      </c>
      <c r="B36" s="80"/>
      <c r="C36" s="83"/>
      <c r="D36" s="99">
        <v>32195</v>
      </c>
      <c r="E36" s="83"/>
      <c r="F36" s="99">
        <v>33227</v>
      </c>
      <c r="G36" s="83"/>
    </row>
    <row r="37" spans="1:10" ht="7.5" customHeight="1">
      <c r="A37" s="98"/>
      <c r="B37" s="80"/>
      <c r="C37" s="83"/>
      <c r="D37" s="97"/>
      <c r="E37" s="83"/>
      <c r="F37" s="97"/>
      <c r="G37" s="83"/>
    </row>
    <row r="38" spans="1:10" ht="14.25">
      <c r="A38" s="100" t="s">
        <v>95</v>
      </c>
      <c r="B38" s="80"/>
      <c r="C38" s="83">
        <v>26</v>
      </c>
      <c r="D38" s="99">
        <f>D36+D34</f>
        <v>507699</v>
      </c>
      <c r="E38" s="83"/>
      <c r="F38" s="99">
        <f>F36+F34</f>
        <v>503110</v>
      </c>
      <c r="G38" s="83"/>
    </row>
    <row r="39" spans="1:10" ht="9" customHeight="1">
      <c r="A39" s="100"/>
      <c r="B39" s="80"/>
      <c r="C39" s="83"/>
      <c r="D39" s="97"/>
      <c r="E39" s="83"/>
      <c r="F39" s="97"/>
      <c r="G39" s="83"/>
    </row>
    <row r="40" spans="1:10" ht="15">
      <c r="A40" s="101" t="s">
        <v>96</v>
      </c>
      <c r="B40" s="80"/>
      <c r="C40" s="80"/>
      <c r="D40" s="91"/>
      <c r="E40" s="80"/>
      <c r="F40" s="91"/>
      <c r="G40" s="80"/>
    </row>
    <row r="41" spans="1:10" ht="15">
      <c r="A41" s="73" t="s">
        <v>97</v>
      </c>
      <c r="B41" s="95"/>
      <c r="C41" s="95"/>
      <c r="D41" s="91"/>
      <c r="E41" s="95"/>
      <c r="F41" s="91"/>
      <c r="G41" s="95"/>
    </row>
    <row r="42" spans="1:10" ht="15">
      <c r="A42" s="82" t="s">
        <v>98</v>
      </c>
      <c r="B42" s="95"/>
      <c r="C42" s="95">
        <v>27</v>
      </c>
      <c r="D42" s="84">
        <v>44450</v>
      </c>
      <c r="E42" s="95"/>
      <c r="F42" s="84">
        <v>50526</v>
      </c>
      <c r="G42" s="95"/>
    </row>
    <row r="43" spans="1:10" ht="15">
      <c r="A43" s="85" t="s">
        <v>99</v>
      </c>
      <c r="B43" s="95"/>
      <c r="C43" s="95"/>
      <c r="D43" s="84">
        <f>14025-1</f>
        <v>14024</v>
      </c>
      <c r="E43" s="95"/>
      <c r="F43" s="84">
        <v>13704</v>
      </c>
      <c r="G43" s="95"/>
    </row>
    <row r="44" spans="1:10" ht="15">
      <c r="A44" s="82" t="s">
        <v>100</v>
      </c>
      <c r="B44" s="95"/>
      <c r="C44" s="95">
        <v>28</v>
      </c>
      <c r="D44" s="84">
        <v>5841</v>
      </c>
      <c r="E44" s="95"/>
      <c r="F44" s="84">
        <v>5458</v>
      </c>
      <c r="G44" s="95"/>
      <c r="H44" s="152"/>
    </row>
    <row r="45" spans="1:10" ht="15">
      <c r="A45" s="102" t="s">
        <v>101</v>
      </c>
      <c r="B45" s="95"/>
      <c r="C45" s="95">
        <v>29</v>
      </c>
      <c r="D45" s="84">
        <v>1510</v>
      </c>
      <c r="E45" s="95"/>
      <c r="F45" s="84">
        <v>1950</v>
      </c>
      <c r="G45" s="95"/>
    </row>
    <row r="46" spans="1:10" ht="15">
      <c r="A46" s="102" t="s">
        <v>102</v>
      </c>
      <c r="B46" s="95"/>
      <c r="C46" s="95">
        <v>30</v>
      </c>
      <c r="D46" s="84">
        <v>7722</v>
      </c>
      <c r="E46" s="95"/>
      <c r="F46" s="84">
        <v>8250</v>
      </c>
      <c r="G46" s="95"/>
    </row>
    <row r="47" spans="1:10" ht="15">
      <c r="A47" s="82" t="s">
        <v>103</v>
      </c>
      <c r="B47" s="95"/>
      <c r="C47" s="95"/>
      <c r="D47" s="84">
        <v>296</v>
      </c>
      <c r="E47" s="95"/>
      <c r="F47" s="84">
        <v>173</v>
      </c>
      <c r="G47" s="95"/>
    </row>
    <row r="48" spans="1:10" ht="15">
      <c r="A48" s="88"/>
      <c r="B48" s="80"/>
      <c r="C48" s="95"/>
      <c r="D48" s="290">
        <f>SUM(D42:D47)</f>
        <v>73843</v>
      </c>
      <c r="E48" s="95"/>
      <c r="F48" s="303">
        <f>SUM(F42:F47)</f>
        <v>80061</v>
      </c>
      <c r="G48" s="95"/>
      <c r="H48" s="103"/>
    </row>
    <row r="49" spans="1:9" ht="14.25" customHeight="1"/>
    <row r="50" spans="1:9" ht="15">
      <c r="A50" s="73" t="s">
        <v>104</v>
      </c>
      <c r="B50" s="104"/>
      <c r="C50" s="104"/>
      <c r="D50" s="105"/>
      <c r="E50" s="104"/>
      <c r="F50" s="105"/>
      <c r="G50" s="104"/>
    </row>
    <row r="51" spans="1:9" s="152" customFormat="1" ht="15">
      <c r="A51" s="102" t="s">
        <v>105</v>
      </c>
      <c r="B51" s="83"/>
      <c r="C51" s="83">
        <v>31</v>
      </c>
      <c r="D51" s="84">
        <v>232017</v>
      </c>
      <c r="E51" s="83"/>
      <c r="F51" s="84">
        <v>194165</v>
      </c>
      <c r="G51" s="83"/>
    </row>
    <row r="52" spans="1:9" ht="15">
      <c r="A52" s="102" t="s">
        <v>106</v>
      </c>
      <c r="B52" s="83"/>
      <c r="C52" s="83">
        <v>27</v>
      </c>
      <c r="D52" s="84">
        <v>14761</v>
      </c>
      <c r="E52" s="83"/>
      <c r="F52" s="84">
        <v>14478</v>
      </c>
      <c r="G52" s="83"/>
    </row>
    <row r="53" spans="1:9" ht="15">
      <c r="A53" s="102" t="s">
        <v>107</v>
      </c>
      <c r="B53" s="83"/>
      <c r="C53" s="83">
        <v>32</v>
      </c>
      <c r="D53" s="84">
        <v>113926</v>
      </c>
      <c r="E53" s="83"/>
      <c r="F53" s="84">
        <v>135168</v>
      </c>
      <c r="G53" s="83"/>
    </row>
    <row r="54" spans="1:9" ht="15">
      <c r="A54" s="102" t="s">
        <v>108</v>
      </c>
      <c r="B54" s="83"/>
      <c r="C54" s="83">
        <v>33</v>
      </c>
      <c r="D54" s="84">
        <v>4074</v>
      </c>
      <c r="E54" s="154"/>
      <c r="F54" s="84">
        <v>757</v>
      </c>
      <c r="G54" s="154"/>
      <c r="H54" s="86"/>
      <c r="I54" s="86"/>
    </row>
    <row r="55" spans="1:9" ht="15">
      <c r="A55" s="102" t="s">
        <v>109</v>
      </c>
      <c r="B55" s="83"/>
      <c r="C55" s="83">
        <v>34</v>
      </c>
      <c r="D55" s="84">
        <v>24625</v>
      </c>
      <c r="E55" s="83"/>
      <c r="F55" s="84">
        <v>19403</v>
      </c>
      <c r="G55" s="83"/>
    </row>
    <row r="56" spans="1:9" ht="15">
      <c r="A56" s="106" t="s">
        <v>110</v>
      </c>
      <c r="B56" s="83"/>
      <c r="C56" s="83">
        <v>35</v>
      </c>
      <c r="D56" s="84">
        <v>13662</v>
      </c>
      <c r="E56" s="83"/>
      <c r="F56" s="84">
        <v>12895</v>
      </c>
      <c r="G56" s="83"/>
      <c r="H56" s="86"/>
      <c r="I56" s="86"/>
    </row>
    <row r="57" spans="1:9" ht="15">
      <c r="A57" s="102" t="s">
        <v>111</v>
      </c>
      <c r="B57" s="83"/>
      <c r="C57" s="83">
        <v>36</v>
      </c>
      <c r="D57" s="84">
        <v>5456</v>
      </c>
      <c r="E57" s="83"/>
      <c r="F57" s="84">
        <v>7375</v>
      </c>
      <c r="G57" s="83"/>
    </row>
    <row r="58" spans="1:9" ht="15">
      <c r="A58" s="102" t="s">
        <v>112</v>
      </c>
      <c r="B58" s="83"/>
      <c r="C58" s="83">
        <v>37</v>
      </c>
      <c r="D58" s="84">
        <v>8741</v>
      </c>
      <c r="E58" s="83"/>
      <c r="F58" s="84">
        <v>13321</v>
      </c>
      <c r="G58" s="83"/>
    </row>
    <row r="59" spans="1:9" ht="14.25">
      <c r="A59" s="73"/>
      <c r="B59" s="80"/>
      <c r="C59" s="80"/>
      <c r="D59" s="96">
        <f>SUM(D51:D58)</f>
        <v>417262</v>
      </c>
      <c r="E59" s="80"/>
      <c r="F59" s="96">
        <f>SUM(F51:F58)</f>
        <v>397562</v>
      </c>
      <c r="G59" s="80"/>
      <c r="H59" s="103"/>
    </row>
    <row r="60" spans="1:9" ht="7.5" customHeight="1">
      <c r="A60" s="73"/>
      <c r="B60" s="80"/>
      <c r="C60" s="80"/>
      <c r="D60" s="97"/>
      <c r="E60" s="80"/>
      <c r="F60" s="97"/>
      <c r="G60" s="80"/>
    </row>
    <row r="61" spans="1:9" ht="14.25">
      <c r="A61" s="101" t="s">
        <v>113</v>
      </c>
      <c r="B61" s="80"/>
      <c r="C61" s="80"/>
      <c r="D61" s="99">
        <f>D48+D59</f>
        <v>491105</v>
      </c>
      <c r="E61" s="80"/>
      <c r="F61" s="99">
        <f>F48+F59</f>
        <v>477623</v>
      </c>
      <c r="G61" s="80"/>
      <c r="H61" s="103"/>
    </row>
    <row r="62" spans="1:9" ht="6.75" customHeight="1">
      <c r="A62" s="107"/>
      <c r="B62" s="80"/>
      <c r="C62" s="80"/>
      <c r="D62" s="97"/>
      <c r="E62" s="80"/>
      <c r="F62" s="97"/>
      <c r="G62" s="80"/>
    </row>
    <row r="63" spans="1:9" ht="15" thickBot="1">
      <c r="A63" s="73" t="s">
        <v>114</v>
      </c>
      <c r="B63" s="80"/>
      <c r="C63" s="80"/>
      <c r="D63" s="92">
        <f>D61+D38</f>
        <v>998804</v>
      </c>
      <c r="E63" s="80"/>
      <c r="F63" s="92">
        <f>F61+F38</f>
        <v>980733</v>
      </c>
      <c r="G63" s="80"/>
    </row>
    <row r="64" spans="1:9" ht="15.75" thickTop="1">
      <c r="A64" s="82"/>
      <c r="B64" s="83"/>
      <c r="C64" s="108"/>
      <c r="D64" s="158">
        <f>D27-D63</f>
        <v>0</v>
      </c>
      <c r="E64" s="108"/>
      <c r="F64" s="158"/>
      <c r="G64" s="108"/>
    </row>
    <row r="65" spans="1:7" ht="15">
      <c r="A65" s="109" t="str">
        <f>+SCI!A57</f>
        <v>Noty na stronach od 5 do 105 stanowią integralną część skonsolidowanego sprawozdania finansowego.</v>
      </c>
      <c r="B65" s="83"/>
      <c r="C65" s="110"/>
      <c r="D65" s="111"/>
      <c r="E65" s="110"/>
      <c r="F65" s="111"/>
      <c r="G65" s="110"/>
    </row>
    <row r="66" spans="1:7" ht="15">
      <c r="A66" s="109"/>
      <c r="B66" s="83"/>
      <c r="C66" s="110"/>
      <c r="D66" s="112"/>
      <c r="E66" s="110"/>
      <c r="F66" s="112"/>
      <c r="G66" s="110"/>
    </row>
    <row r="67" spans="1:7" ht="17.25" customHeight="1">
      <c r="A67" s="63"/>
      <c r="B67" s="63"/>
      <c r="C67" s="63"/>
      <c r="D67" s="113"/>
      <c r="E67" s="63"/>
      <c r="F67" s="113"/>
      <c r="G67" s="63"/>
    </row>
    <row r="68" spans="1:7" ht="8.25" customHeight="1">
      <c r="A68" s="63"/>
      <c r="B68" s="63"/>
      <c r="C68" s="63"/>
      <c r="D68" s="113"/>
      <c r="E68" s="63"/>
      <c r="F68" s="113"/>
      <c r="G68" s="63"/>
    </row>
    <row r="69" spans="1:7" s="21" customFormat="1" ht="15">
      <c r="A69" s="57" t="s">
        <v>69</v>
      </c>
      <c r="B69" s="26"/>
      <c r="C69" s="26"/>
      <c r="D69" s="114"/>
      <c r="E69" s="26"/>
      <c r="F69" s="114"/>
      <c r="G69" s="26"/>
    </row>
    <row r="70" spans="1:7" s="21" customFormat="1" ht="15">
      <c r="A70" s="58" t="s">
        <v>7</v>
      </c>
      <c r="B70" s="26"/>
      <c r="C70" s="26"/>
      <c r="D70" s="114"/>
      <c r="E70" s="26"/>
      <c r="F70" s="114"/>
      <c r="G70" s="26"/>
    </row>
    <row r="71" spans="1:7" s="21" customFormat="1" ht="9" customHeight="1">
      <c r="A71" s="58"/>
      <c r="B71" s="26"/>
      <c r="C71" s="26"/>
      <c r="D71" s="114"/>
      <c r="E71" s="26"/>
      <c r="F71" s="114"/>
      <c r="G71" s="26"/>
    </row>
    <row r="72" spans="1:7" s="21" customFormat="1" ht="7.5" customHeight="1">
      <c r="A72" s="58"/>
      <c r="B72" s="26"/>
      <c r="C72" s="26"/>
      <c r="D72" s="114"/>
      <c r="E72" s="26"/>
      <c r="F72" s="114"/>
      <c r="G72" s="26"/>
    </row>
    <row r="73" spans="1:7" s="21" customFormat="1" ht="15">
      <c r="A73" s="59" t="s">
        <v>70</v>
      </c>
      <c r="B73" s="26"/>
      <c r="C73" s="26"/>
      <c r="D73" s="114"/>
      <c r="E73" s="26"/>
      <c r="F73" s="114"/>
      <c r="G73" s="26"/>
    </row>
    <row r="74" spans="1:7" s="21" customFormat="1" ht="15">
      <c r="A74" s="60" t="s">
        <v>14</v>
      </c>
      <c r="B74" s="26"/>
      <c r="C74" s="26"/>
      <c r="D74" s="114"/>
      <c r="E74" s="26"/>
      <c r="F74" s="114"/>
      <c r="G74" s="26"/>
    </row>
    <row r="75" spans="1:7" s="21" customFormat="1" ht="10.5" customHeight="1">
      <c r="A75" s="61"/>
      <c r="B75" s="26"/>
      <c r="C75" s="26"/>
      <c r="D75" s="114"/>
      <c r="E75" s="26"/>
      <c r="F75" s="114"/>
      <c r="G75" s="26"/>
    </row>
    <row r="76" spans="1:7" ht="15">
      <c r="A76" s="62" t="s">
        <v>15</v>
      </c>
    </row>
    <row r="77" spans="1:7" ht="15">
      <c r="A77" s="161" t="s">
        <v>16</v>
      </c>
    </row>
    <row r="78" spans="1:7" ht="15">
      <c r="A78" s="21"/>
    </row>
    <row r="79" spans="1:7" ht="15">
      <c r="A79" s="115"/>
    </row>
    <row r="80" spans="1:7" ht="15">
      <c r="A80" s="115"/>
    </row>
    <row r="81" spans="1:1" ht="15">
      <c r="A81" s="115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73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9"/>
  <sheetViews>
    <sheetView view="pageBreakPreview" zoomScaleNormal="100" zoomScaleSheetLayoutView="100" workbookViewId="0">
      <selection activeCell="A67" sqref="A67"/>
    </sheetView>
  </sheetViews>
  <sheetFormatPr defaultColWidth="2.5703125" defaultRowHeight="15.75"/>
  <cols>
    <col min="1" max="1" width="85.140625" style="135" customWidth="1"/>
    <col min="2" max="2" width="13.7109375" style="131" customWidth="1"/>
    <col min="3" max="3" width="13.5703125" style="131" customWidth="1"/>
    <col min="4" max="4" width="2.28515625" style="131" customWidth="1"/>
    <col min="5" max="5" width="13.5703125" style="131" customWidth="1"/>
    <col min="6" max="6" width="8.7109375" style="129" bestFit="1" customWidth="1"/>
    <col min="7" max="29" width="11.5703125" style="119" customWidth="1"/>
    <col min="30" max="16384" width="2.5703125" style="119"/>
  </cols>
  <sheetData>
    <row r="1" spans="1:7" s="116" customFormat="1" ht="15">
      <c r="A1" s="144" t="str">
        <f>SFP!A1</f>
        <v>GRUPA SOPHARMA</v>
      </c>
      <c r="B1" s="169"/>
      <c r="C1" s="169"/>
      <c r="D1" s="169"/>
      <c r="E1" s="169"/>
      <c r="F1" s="170"/>
    </row>
    <row r="2" spans="1:7" s="117" customFormat="1" ht="15">
      <c r="A2" s="145" t="s">
        <v>117</v>
      </c>
      <c r="B2" s="171"/>
      <c r="C2" s="171"/>
      <c r="D2" s="171"/>
      <c r="E2" s="171"/>
      <c r="F2" s="170"/>
    </row>
    <row r="3" spans="1:7" s="117" customFormat="1" ht="15">
      <c r="A3" s="73" t="str">
        <f>SFP!A3</f>
        <v>za okres dziewięciu miesięcy kończący się w dniu 30 września 2018 r</v>
      </c>
      <c r="B3" s="172"/>
      <c r="C3" s="172"/>
      <c r="D3" s="172"/>
      <c r="E3" s="172"/>
      <c r="F3" s="172"/>
    </row>
    <row r="4" spans="1:7">
      <c r="B4" s="174" t="str">
        <f>SFP!C4</f>
        <v>Aplikacje</v>
      </c>
      <c r="C4" s="173">
        <v>2018</v>
      </c>
      <c r="D4" s="174"/>
      <c r="E4" s="173">
        <v>2017</v>
      </c>
      <c r="F4" s="118"/>
    </row>
    <row r="5" spans="1:7" ht="14.25" customHeight="1">
      <c r="A5" s="175"/>
      <c r="B5" s="120"/>
      <c r="C5" s="176" t="s">
        <v>0</v>
      </c>
      <c r="D5" s="120"/>
      <c r="E5" s="176" t="s">
        <v>0</v>
      </c>
      <c r="F5" s="118"/>
    </row>
    <row r="6" spans="1:7" ht="20.25">
      <c r="A6" s="175"/>
      <c r="B6" s="120"/>
      <c r="C6" s="121"/>
      <c r="D6" s="120"/>
      <c r="E6" s="121"/>
      <c r="F6" s="118"/>
    </row>
    <row r="7" spans="1:7" ht="15">
      <c r="A7" s="177" t="s">
        <v>118</v>
      </c>
      <c r="B7" s="122"/>
      <c r="C7" s="128"/>
      <c r="D7" s="122"/>
      <c r="E7" s="128"/>
      <c r="F7" s="178"/>
    </row>
    <row r="8" spans="1:7" ht="15">
      <c r="A8" s="179" t="s">
        <v>119</v>
      </c>
      <c r="B8" s="168"/>
      <c r="C8" s="141">
        <v>885922</v>
      </c>
      <c r="D8" s="122"/>
      <c r="E8" s="141">
        <v>736851</v>
      </c>
      <c r="F8" s="141"/>
      <c r="G8" s="123"/>
    </row>
    <row r="9" spans="1:7" ht="15">
      <c r="A9" s="179" t="s">
        <v>120</v>
      </c>
      <c r="B9" s="168"/>
      <c r="C9" s="141">
        <v>-847828</v>
      </c>
      <c r="D9" s="122"/>
      <c r="E9" s="141">
        <v>-659440</v>
      </c>
      <c r="F9" s="141"/>
      <c r="G9" s="123"/>
    </row>
    <row r="10" spans="1:7" ht="15">
      <c r="A10" s="179" t="s">
        <v>121</v>
      </c>
      <c r="B10" s="168"/>
      <c r="C10" s="141">
        <v>-81448</v>
      </c>
      <c r="D10" s="122"/>
      <c r="E10" s="141">
        <v>-67575</v>
      </c>
      <c r="F10" s="141"/>
      <c r="G10" s="123"/>
    </row>
    <row r="11" spans="1:7" s="124" customFormat="1" ht="15">
      <c r="A11" s="179" t="s">
        <v>122</v>
      </c>
      <c r="B11" s="168"/>
      <c r="C11" s="141">
        <v>-48284</v>
      </c>
      <c r="D11" s="122"/>
      <c r="E11" s="141">
        <v>-48469</v>
      </c>
      <c r="F11" s="141"/>
      <c r="G11" s="123"/>
    </row>
    <row r="12" spans="1:7" s="124" customFormat="1" ht="15">
      <c r="A12" s="179" t="s">
        <v>123</v>
      </c>
      <c r="B12" s="168"/>
      <c r="C12" s="141">
        <v>7004</v>
      </c>
      <c r="D12" s="122"/>
      <c r="E12" s="141">
        <v>5087</v>
      </c>
      <c r="F12" s="141"/>
      <c r="G12" s="123"/>
    </row>
    <row r="13" spans="1:7" s="124" customFormat="1" ht="15">
      <c r="A13" s="179" t="s">
        <v>124</v>
      </c>
      <c r="B13" s="168"/>
      <c r="C13" s="141">
        <v>-7043</v>
      </c>
      <c r="D13" s="122"/>
      <c r="E13" s="141">
        <v>-4193</v>
      </c>
      <c r="F13" s="141"/>
      <c r="G13" s="123"/>
    </row>
    <row r="14" spans="1:7" s="124" customFormat="1" ht="15">
      <c r="A14" s="179" t="s">
        <v>125</v>
      </c>
      <c r="B14" s="168"/>
      <c r="C14" s="141">
        <v>47</v>
      </c>
      <c r="D14" s="122"/>
      <c r="E14" s="141">
        <v>19</v>
      </c>
      <c r="F14" s="141"/>
      <c r="G14" s="123"/>
    </row>
    <row r="15" spans="1:7" s="124" customFormat="1" ht="15">
      <c r="A15" s="179" t="s">
        <v>126</v>
      </c>
      <c r="B15" s="168"/>
      <c r="C15" s="141">
        <v>-4584</v>
      </c>
      <c r="D15" s="122"/>
      <c r="E15" s="180">
        <v>-4140</v>
      </c>
      <c r="F15" s="141"/>
      <c r="G15" s="123"/>
    </row>
    <row r="16" spans="1:7" s="124" customFormat="1" ht="15">
      <c r="A16" s="179" t="s">
        <v>127</v>
      </c>
      <c r="B16" s="168"/>
      <c r="C16" s="141">
        <v>-942</v>
      </c>
      <c r="D16" s="122"/>
      <c r="E16" s="141">
        <v>-1062</v>
      </c>
      <c r="F16" s="141"/>
      <c r="G16" s="123"/>
    </row>
    <row r="17" spans="1:10" ht="15">
      <c r="A17" s="179" t="s">
        <v>128</v>
      </c>
      <c r="B17" s="168"/>
      <c r="C17" s="141">
        <v>-912</v>
      </c>
      <c r="D17" s="122"/>
      <c r="E17" s="141">
        <v>-2065</v>
      </c>
      <c r="F17" s="141"/>
      <c r="G17" s="123"/>
      <c r="H17" s="181"/>
      <c r="I17" s="181"/>
      <c r="J17" s="181"/>
    </row>
    <row r="18" spans="1:10" s="124" customFormat="1" ht="15">
      <c r="A18" s="177" t="s">
        <v>129</v>
      </c>
      <c r="B18" s="122"/>
      <c r="C18" s="125">
        <f>SUM(C8:C17)</f>
        <v>-98068</v>
      </c>
      <c r="D18" s="122"/>
      <c r="E18" s="125">
        <f>SUM(E8:E17)</f>
        <v>-44987</v>
      </c>
      <c r="F18" s="182"/>
    </row>
    <row r="19" spans="1:10" s="124" customFormat="1" ht="15">
      <c r="A19" s="177"/>
      <c r="B19" s="122"/>
      <c r="C19" s="128"/>
      <c r="D19" s="122"/>
      <c r="E19" s="128"/>
      <c r="F19" s="178"/>
    </row>
    <row r="20" spans="1:10" s="124" customFormat="1" ht="15">
      <c r="A20" s="183" t="s">
        <v>130</v>
      </c>
      <c r="B20" s="122"/>
      <c r="C20" s="128"/>
      <c r="D20" s="122"/>
      <c r="E20" s="128"/>
      <c r="F20" s="178"/>
    </row>
    <row r="21" spans="1:10" ht="15">
      <c r="A21" s="179" t="s">
        <v>131</v>
      </c>
      <c r="B21" s="168"/>
      <c r="C21" s="141">
        <v>-17574</v>
      </c>
      <c r="D21" s="122"/>
      <c r="E21" s="141">
        <v>-10740</v>
      </c>
      <c r="F21" s="182"/>
      <c r="G21" s="123"/>
    </row>
    <row r="22" spans="1:10" ht="15">
      <c r="A22" s="184" t="s">
        <v>132</v>
      </c>
      <c r="B22" s="208"/>
      <c r="C22" s="141">
        <v>199</v>
      </c>
      <c r="D22" s="122"/>
      <c r="E22" s="141">
        <v>886</v>
      </c>
      <c r="F22" s="182"/>
      <c r="G22" s="123"/>
    </row>
    <row r="23" spans="1:10" ht="15">
      <c r="A23" s="179" t="s">
        <v>133</v>
      </c>
      <c r="B23" s="168"/>
      <c r="C23" s="141">
        <v>-2098</v>
      </c>
      <c r="D23" s="122"/>
      <c r="E23" s="141">
        <v>-2038</v>
      </c>
      <c r="F23" s="182"/>
      <c r="G23" s="123"/>
    </row>
    <row r="24" spans="1:10" ht="15" hidden="1">
      <c r="A24" s="292" t="s">
        <v>1</v>
      </c>
      <c r="B24" s="168"/>
      <c r="C24" s="141">
        <v>0</v>
      </c>
      <c r="D24" s="122"/>
      <c r="E24" s="141">
        <f>'[1]CF 2016'!$CC$32-15</f>
        <v>0</v>
      </c>
      <c r="F24" s="182"/>
      <c r="G24" s="123"/>
    </row>
    <row r="25" spans="1:10" ht="15">
      <c r="A25" s="292" t="s">
        <v>134</v>
      </c>
      <c r="B25" s="168"/>
      <c r="C25" s="141">
        <v>0</v>
      </c>
      <c r="D25" s="122"/>
      <c r="E25" s="141">
        <v>29</v>
      </c>
      <c r="F25" s="182"/>
      <c r="G25" s="123"/>
    </row>
    <row r="26" spans="1:10" ht="15">
      <c r="A26" s="179" t="s">
        <v>135</v>
      </c>
      <c r="B26" s="168"/>
      <c r="C26" s="141">
        <v>-1866</v>
      </c>
      <c r="D26" s="122"/>
      <c r="E26" s="141">
        <v>-314</v>
      </c>
      <c r="F26" s="182"/>
      <c r="G26" s="123"/>
    </row>
    <row r="27" spans="1:10" ht="15">
      <c r="A27" s="179" t="s">
        <v>136</v>
      </c>
      <c r="B27" s="168"/>
      <c r="C27" s="141">
        <v>818</v>
      </c>
      <c r="D27" s="122"/>
      <c r="E27" s="141">
        <v>493</v>
      </c>
      <c r="F27" s="182"/>
      <c r="G27" s="123"/>
    </row>
    <row r="28" spans="1:10" ht="15">
      <c r="A28" s="179" t="s">
        <v>137</v>
      </c>
      <c r="B28" s="168"/>
      <c r="C28" s="141">
        <v>23</v>
      </c>
      <c r="D28" s="122"/>
      <c r="E28" s="141">
        <v>97</v>
      </c>
      <c r="F28" s="182"/>
      <c r="G28" s="123"/>
    </row>
    <row r="29" spans="1:10" ht="15">
      <c r="A29" s="179" t="s">
        <v>138</v>
      </c>
      <c r="B29" s="168"/>
      <c r="C29" s="141">
        <v>-1212</v>
      </c>
      <c r="D29" s="122"/>
      <c r="E29" s="324">
        <f>-26460-5061</f>
        <v>-31521</v>
      </c>
      <c r="F29" s="182"/>
      <c r="G29" s="123"/>
    </row>
    <row r="30" spans="1:10" ht="15">
      <c r="A30" s="179" t="s">
        <v>139</v>
      </c>
      <c r="B30" s="185"/>
      <c r="C30" s="180">
        <f>-197</f>
        <v>-197</v>
      </c>
      <c r="D30" s="185"/>
      <c r="E30" s="141">
        <v>-1928</v>
      </c>
      <c r="F30" s="182"/>
      <c r="G30" s="123"/>
    </row>
    <row r="31" spans="1:10" ht="15">
      <c r="A31" s="179" t="s">
        <v>140</v>
      </c>
      <c r="B31" s="185"/>
      <c r="C31" s="180">
        <v>7</v>
      </c>
      <c r="D31" s="185"/>
      <c r="E31" s="141">
        <v>3495</v>
      </c>
      <c r="F31" s="182"/>
      <c r="G31" s="123"/>
    </row>
    <row r="32" spans="1:10" ht="15">
      <c r="A32" s="179" t="s">
        <v>141</v>
      </c>
      <c r="B32" s="185"/>
      <c r="C32" s="180">
        <v>-1000</v>
      </c>
      <c r="D32" s="185"/>
      <c r="E32" s="141">
        <v>-5446</v>
      </c>
      <c r="F32" s="182"/>
      <c r="G32" s="123"/>
    </row>
    <row r="33" spans="1:7" ht="15">
      <c r="A33" s="184" t="s">
        <v>142</v>
      </c>
      <c r="B33" s="168"/>
      <c r="C33" s="141">
        <v>-27186</v>
      </c>
      <c r="D33" s="122"/>
      <c r="E33" s="141">
        <v>-80034</v>
      </c>
      <c r="F33" s="182"/>
      <c r="G33" s="123"/>
    </row>
    <row r="34" spans="1:7" ht="15">
      <c r="A34" s="179" t="s">
        <v>143</v>
      </c>
      <c r="B34" s="168"/>
      <c r="C34" s="141">
        <v>21057</v>
      </c>
      <c r="D34" s="122"/>
      <c r="E34" s="141">
        <v>76487</v>
      </c>
      <c r="F34" s="182"/>
      <c r="G34" s="123"/>
    </row>
    <row r="35" spans="1:7" ht="15">
      <c r="A35" s="184" t="s">
        <v>144</v>
      </c>
      <c r="B35" s="168"/>
      <c r="C35" s="141">
        <v>-2212</v>
      </c>
      <c r="D35" s="122"/>
      <c r="E35" s="141">
        <v>-1621</v>
      </c>
      <c r="F35" s="182"/>
      <c r="G35" s="123"/>
    </row>
    <row r="36" spans="1:7" ht="15">
      <c r="A36" s="179" t="s">
        <v>145</v>
      </c>
      <c r="B36" s="168"/>
      <c r="C36" s="166">
        <v>382</v>
      </c>
      <c r="D36" s="122"/>
      <c r="E36" s="302">
        <v>135</v>
      </c>
      <c r="F36" s="182"/>
      <c r="G36" s="123"/>
    </row>
    <row r="37" spans="1:7" ht="15">
      <c r="A37" s="179" t="s">
        <v>146</v>
      </c>
      <c r="B37" s="168"/>
      <c r="C37" s="141">
        <v>749</v>
      </c>
      <c r="D37" s="122"/>
      <c r="E37" s="141">
        <v>673</v>
      </c>
      <c r="F37" s="182"/>
      <c r="G37" s="123"/>
    </row>
    <row r="38" spans="1:7" ht="15">
      <c r="A38" s="292" t="s">
        <v>128</v>
      </c>
      <c r="B38" s="168"/>
      <c r="C38" s="141">
        <v>-54</v>
      </c>
      <c r="D38" s="122"/>
      <c r="E38" s="141">
        <v>-53</v>
      </c>
      <c r="F38" s="182"/>
      <c r="G38" s="123"/>
    </row>
    <row r="39" spans="1:7" ht="15">
      <c r="A39" s="177" t="s">
        <v>147</v>
      </c>
      <c r="B39" s="186"/>
      <c r="C39" s="125">
        <f>SUM(C21:C38)</f>
        <v>-30164</v>
      </c>
      <c r="D39" s="122"/>
      <c r="E39" s="125">
        <f>SUM(E21:E38)</f>
        <v>-51400</v>
      </c>
      <c r="F39" s="187"/>
    </row>
    <row r="40" spans="1:7" ht="15">
      <c r="A40" s="179"/>
      <c r="B40" s="122"/>
      <c r="C40" s="128"/>
      <c r="D40" s="122"/>
      <c r="E40" s="128"/>
      <c r="F40" s="178"/>
    </row>
    <row r="41" spans="1:7" ht="15">
      <c r="A41" s="183" t="s">
        <v>148</v>
      </c>
      <c r="B41" s="122"/>
      <c r="C41" s="188"/>
      <c r="D41" s="122"/>
      <c r="E41" s="188"/>
      <c r="F41" s="187"/>
    </row>
    <row r="42" spans="1:7" ht="15">
      <c r="A42" s="189" t="s">
        <v>149</v>
      </c>
      <c r="B42" s="168"/>
      <c r="C42" s="141">
        <v>53917</v>
      </c>
      <c r="D42" s="122"/>
      <c r="E42" s="141">
        <v>16082</v>
      </c>
      <c r="F42" s="182"/>
      <c r="G42" s="123"/>
    </row>
    <row r="43" spans="1:7" ht="15">
      <c r="A43" s="189" t="s">
        <v>150</v>
      </c>
      <c r="B43" s="168"/>
      <c r="C43" s="141">
        <v>-16087</v>
      </c>
      <c r="D43" s="122"/>
      <c r="E43" s="141">
        <v>-11426</v>
      </c>
      <c r="F43" s="182"/>
      <c r="G43" s="123"/>
    </row>
    <row r="44" spans="1:7" ht="15">
      <c r="A44" s="189" t="s">
        <v>151</v>
      </c>
      <c r="B44" s="168"/>
      <c r="C44" s="141">
        <v>5177</v>
      </c>
      <c r="D44" s="122"/>
      <c r="E44" s="141">
        <v>23660</v>
      </c>
      <c r="F44" s="182"/>
      <c r="G44" s="123"/>
    </row>
    <row r="45" spans="1:7" ht="15">
      <c r="A45" s="189" t="s">
        <v>152</v>
      </c>
      <c r="B45" s="168"/>
      <c r="C45" s="141">
        <v>-10782</v>
      </c>
      <c r="D45" s="122"/>
      <c r="E45" s="141">
        <v>-9061</v>
      </c>
      <c r="F45" s="182"/>
      <c r="G45" s="123"/>
    </row>
    <row r="46" spans="1:7" ht="15">
      <c r="A46" s="189" t="s">
        <v>153</v>
      </c>
      <c r="B46" s="168"/>
      <c r="C46" s="141">
        <v>65</v>
      </c>
      <c r="D46" s="122"/>
      <c r="E46" s="141">
        <v>129</v>
      </c>
      <c r="F46" s="182"/>
      <c r="G46" s="123"/>
    </row>
    <row r="47" spans="1:7" ht="15">
      <c r="A47" s="179" t="s">
        <v>154</v>
      </c>
      <c r="B47" s="122"/>
      <c r="C47" s="141">
        <v>-187</v>
      </c>
      <c r="D47" s="122"/>
      <c r="E47" s="141">
        <v>-425</v>
      </c>
      <c r="F47" s="182"/>
      <c r="G47" s="123"/>
    </row>
    <row r="48" spans="1:7" ht="15">
      <c r="A48" s="179" t="s">
        <v>155</v>
      </c>
      <c r="B48" s="122"/>
      <c r="C48" s="141">
        <v>114164</v>
      </c>
      <c r="D48" s="122"/>
      <c r="E48" s="141">
        <v>97859</v>
      </c>
      <c r="F48" s="182"/>
      <c r="G48" s="123"/>
    </row>
    <row r="49" spans="1:11" ht="15">
      <c r="A49" s="309" t="s">
        <v>156</v>
      </c>
      <c r="B49" s="168"/>
      <c r="C49" s="141">
        <v>-219</v>
      </c>
      <c r="D49" s="122"/>
      <c r="E49" s="141">
        <v>-264</v>
      </c>
      <c r="F49" s="182"/>
      <c r="G49" s="123"/>
    </row>
    <row r="50" spans="1:11" ht="16.5" customHeight="1">
      <c r="A50" s="179" t="s">
        <v>157</v>
      </c>
      <c r="B50" s="168"/>
      <c r="C50" s="180">
        <v>-896</v>
      </c>
      <c r="D50" s="122"/>
      <c r="E50" s="180">
        <v>-1786</v>
      </c>
      <c r="F50" s="182"/>
      <c r="G50" s="123"/>
    </row>
    <row r="51" spans="1:11" s="124" customFormat="1" ht="15">
      <c r="A51" s="179" t="s">
        <v>158</v>
      </c>
      <c r="B51" s="168"/>
      <c r="C51" s="141">
        <v>-1027</v>
      </c>
      <c r="D51" s="122"/>
      <c r="E51" s="141">
        <v>-1257</v>
      </c>
      <c r="F51" s="182"/>
      <c r="G51" s="123"/>
    </row>
    <row r="52" spans="1:11" s="124" customFormat="1" ht="15">
      <c r="A52" s="310" t="s">
        <v>159</v>
      </c>
      <c r="B52" s="168"/>
      <c r="C52" s="141">
        <v>209</v>
      </c>
      <c r="D52" s="122"/>
      <c r="E52" s="141">
        <v>347</v>
      </c>
      <c r="F52" s="182"/>
      <c r="G52" s="123"/>
    </row>
    <row r="53" spans="1:11" ht="15">
      <c r="A53" s="179" t="s">
        <v>160</v>
      </c>
      <c r="B53" s="168"/>
      <c r="C53" s="141">
        <v>-641</v>
      </c>
      <c r="D53" s="122"/>
      <c r="E53" s="141">
        <v>-439</v>
      </c>
      <c r="F53" s="182"/>
      <c r="G53" s="123"/>
    </row>
    <row r="54" spans="1:11" ht="15">
      <c r="A54" s="179" t="s">
        <v>161</v>
      </c>
      <c r="B54" s="168"/>
      <c r="C54" s="141">
        <v>0</v>
      </c>
      <c r="D54" s="122"/>
      <c r="E54" s="141">
        <v>1887</v>
      </c>
      <c r="F54" s="182"/>
      <c r="G54" s="123"/>
    </row>
    <row r="55" spans="1:11" ht="15">
      <c r="A55" s="190" t="s">
        <v>162</v>
      </c>
      <c r="B55" s="168"/>
      <c r="C55" s="141">
        <v>-16447</v>
      </c>
      <c r="D55" s="122"/>
      <c r="E55" s="141">
        <v>-15773</v>
      </c>
      <c r="F55" s="182"/>
      <c r="G55" s="123"/>
    </row>
    <row r="56" spans="1:11" ht="15">
      <c r="A56" s="191" t="s">
        <v>163</v>
      </c>
      <c r="B56" s="122"/>
      <c r="C56" s="125">
        <f>SUM(C42:C55)</f>
        <v>127246</v>
      </c>
      <c r="D56" s="122"/>
      <c r="E56" s="125">
        <f>SUM(E42:E55)</f>
        <v>99533</v>
      </c>
      <c r="F56" s="192"/>
      <c r="I56" s="123"/>
      <c r="K56" s="123"/>
    </row>
    <row r="57" spans="1:11" ht="7.5" customHeight="1">
      <c r="A57" s="191"/>
      <c r="B57" s="122"/>
      <c r="C57" s="151"/>
      <c r="D57" s="122"/>
      <c r="E57" s="151"/>
      <c r="F57" s="192"/>
      <c r="I57" s="123"/>
      <c r="K57" s="123"/>
    </row>
    <row r="58" spans="1:11" s="124" customFormat="1" ht="27.75" customHeight="1">
      <c r="A58" s="311" t="s">
        <v>164</v>
      </c>
      <c r="B58" s="122"/>
      <c r="C58" s="126">
        <f>C18+C39+C56</f>
        <v>-986</v>
      </c>
      <c r="D58" s="122"/>
      <c r="E58" s="126">
        <f>E18+E39+E56</f>
        <v>3146</v>
      </c>
      <c r="F58" s="192"/>
      <c r="G58" s="193"/>
      <c r="I58" s="123"/>
      <c r="K58" s="123"/>
    </row>
    <row r="59" spans="1:11" s="124" customFormat="1" ht="9.75" customHeight="1">
      <c r="A59" s="190"/>
      <c r="B59" s="122"/>
      <c r="C59" s="128"/>
      <c r="D59" s="122"/>
      <c r="E59" s="128"/>
      <c r="F59" s="192"/>
      <c r="I59" s="123"/>
      <c r="K59" s="123"/>
    </row>
    <row r="60" spans="1:11" ht="15">
      <c r="A60" s="190" t="s">
        <v>165</v>
      </c>
      <c r="B60" s="122"/>
      <c r="C60" s="141">
        <v>22614</v>
      </c>
      <c r="D60" s="122"/>
      <c r="E60" s="141">
        <v>22339</v>
      </c>
      <c r="F60" s="192"/>
      <c r="I60" s="123"/>
      <c r="K60" s="123"/>
    </row>
    <row r="61" spans="1:11" ht="9" customHeight="1">
      <c r="A61" s="190"/>
      <c r="B61" s="122"/>
      <c r="C61" s="194"/>
      <c r="D61" s="122"/>
      <c r="E61" s="194"/>
      <c r="F61" s="192"/>
      <c r="I61" s="123"/>
      <c r="K61" s="123"/>
    </row>
    <row r="62" spans="1:11" thickBot="1">
      <c r="A62" s="299" t="s">
        <v>166</v>
      </c>
      <c r="B62" s="122">
        <f>+SFP!C24</f>
        <v>25</v>
      </c>
      <c r="C62" s="127">
        <f>C60+C58</f>
        <v>21628</v>
      </c>
      <c r="D62" s="122"/>
      <c r="E62" s="127">
        <f>E60+E58</f>
        <v>25485</v>
      </c>
      <c r="F62" s="192"/>
      <c r="I62" s="123"/>
      <c r="K62" s="123"/>
    </row>
    <row r="63" spans="1:11" ht="16.5" thickTop="1">
      <c r="A63" s="167"/>
      <c r="B63" s="122"/>
      <c r="C63" s="199"/>
      <c r="D63" s="122"/>
      <c r="E63" s="199"/>
    </row>
    <row r="64" spans="1:11" ht="15">
      <c r="A64" s="312" t="str">
        <f>+SCI!A57</f>
        <v>Noty na stronach od 5 do 105 stanowią integralną część skonsolidowanego sprawozdania finansowego.</v>
      </c>
      <c r="B64" s="122"/>
      <c r="C64" s="168"/>
      <c r="D64" s="122"/>
      <c r="E64" s="122"/>
    </row>
    <row r="65" spans="1:6" ht="15">
      <c r="A65" s="195"/>
      <c r="B65" s="122"/>
      <c r="C65" s="168"/>
      <c r="D65" s="122"/>
      <c r="E65" s="122"/>
    </row>
    <row r="66" spans="1:6" ht="15">
      <c r="A66" s="195"/>
      <c r="B66" s="122"/>
      <c r="C66" s="168"/>
      <c r="D66" s="122"/>
      <c r="E66" s="122"/>
    </row>
    <row r="67" spans="1:6" ht="15">
      <c r="A67" s="57" t="s">
        <v>69</v>
      </c>
      <c r="B67" s="130"/>
      <c r="C67" s="130"/>
      <c r="D67" s="130"/>
      <c r="E67" s="130"/>
    </row>
    <row r="68" spans="1:6" ht="15">
      <c r="A68" s="58" t="s">
        <v>7</v>
      </c>
      <c r="B68" s="130"/>
      <c r="C68" s="130"/>
      <c r="D68" s="130"/>
      <c r="E68" s="130"/>
    </row>
    <row r="69" spans="1:6" ht="15">
      <c r="A69" s="21"/>
      <c r="B69" s="130"/>
      <c r="C69" s="130"/>
      <c r="D69" s="130"/>
      <c r="E69" s="130"/>
    </row>
    <row r="70" spans="1:6" ht="15">
      <c r="A70" s="59" t="s">
        <v>167</v>
      </c>
      <c r="B70" s="130"/>
      <c r="C70" s="130"/>
      <c r="D70" s="130"/>
      <c r="E70" s="130"/>
    </row>
    <row r="71" spans="1:6" ht="15">
      <c r="A71" s="60"/>
      <c r="B71" s="130"/>
      <c r="C71" s="130"/>
      <c r="D71" s="130"/>
      <c r="E71" s="130"/>
    </row>
    <row r="72" spans="1:6" ht="15">
      <c r="A72" s="61"/>
      <c r="B72" s="130"/>
      <c r="C72" s="130"/>
      <c r="D72" s="130"/>
      <c r="E72" s="130"/>
    </row>
    <row r="73" spans="1:6" ht="15">
      <c r="A73" s="62" t="s">
        <v>168</v>
      </c>
      <c r="B73" s="196"/>
      <c r="C73" s="196"/>
      <c r="D73" s="196"/>
      <c r="E73" s="196"/>
      <c r="F73" s="197"/>
    </row>
    <row r="74" spans="1:6" ht="15">
      <c r="A74" s="198"/>
    </row>
    <row r="75" spans="1:6" ht="15">
      <c r="A75" s="181"/>
    </row>
    <row r="76" spans="1:6" ht="15">
      <c r="A76" s="132"/>
    </row>
    <row r="77" spans="1:6" ht="15">
      <c r="A77" s="133"/>
    </row>
    <row r="78" spans="1:6" ht="15">
      <c r="A78" s="134"/>
    </row>
    <row r="79" spans="1:6" ht="15">
      <c r="A79" s="134"/>
    </row>
  </sheetData>
  <pageMargins left="0.70866141732283472" right="0.70866141732283472" top="0.35433070866141736" bottom="0.43307086614173229" header="0.27559055118110237" footer="0.31496062992125984"/>
  <pageSetup paperSize="9" scale="69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3"/>
  <sheetViews>
    <sheetView view="pageBreakPreview" zoomScale="70" zoomScaleNormal="55" zoomScaleSheetLayoutView="70" workbookViewId="0">
      <selection activeCell="A25" sqref="A25"/>
    </sheetView>
  </sheetViews>
  <sheetFormatPr defaultColWidth="9.140625" defaultRowHeight="16.5"/>
  <cols>
    <col min="1" max="1" width="88.7109375" style="234" customWidth="1"/>
    <col min="2" max="2" width="11.5703125" style="217" customWidth="1"/>
    <col min="3" max="3" width="13.85546875" style="217" customWidth="1"/>
    <col min="4" max="4" width="1" style="217" customWidth="1"/>
    <col min="5" max="5" width="13.42578125" style="217" customWidth="1"/>
    <col min="6" max="6" width="0.85546875" style="217" customWidth="1"/>
    <col min="7" max="7" width="13.5703125" style="217" customWidth="1"/>
    <col min="8" max="8" width="1" style="217" customWidth="1"/>
    <col min="9" max="9" width="15.85546875" style="217" customWidth="1"/>
    <col min="10" max="10" width="1" style="217" customWidth="1"/>
    <col min="11" max="11" width="17.5703125" style="217" customWidth="1"/>
    <col min="12" max="12" width="0.5703125" style="217" customWidth="1"/>
    <col min="13" max="13" width="20.28515625" style="217" customWidth="1"/>
    <col min="14" max="14" width="0.85546875" style="217" customWidth="1"/>
    <col min="15" max="15" width="19.7109375" style="217" customWidth="1"/>
    <col min="16" max="16" width="1.42578125" style="217" customWidth="1"/>
    <col min="17" max="17" width="13.7109375" style="217" customWidth="1"/>
    <col min="18" max="18" width="2.42578125" style="217" customWidth="1"/>
    <col min="19" max="19" width="20.42578125" style="237" customWidth="1"/>
    <col min="20" max="20" width="1.42578125" style="217" customWidth="1"/>
    <col min="21" max="21" width="18.85546875" style="217" customWidth="1"/>
    <col min="22" max="22" width="11.7109375" style="136" bestFit="1" customWidth="1"/>
    <col min="23" max="23" width="10.85546875" style="136" customWidth="1"/>
    <col min="24" max="25" width="9.85546875" style="136" bestFit="1" customWidth="1"/>
    <col min="26" max="16384" width="9.140625" style="136"/>
  </cols>
  <sheetData>
    <row r="1" spans="1:22" ht="18" customHeight="1">
      <c r="A1" s="218" t="str">
        <f>SCF!A1</f>
        <v>GRUPA SOPHARMA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35"/>
      <c r="S1" s="236"/>
      <c r="T1" s="235"/>
      <c r="U1" s="235"/>
    </row>
    <row r="2" spans="1:22" ht="18" customHeight="1">
      <c r="A2" s="339" t="s">
        <v>169</v>
      </c>
      <c r="B2" s="339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</row>
    <row r="3" spans="1:22" ht="18" customHeight="1">
      <c r="A3" s="73" t="str">
        <f>SCF!A3</f>
        <v>za okres dziewięciu miesięcy kończący się w dniu 30 września 2018 r</v>
      </c>
      <c r="B3" s="211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U3" s="239"/>
    </row>
    <row r="4" spans="1:22" ht="43.9" customHeight="1">
      <c r="A4" s="219"/>
      <c r="B4" s="240"/>
      <c r="C4" s="341" t="s">
        <v>196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240"/>
      <c r="S4" s="241" t="s">
        <v>203</v>
      </c>
      <c r="T4" s="240"/>
      <c r="U4" s="241" t="s">
        <v>204</v>
      </c>
    </row>
    <row r="5" spans="1:22" s="137" customFormat="1" ht="28.5" customHeight="1">
      <c r="A5" s="342"/>
      <c r="B5" s="351" t="s">
        <v>37</v>
      </c>
      <c r="C5" s="337" t="s">
        <v>195</v>
      </c>
      <c r="D5" s="283"/>
      <c r="E5" s="337" t="s">
        <v>160</v>
      </c>
      <c r="F5" s="283"/>
      <c r="G5" s="337" t="s">
        <v>197</v>
      </c>
      <c r="H5" s="283"/>
      <c r="I5" s="337" t="s">
        <v>198</v>
      </c>
      <c r="J5" s="295"/>
      <c r="K5" s="337" t="s">
        <v>199</v>
      </c>
      <c r="L5" s="295"/>
      <c r="M5" s="337" t="s">
        <v>200</v>
      </c>
      <c r="N5" s="283"/>
      <c r="O5" s="337" t="s">
        <v>201</v>
      </c>
      <c r="P5" s="283"/>
      <c r="Q5" s="337" t="s">
        <v>202</v>
      </c>
      <c r="R5" s="284"/>
      <c r="S5" s="285"/>
      <c r="T5" s="284"/>
      <c r="U5" s="284"/>
    </row>
    <row r="6" spans="1:22" s="138" customFormat="1" ht="52.9" customHeight="1">
      <c r="A6" s="343"/>
      <c r="B6" s="331"/>
      <c r="C6" s="338"/>
      <c r="D6" s="287"/>
      <c r="E6" s="338"/>
      <c r="F6" s="287"/>
      <c r="G6" s="338"/>
      <c r="H6" s="287"/>
      <c r="I6" s="338"/>
      <c r="J6" s="296"/>
      <c r="K6" s="338"/>
      <c r="L6" s="296"/>
      <c r="M6" s="338"/>
      <c r="N6" s="287"/>
      <c r="O6" s="338"/>
      <c r="P6" s="287"/>
      <c r="Q6" s="338"/>
      <c r="R6" s="286"/>
      <c r="S6" s="288"/>
      <c r="T6" s="289"/>
      <c r="U6" s="289"/>
    </row>
    <row r="7" spans="1:22" s="139" customFormat="1">
      <c r="A7" s="220"/>
      <c r="B7" s="212"/>
      <c r="C7" s="244" t="s">
        <v>0</v>
      </c>
      <c r="D7" s="244"/>
      <c r="E7" s="244" t="s">
        <v>0</v>
      </c>
      <c r="F7" s="244"/>
      <c r="G7" s="244" t="s">
        <v>0</v>
      </c>
      <c r="H7" s="244"/>
      <c r="I7" s="244" t="s">
        <v>0</v>
      </c>
      <c r="J7" s="244"/>
      <c r="K7" s="244" t="s">
        <v>0</v>
      </c>
      <c r="L7" s="244"/>
      <c r="M7" s="244" t="s">
        <v>0</v>
      </c>
      <c r="N7" s="244"/>
      <c r="O7" s="244" t="s">
        <v>0</v>
      </c>
      <c r="P7" s="244"/>
      <c r="Q7" s="244" t="s">
        <v>0</v>
      </c>
      <c r="R7" s="245"/>
      <c r="S7" s="246" t="s">
        <v>0</v>
      </c>
      <c r="T7" s="244"/>
      <c r="U7" s="244" t="s">
        <v>0</v>
      </c>
    </row>
    <row r="8" spans="1:22" s="138" customFormat="1" ht="12" customHeight="1">
      <c r="A8" s="297"/>
      <c r="B8" s="21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15"/>
      <c r="P8" s="244"/>
      <c r="Q8" s="244"/>
      <c r="R8" s="242"/>
      <c r="S8" s="243"/>
      <c r="T8" s="242"/>
      <c r="U8" s="242"/>
    </row>
    <row r="9" spans="1:22" s="140" customFormat="1" ht="3.75" customHeight="1">
      <c r="A9" s="221"/>
      <c r="B9" s="247"/>
      <c r="C9" s="248"/>
      <c r="D9" s="249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50"/>
      <c r="S9" s="251"/>
      <c r="T9" s="247"/>
      <c r="U9" s="252"/>
    </row>
    <row r="10" spans="1:22" s="140" customFormat="1" ht="17.25" thickBot="1">
      <c r="A10" s="222" t="s">
        <v>170</v>
      </c>
      <c r="B10" s="240">
        <f>+SFP!C38</f>
        <v>26</v>
      </c>
      <c r="C10" s="259">
        <v>134798</v>
      </c>
      <c r="D10" s="253"/>
      <c r="E10" s="259">
        <v>-19501</v>
      </c>
      <c r="F10" s="253"/>
      <c r="G10" s="259">
        <v>47841</v>
      </c>
      <c r="H10" s="253"/>
      <c r="I10" s="259">
        <v>32277</v>
      </c>
      <c r="J10" s="254"/>
      <c r="K10" s="259">
        <v>2808</v>
      </c>
      <c r="L10" s="254"/>
      <c r="M10" s="259">
        <v>-717</v>
      </c>
      <c r="N10" s="253"/>
      <c r="O10" s="259">
        <v>259984</v>
      </c>
      <c r="P10" s="253"/>
      <c r="Q10" s="259">
        <f>C10+E10+G10+I10+K10+M10+O10</f>
        <v>457490</v>
      </c>
      <c r="R10" s="255"/>
      <c r="S10" s="259">
        <v>33733</v>
      </c>
      <c r="T10" s="256"/>
      <c r="U10" s="259">
        <f>Q10+S10</f>
        <v>491223</v>
      </c>
      <c r="V10" s="143"/>
    </row>
    <row r="11" spans="1:22" s="140" customFormat="1" ht="8.25" customHeight="1" thickTop="1">
      <c r="A11" s="222"/>
      <c r="B11" s="240"/>
      <c r="C11" s="254"/>
      <c r="D11" s="253"/>
      <c r="E11" s="253"/>
      <c r="F11" s="253"/>
      <c r="G11" s="254"/>
      <c r="H11" s="253"/>
      <c r="I11" s="254"/>
      <c r="J11" s="254"/>
      <c r="K11" s="254"/>
      <c r="L11" s="254"/>
      <c r="M11" s="254"/>
      <c r="N11" s="253"/>
      <c r="O11" s="254"/>
      <c r="P11" s="253"/>
      <c r="Q11" s="254"/>
      <c r="R11" s="255"/>
      <c r="S11" s="255"/>
      <c r="T11" s="256"/>
      <c r="U11" s="260"/>
    </row>
    <row r="12" spans="1:22" s="140" customFormat="1" ht="17.25">
      <c r="A12" s="224" t="s">
        <v>171</v>
      </c>
      <c r="B12" s="240"/>
      <c r="C12" s="254"/>
      <c r="D12" s="253"/>
      <c r="E12" s="253"/>
      <c r="F12" s="253"/>
      <c r="G12" s="254"/>
      <c r="H12" s="253"/>
      <c r="I12" s="254"/>
      <c r="J12" s="254"/>
      <c r="K12" s="254"/>
      <c r="L12" s="254"/>
      <c r="M12" s="254"/>
      <c r="N12" s="253"/>
      <c r="O12" s="254"/>
      <c r="P12" s="253"/>
      <c r="Q12" s="254"/>
      <c r="R12" s="255"/>
      <c r="S12" s="255"/>
      <c r="T12" s="256"/>
      <c r="U12" s="260"/>
    </row>
    <row r="13" spans="1:22" s="140" customFormat="1">
      <c r="A13" s="225" t="s">
        <v>172</v>
      </c>
      <c r="B13" s="240"/>
      <c r="C13" s="258">
        <v>0</v>
      </c>
      <c r="D13" s="258"/>
      <c r="E13" s="258">
        <v>960</v>
      </c>
      <c r="F13" s="258"/>
      <c r="G13" s="258">
        <v>0</v>
      </c>
      <c r="H13" s="258"/>
      <c r="I13" s="258">
        <v>0</v>
      </c>
      <c r="J13" s="258"/>
      <c r="K13" s="258">
        <v>0</v>
      </c>
      <c r="L13" s="258"/>
      <c r="M13" s="258">
        <v>0</v>
      </c>
      <c r="N13" s="258"/>
      <c r="O13" s="258">
        <v>480</v>
      </c>
      <c r="P13" s="258"/>
      <c r="Q13" s="258">
        <f>SUM(C13:P13)</f>
        <v>1440</v>
      </c>
      <c r="R13" s="260"/>
      <c r="S13" s="258">
        <v>0</v>
      </c>
      <c r="T13" s="260"/>
      <c r="U13" s="261">
        <f>SUM(Q13:T13)</f>
        <v>1440</v>
      </c>
    </row>
    <row r="14" spans="1:22" s="140" customFormat="1" ht="8.25" customHeight="1">
      <c r="A14" s="225"/>
      <c r="B14" s="240"/>
      <c r="C14" s="254"/>
      <c r="D14" s="253"/>
      <c r="E14" s="253"/>
      <c r="F14" s="253"/>
      <c r="G14" s="254"/>
      <c r="H14" s="253"/>
      <c r="I14" s="254"/>
      <c r="J14" s="254"/>
      <c r="K14" s="254"/>
      <c r="L14" s="254"/>
      <c r="M14" s="254"/>
      <c r="N14" s="253"/>
      <c r="O14" s="254"/>
      <c r="P14" s="253"/>
      <c r="Q14" s="254"/>
      <c r="R14" s="255"/>
      <c r="S14" s="255"/>
      <c r="T14" s="256"/>
      <c r="U14" s="261">
        <f t="shared" ref="U14" si="0">SUM(Q14:T14)</f>
        <v>0</v>
      </c>
    </row>
    <row r="15" spans="1:22" s="140" customFormat="1" ht="18.600000000000001" customHeight="1">
      <c r="A15" s="321" t="s">
        <v>173</v>
      </c>
      <c r="B15" s="240"/>
      <c r="C15" s="254"/>
      <c r="D15" s="253"/>
      <c r="E15" s="253">
        <v>602</v>
      </c>
      <c r="F15" s="253"/>
      <c r="G15" s="254"/>
      <c r="H15" s="253"/>
      <c r="I15" s="254"/>
      <c r="J15" s="254"/>
      <c r="K15" s="254"/>
      <c r="L15" s="254"/>
      <c r="M15" s="254"/>
      <c r="N15" s="253"/>
      <c r="O15" s="253">
        <v>662</v>
      </c>
      <c r="P15" s="253"/>
      <c r="Q15" s="258">
        <f>SUM(C15:P15)</f>
        <v>1264</v>
      </c>
      <c r="R15" s="255"/>
      <c r="S15" s="269">
        <v>-241</v>
      </c>
      <c r="T15" s="256"/>
      <c r="U15" s="261">
        <f>SUM(Q15:T15)</f>
        <v>1023</v>
      </c>
    </row>
    <row r="16" spans="1:22" s="140" customFormat="1" ht="8.25" customHeight="1">
      <c r="A16" s="225"/>
      <c r="B16" s="240"/>
      <c r="C16" s="254"/>
      <c r="D16" s="253"/>
      <c r="E16" s="253"/>
      <c r="F16" s="253"/>
      <c r="G16" s="254"/>
      <c r="H16" s="253"/>
      <c r="I16" s="254"/>
      <c r="J16" s="254"/>
      <c r="K16" s="254"/>
      <c r="L16" s="254"/>
      <c r="M16" s="254"/>
      <c r="N16" s="253"/>
      <c r="O16" s="254"/>
      <c r="P16" s="253"/>
      <c r="Q16" s="254"/>
      <c r="R16" s="255"/>
      <c r="S16" s="255"/>
      <c r="T16" s="256"/>
      <c r="U16" s="261"/>
    </row>
    <row r="17" spans="1:22" s="140" customFormat="1">
      <c r="A17" s="223" t="s">
        <v>174</v>
      </c>
      <c r="B17" s="240"/>
      <c r="C17" s="264">
        <f>C18+C19</f>
        <v>0</v>
      </c>
      <c r="D17" s="263"/>
      <c r="E17" s="264">
        <f>E18+E19</f>
        <v>0</v>
      </c>
      <c r="F17" s="258"/>
      <c r="G17" s="264">
        <f>G18+G19</f>
        <v>3825</v>
      </c>
      <c r="H17" s="264">
        <f t="shared" ref="H17:O17" si="1">H18+H19</f>
        <v>0</v>
      </c>
      <c r="I17" s="264">
        <f t="shared" si="1"/>
        <v>0</v>
      </c>
      <c r="J17" s="264">
        <f t="shared" si="1"/>
        <v>0</v>
      </c>
      <c r="K17" s="264">
        <f t="shared" si="1"/>
        <v>0</v>
      </c>
      <c r="L17" s="264">
        <f t="shared" si="1"/>
        <v>0</v>
      </c>
      <c r="M17" s="264">
        <f t="shared" si="1"/>
        <v>0</v>
      </c>
      <c r="N17" s="264">
        <f t="shared" si="1"/>
        <v>0</v>
      </c>
      <c r="O17" s="264">
        <f t="shared" si="1"/>
        <v>-16740</v>
      </c>
      <c r="P17" s="264">
        <f t="shared" ref="P17" si="2">P18+P19</f>
        <v>0</v>
      </c>
      <c r="Q17" s="267">
        <f>SUM(C17:P17)</f>
        <v>-12915</v>
      </c>
      <c r="R17" s="264">
        <f t="shared" ref="R17" si="3">R18+R19</f>
        <v>0</v>
      </c>
      <c r="S17" s="264">
        <f t="shared" ref="S17" si="4">S18+S19</f>
        <v>0</v>
      </c>
      <c r="T17" s="264">
        <f t="shared" ref="T17" si="5">T18+T19</f>
        <v>0</v>
      </c>
      <c r="U17" s="306">
        <f>SUM(Q17:T17)</f>
        <v>-12915</v>
      </c>
    </row>
    <row r="18" spans="1:22" s="140" customFormat="1">
      <c r="A18" s="227" t="s">
        <v>175</v>
      </c>
      <c r="B18" s="240"/>
      <c r="C18" s="253">
        <v>0</v>
      </c>
      <c r="D18" s="253"/>
      <c r="E18" s="253">
        <v>0</v>
      </c>
      <c r="F18" s="253"/>
      <c r="G18" s="253">
        <v>3825</v>
      </c>
      <c r="H18" s="253"/>
      <c r="I18" s="253">
        <v>0</v>
      </c>
      <c r="J18" s="253"/>
      <c r="K18" s="253">
        <v>0</v>
      </c>
      <c r="L18" s="253"/>
      <c r="M18" s="253">
        <v>0</v>
      </c>
      <c r="N18" s="253"/>
      <c r="O18" s="253">
        <v>-3825</v>
      </c>
      <c r="P18" s="253"/>
      <c r="Q18" s="258">
        <v>0</v>
      </c>
      <c r="R18" s="269"/>
      <c r="S18" s="253">
        <v>0</v>
      </c>
      <c r="T18" s="270"/>
      <c r="U18" s="253">
        <v>0</v>
      </c>
    </row>
    <row r="19" spans="1:22" s="140" customFormat="1">
      <c r="A19" s="227" t="s">
        <v>176</v>
      </c>
      <c r="B19" s="240"/>
      <c r="C19" s="253">
        <v>0</v>
      </c>
      <c r="D19" s="253"/>
      <c r="E19" s="253">
        <v>0</v>
      </c>
      <c r="F19" s="253"/>
      <c r="G19" s="253">
        <v>0</v>
      </c>
      <c r="H19" s="253"/>
      <c r="I19" s="253">
        <v>0</v>
      </c>
      <c r="J19" s="253"/>
      <c r="K19" s="253">
        <v>0</v>
      </c>
      <c r="L19" s="253"/>
      <c r="M19" s="253">
        <v>0</v>
      </c>
      <c r="N19" s="253"/>
      <c r="O19" s="253">
        <v>-12915</v>
      </c>
      <c r="P19" s="253"/>
      <c r="Q19" s="258">
        <f t="shared" ref="Q19" si="6">SUM(C19:P19)</f>
        <v>-12915</v>
      </c>
      <c r="R19" s="269"/>
      <c r="S19" s="253">
        <v>0</v>
      </c>
      <c r="T19" s="270"/>
      <c r="U19" s="253">
        <f>SUM(Q19:T19)</f>
        <v>-12915</v>
      </c>
    </row>
    <row r="20" spans="1:22" s="140" customFormat="1" ht="6.75" customHeight="1">
      <c r="A20" s="227"/>
      <c r="B20" s="240"/>
      <c r="C20" s="254"/>
      <c r="D20" s="253"/>
      <c r="E20" s="253"/>
      <c r="F20" s="253"/>
      <c r="G20" s="254"/>
      <c r="H20" s="253"/>
      <c r="I20" s="254"/>
      <c r="J20" s="254"/>
      <c r="K20" s="254"/>
      <c r="L20" s="254"/>
      <c r="M20" s="254"/>
      <c r="N20" s="253"/>
      <c r="O20" s="254"/>
      <c r="P20" s="253"/>
      <c r="Q20" s="254"/>
      <c r="R20" s="255"/>
      <c r="S20" s="255"/>
      <c r="T20" s="256"/>
      <c r="U20" s="260"/>
    </row>
    <row r="21" spans="1:22" s="140" customFormat="1">
      <c r="A21" s="221" t="s">
        <v>177</v>
      </c>
      <c r="B21" s="240"/>
      <c r="C21" s="267">
        <v>0</v>
      </c>
      <c r="D21" s="254"/>
      <c r="E21" s="267">
        <v>0</v>
      </c>
      <c r="F21" s="254"/>
      <c r="G21" s="267">
        <v>0</v>
      </c>
      <c r="H21" s="254"/>
      <c r="I21" s="267">
        <v>0</v>
      </c>
      <c r="J21" s="254"/>
      <c r="K21" s="267">
        <v>0</v>
      </c>
      <c r="L21" s="254"/>
      <c r="M21" s="267">
        <v>0</v>
      </c>
      <c r="N21" s="254"/>
      <c r="O21" s="267">
        <f>O22+O23+O25+O26</f>
        <v>-1067</v>
      </c>
      <c r="P21" s="267" t="e">
        <f>P22+P23+#REF!+P25+P26</f>
        <v>#REF!</v>
      </c>
      <c r="Q21" s="267">
        <f>Q22+Q23+Q25+Q26</f>
        <v>-1067</v>
      </c>
      <c r="R21" s="267"/>
      <c r="S21" s="267">
        <f>S22+S23+S25+S26+S24</f>
        <v>-60</v>
      </c>
      <c r="T21" s="267" t="e">
        <f>T22+T23+#REF!+T25+T26</f>
        <v>#REF!</v>
      </c>
      <c r="U21" s="267">
        <f>U22+U23+U25+U26+U24</f>
        <v>-1127</v>
      </c>
    </row>
    <row r="22" spans="1:22" s="140" customFormat="1">
      <c r="A22" s="227" t="s">
        <v>178</v>
      </c>
      <c r="B22" s="240"/>
      <c r="C22" s="265">
        <v>0</v>
      </c>
      <c r="D22" s="253"/>
      <c r="E22" s="265">
        <v>0</v>
      </c>
      <c r="F22" s="253"/>
      <c r="G22" s="265">
        <v>0</v>
      </c>
      <c r="H22" s="253"/>
      <c r="I22" s="265">
        <v>0</v>
      </c>
      <c r="J22" s="254"/>
      <c r="K22" s="265">
        <v>0</v>
      </c>
      <c r="L22" s="254"/>
      <c r="M22" s="265">
        <v>0</v>
      </c>
      <c r="N22" s="253"/>
      <c r="O22" s="266">
        <v>0</v>
      </c>
      <c r="P22" s="253"/>
      <c r="Q22" s="258">
        <f>C22+E22+G22+I22+K22+M22+O22</f>
        <v>0</v>
      </c>
      <c r="R22" s="255"/>
      <c r="S22" s="266">
        <v>4609</v>
      </c>
      <c r="T22" s="256"/>
      <c r="U22" s="261">
        <f>SUM(Q22:T22)</f>
        <v>4609</v>
      </c>
    </row>
    <row r="23" spans="1:22" s="140" customFormat="1">
      <c r="A23" s="227" t="s">
        <v>179</v>
      </c>
      <c r="B23" s="240"/>
      <c r="C23" s="265">
        <v>0</v>
      </c>
      <c r="D23" s="253"/>
      <c r="E23" s="265">
        <v>0</v>
      </c>
      <c r="F23" s="253"/>
      <c r="G23" s="265">
        <v>0</v>
      </c>
      <c r="H23" s="253"/>
      <c r="I23" s="265">
        <v>0</v>
      </c>
      <c r="J23" s="254"/>
      <c r="K23" s="265">
        <v>0</v>
      </c>
      <c r="L23" s="254"/>
      <c r="M23" s="265">
        <v>0</v>
      </c>
      <c r="N23" s="253"/>
      <c r="O23" s="266">
        <v>0</v>
      </c>
      <c r="P23" s="253"/>
      <c r="Q23" s="258">
        <f>C23+E23+G23+I23+K23+M23+O23</f>
        <v>0</v>
      </c>
      <c r="R23" s="255"/>
      <c r="S23" s="266">
        <v>-2715</v>
      </c>
      <c r="T23" s="256"/>
      <c r="U23" s="261">
        <f>SUM(Q23:T23)</f>
        <v>-2715</v>
      </c>
    </row>
    <row r="24" spans="1:22" s="140" customFormat="1">
      <c r="A24" s="227" t="s">
        <v>180</v>
      </c>
      <c r="B24" s="240"/>
      <c r="C24" s="265"/>
      <c r="D24" s="253"/>
      <c r="E24" s="265"/>
      <c r="F24" s="253"/>
      <c r="G24" s="265"/>
      <c r="H24" s="253"/>
      <c r="I24" s="265"/>
      <c r="J24" s="254"/>
      <c r="K24" s="265"/>
      <c r="L24" s="254"/>
      <c r="M24" s="265"/>
      <c r="N24" s="253"/>
      <c r="O24" s="266"/>
      <c r="P24" s="253"/>
      <c r="Q24" s="258"/>
      <c r="R24" s="255"/>
      <c r="S24" s="266">
        <v>4861</v>
      </c>
      <c r="T24" s="256"/>
      <c r="U24" s="261">
        <f>SUM(Q24:T24)</f>
        <v>4861</v>
      </c>
    </row>
    <row r="25" spans="1:22" s="140" customFormat="1">
      <c r="A25" s="227" t="s">
        <v>181</v>
      </c>
      <c r="B25" s="240"/>
      <c r="C25" s="265">
        <v>0</v>
      </c>
      <c r="D25" s="253"/>
      <c r="E25" s="265">
        <v>0</v>
      </c>
      <c r="F25" s="253"/>
      <c r="G25" s="265">
        <v>0</v>
      </c>
      <c r="H25" s="253"/>
      <c r="I25" s="265">
        <v>0</v>
      </c>
      <c r="J25" s="254"/>
      <c r="K25" s="265">
        <v>0</v>
      </c>
      <c r="L25" s="254"/>
      <c r="M25" s="265">
        <v>0</v>
      </c>
      <c r="N25" s="253"/>
      <c r="O25" s="266">
        <v>193</v>
      </c>
      <c r="P25" s="253"/>
      <c r="Q25" s="258">
        <f>C25+E25+G25+I25+K25+M25+O25</f>
        <v>193</v>
      </c>
      <c r="R25" s="255"/>
      <c r="S25" s="266">
        <v>-5832</v>
      </c>
      <c r="T25" s="256"/>
      <c r="U25" s="261">
        <f>SUM(Q25:T25)</f>
        <v>-5639</v>
      </c>
      <c r="V25" s="291"/>
    </row>
    <row r="26" spans="1:22" s="140" customFormat="1">
      <c r="A26" s="227" t="s">
        <v>182</v>
      </c>
      <c r="B26" s="240"/>
      <c r="C26" s="265">
        <v>0</v>
      </c>
      <c r="D26" s="253"/>
      <c r="E26" s="265">
        <v>0</v>
      </c>
      <c r="F26" s="253"/>
      <c r="G26" s="265">
        <v>0</v>
      </c>
      <c r="H26" s="253"/>
      <c r="I26" s="265">
        <v>0</v>
      </c>
      <c r="J26" s="254"/>
      <c r="K26" s="265">
        <v>0</v>
      </c>
      <c r="L26" s="254"/>
      <c r="M26" s="265">
        <v>0</v>
      </c>
      <c r="N26" s="253"/>
      <c r="O26" s="266">
        <v>-1260</v>
      </c>
      <c r="P26" s="253"/>
      <c r="Q26" s="258">
        <f>C26+E26+G26+I26+K26+M26+O26</f>
        <v>-1260</v>
      </c>
      <c r="R26" s="255"/>
      <c r="S26" s="266">
        <v>-983</v>
      </c>
      <c r="T26" s="256"/>
      <c r="U26" s="261">
        <f>SUM(Q26:T26)</f>
        <v>-2243</v>
      </c>
    </row>
    <row r="27" spans="1:22" s="140" customFormat="1" ht="6.75" customHeight="1">
      <c r="A27" s="227"/>
      <c r="B27" s="240"/>
      <c r="C27" s="254"/>
      <c r="D27" s="253"/>
      <c r="E27" s="253"/>
      <c r="F27" s="253"/>
      <c r="G27" s="254"/>
      <c r="H27" s="253"/>
      <c r="I27" s="254"/>
      <c r="J27" s="254"/>
      <c r="K27" s="254"/>
      <c r="L27" s="254"/>
      <c r="M27" s="254"/>
      <c r="N27" s="253"/>
      <c r="O27" s="254"/>
      <c r="P27" s="253"/>
      <c r="Q27" s="254"/>
      <c r="R27" s="255"/>
      <c r="S27" s="255"/>
      <c r="T27" s="256"/>
      <c r="U27" s="260"/>
    </row>
    <row r="28" spans="1:22" s="140" customFormat="1">
      <c r="A28" s="298" t="s">
        <v>183</v>
      </c>
      <c r="B28" s="240"/>
      <c r="C28" s="268">
        <v>0</v>
      </c>
      <c r="D28" s="253"/>
      <c r="E28" s="268">
        <v>0</v>
      </c>
      <c r="F28" s="253"/>
      <c r="G28" s="268">
        <v>0</v>
      </c>
      <c r="H28" s="253"/>
      <c r="I28" s="267">
        <f>I29+I30</f>
        <v>0</v>
      </c>
      <c r="J28" s="254"/>
      <c r="K28" s="267">
        <f>K29+K30</f>
        <v>2049</v>
      </c>
      <c r="L28" s="263">
        <f t="shared" ref="L28:M28" si="7">L29+L30</f>
        <v>0</v>
      </c>
      <c r="M28" s="267">
        <f t="shared" si="7"/>
        <v>301</v>
      </c>
      <c r="N28" s="253"/>
      <c r="O28" s="267">
        <f>O29+O30</f>
        <v>32647</v>
      </c>
      <c r="P28" s="253"/>
      <c r="Q28" s="267">
        <f>Q29+Q30</f>
        <v>34997</v>
      </c>
      <c r="R28" s="255"/>
      <c r="S28" s="267">
        <f>S29+S30</f>
        <v>561</v>
      </c>
      <c r="T28" s="256"/>
      <c r="U28" s="267">
        <f>U29+U30</f>
        <v>35558</v>
      </c>
      <c r="V28" s="155"/>
    </row>
    <row r="29" spans="1:22" s="140" customFormat="1">
      <c r="A29" s="226" t="s">
        <v>184</v>
      </c>
      <c r="B29" s="240"/>
      <c r="C29" s="262">
        <v>0</v>
      </c>
      <c r="D29" s="253"/>
      <c r="E29" s="262">
        <v>0</v>
      </c>
      <c r="F29" s="253"/>
      <c r="G29" s="262">
        <v>0</v>
      </c>
      <c r="H29" s="253"/>
      <c r="I29" s="258">
        <v>0</v>
      </c>
      <c r="J29" s="254"/>
      <c r="K29" s="258">
        <v>0</v>
      </c>
      <c r="L29" s="254"/>
      <c r="M29" s="258">
        <v>0</v>
      </c>
      <c r="N29" s="253"/>
      <c r="O29" s="258">
        <v>32669</v>
      </c>
      <c r="P29" s="253"/>
      <c r="Q29" s="258">
        <f>SUM(C29:P29)</f>
        <v>32669</v>
      </c>
      <c r="R29" s="255"/>
      <c r="S29" s="258">
        <v>1563</v>
      </c>
      <c r="T29" s="256"/>
      <c r="U29" s="261">
        <f>SUM(Q29:T29)</f>
        <v>34232</v>
      </c>
      <c r="V29" s="143"/>
    </row>
    <row r="30" spans="1:22" s="140" customFormat="1">
      <c r="A30" s="226" t="s">
        <v>185</v>
      </c>
      <c r="B30" s="240"/>
      <c r="C30" s="262">
        <v>0</v>
      </c>
      <c r="D30" s="253"/>
      <c r="E30" s="262">
        <v>0</v>
      </c>
      <c r="F30" s="253"/>
      <c r="G30" s="262">
        <v>0</v>
      </c>
      <c r="H30" s="253"/>
      <c r="I30" s="249">
        <v>0</v>
      </c>
      <c r="J30" s="254"/>
      <c r="K30" s="249">
        <v>2049</v>
      </c>
      <c r="L30" s="254"/>
      <c r="M30" s="249">
        <v>301</v>
      </c>
      <c r="N30" s="253"/>
      <c r="O30" s="258">
        <v>-22</v>
      </c>
      <c r="P30" s="253"/>
      <c r="Q30" s="258">
        <f>SUM(C30:P30)</f>
        <v>2328</v>
      </c>
      <c r="R30" s="255"/>
      <c r="S30" s="258">
        <v>-1002</v>
      </c>
      <c r="T30" s="256"/>
      <c r="U30" s="261">
        <f>SUM(Q30:T30)</f>
        <v>1326</v>
      </c>
    </row>
    <row r="31" spans="1:22" s="140" customFormat="1" ht="5.25" customHeight="1">
      <c r="A31" s="221"/>
      <c r="B31" s="240"/>
      <c r="C31" s="262"/>
      <c r="D31" s="253"/>
      <c r="E31" s="262"/>
      <c r="F31" s="253"/>
      <c r="G31" s="262"/>
      <c r="H31" s="253"/>
      <c r="I31" s="258"/>
      <c r="J31" s="254"/>
      <c r="K31" s="258"/>
      <c r="L31" s="254"/>
      <c r="M31" s="258"/>
      <c r="N31" s="253"/>
      <c r="O31" s="258"/>
      <c r="P31" s="253"/>
      <c r="Q31" s="263"/>
      <c r="R31" s="255"/>
      <c r="S31" s="258"/>
      <c r="T31" s="256"/>
      <c r="U31" s="261"/>
    </row>
    <row r="32" spans="1:22" s="140" customFormat="1">
      <c r="A32" s="221" t="s">
        <v>186</v>
      </c>
      <c r="B32" s="240"/>
      <c r="C32" s="262">
        <v>0</v>
      </c>
      <c r="D32" s="253"/>
      <c r="E32" s="262">
        <v>0</v>
      </c>
      <c r="F32" s="253"/>
      <c r="G32" s="262">
        <v>0</v>
      </c>
      <c r="H32" s="253"/>
      <c r="I32" s="258">
        <v>-28</v>
      </c>
      <c r="J32" s="254"/>
      <c r="K32" s="262">
        <v>0</v>
      </c>
      <c r="L32" s="254"/>
      <c r="M32" s="262">
        <v>0</v>
      </c>
      <c r="N32" s="253"/>
      <c r="O32" s="258">
        <v>28</v>
      </c>
      <c r="P32" s="253"/>
      <c r="Q32" s="258">
        <f>SUM(I32:P32)</f>
        <v>0</v>
      </c>
      <c r="R32" s="255"/>
      <c r="S32" s="258">
        <v>0</v>
      </c>
      <c r="T32" s="256"/>
      <c r="U32" s="261">
        <f>Q32+S32</f>
        <v>0</v>
      </c>
      <c r="V32" s="291"/>
    </row>
    <row r="33" spans="1:22" s="140" customFormat="1" ht="7.5" customHeight="1">
      <c r="A33" s="221"/>
      <c r="B33" s="240"/>
      <c r="C33" s="254"/>
      <c r="D33" s="253"/>
      <c r="E33" s="253"/>
      <c r="F33" s="253"/>
      <c r="G33" s="254"/>
      <c r="H33" s="253"/>
      <c r="I33" s="254"/>
      <c r="J33" s="254"/>
      <c r="K33" s="254"/>
      <c r="L33" s="254"/>
      <c r="M33" s="254"/>
      <c r="N33" s="253"/>
      <c r="O33" s="254"/>
      <c r="P33" s="253"/>
      <c r="Q33" s="254"/>
      <c r="R33" s="255"/>
      <c r="S33" s="255"/>
      <c r="T33" s="256"/>
      <c r="U33" s="260"/>
    </row>
    <row r="34" spans="1:22" s="140" customFormat="1" ht="18" customHeight="1" thickBot="1">
      <c r="A34" s="222" t="s">
        <v>187</v>
      </c>
      <c r="B34" s="240">
        <f>+SFP!C38</f>
        <v>26</v>
      </c>
      <c r="C34" s="259">
        <f t="shared" ref="C34:P34" si="8">+C10+C13+C17+C21+C28+C32</f>
        <v>134798</v>
      </c>
      <c r="D34" s="259">
        <f t="shared" si="8"/>
        <v>0</v>
      </c>
      <c r="E34" s="259">
        <f>+E10+E13+E17+E21+E28+E32+E15</f>
        <v>-17939</v>
      </c>
      <c r="F34" s="259">
        <f t="shared" si="8"/>
        <v>0</v>
      </c>
      <c r="G34" s="259">
        <f t="shared" si="8"/>
        <v>51666</v>
      </c>
      <c r="H34" s="259">
        <f t="shared" si="8"/>
        <v>0</v>
      </c>
      <c r="I34" s="259">
        <f t="shared" si="8"/>
        <v>32249</v>
      </c>
      <c r="J34" s="259">
        <f t="shared" si="8"/>
        <v>0</v>
      </c>
      <c r="K34" s="259">
        <f t="shared" si="8"/>
        <v>4857</v>
      </c>
      <c r="L34" s="259">
        <f t="shared" si="8"/>
        <v>0</v>
      </c>
      <c r="M34" s="259">
        <f t="shared" si="8"/>
        <v>-416</v>
      </c>
      <c r="N34" s="259">
        <f t="shared" si="8"/>
        <v>0</v>
      </c>
      <c r="O34" s="259">
        <f>+O10+O13+O17+O21+O28+O32+O15</f>
        <v>275994</v>
      </c>
      <c r="P34" s="259" t="e">
        <f t="shared" si="8"/>
        <v>#REF!</v>
      </c>
      <c r="Q34" s="259">
        <f>+Q10+Q13+Q17+Q21+Q28+Q32+Q15</f>
        <v>481209</v>
      </c>
      <c r="R34" s="259"/>
      <c r="S34" s="259">
        <f>+S10+S13+S17+S21+S28+S32+S15</f>
        <v>33993</v>
      </c>
      <c r="T34" s="259" t="e">
        <f>+T10+T13+T17+T21+T28+T32</f>
        <v>#REF!</v>
      </c>
      <c r="U34" s="259">
        <f>+U10+U13+U17+U21+U28+U32+U15</f>
        <v>515202</v>
      </c>
      <c r="V34" s="143"/>
    </row>
    <row r="35" spans="1:22" s="140" customFormat="1" ht="12" customHeight="1" thickTop="1">
      <c r="A35" s="222"/>
      <c r="B35" s="240"/>
      <c r="C35" s="254"/>
      <c r="D35" s="253"/>
      <c r="E35" s="254"/>
      <c r="F35" s="253"/>
      <c r="G35" s="254"/>
      <c r="H35" s="253"/>
      <c r="I35" s="254"/>
      <c r="J35" s="254"/>
      <c r="K35" s="254"/>
      <c r="L35" s="254"/>
      <c r="M35" s="254"/>
      <c r="N35" s="253"/>
      <c r="O35" s="254"/>
      <c r="P35" s="253"/>
      <c r="Q35" s="254"/>
      <c r="R35" s="255"/>
      <c r="S35" s="254"/>
      <c r="T35" s="256"/>
      <c r="U35" s="254"/>
      <c r="V35" s="143"/>
    </row>
    <row r="36" spans="1:22" s="140" customFormat="1" ht="16.149999999999999" customHeight="1" thickBot="1">
      <c r="A36" s="222" t="s">
        <v>188</v>
      </c>
      <c r="B36" s="240"/>
      <c r="C36" s="259">
        <v>134798</v>
      </c>
      <c r="D36" s="253"/>
      <c r="E36" s="259">
        <v>-33834</v>
      </c>
      <c r="F36" s="253"/>
      <c r="G36" s="259">
        <v>51666</v>
      </c>
      <c r="H36" s="253"/>
      <c r="I36" s="259">
        <v>31945</v>
      </c>
      <c r="J36" s="254"/>
      <c r="K36" s="259">
        <v>4109</v>
      </c>
      <c r="L36" s="254"/>
      <c r="M36" s="259">
        <v>-310</v>
      </c>
      <c r="N36" s="253"/>
      <c r="O36" s="259">
        <v>281509</v>
      </c>
      <c r="P36" s="253"/>
      <c r="Q36" s="259">
        <v>469883</v>
      </c>
      <c r="R36" s="255"/>
      <c r="S36" s="259">
        <v>33227</v>
      </c>
      <c r="T36" s="256"/>
      <c r="U36" s="259">
        <v>503110</v>
      </c>
      <c r="V36" s="143"/>
    </row>
    <row r="37" spans="1:22" s="140" customFormat="1" ht="12" customHeight="1" thickTop="1">
      <c r="A37" s="222"/>
      <c r="B37" s="240"/>
      <c r="C37" s="254"/>
      <c r="D37" s="253"/>
      <c r="E37" s="254"/>
      <c r="F37" s="253"/>
      <c r="G37" s="254"/>
      <c r="H37" s="253"/>
      <c r="I37" s="254"/>
      <c r="J37" s="254"/>
      <c r="K37" s="254"/>
      <c r="L37" s="254"/>
      <c r="M37" s="254"/>
      <c r="N37" s="253"/>
      <c r="O37" s="254"/>
      <c r="P37" s="253"/>
      <c r="Q37" s="254"/>
      <c r="R37" s="255"/>
      <c r="S37" s="254"/>
      <c r="T37" s="256"/>
      <c r="U37" s="254"/>
      <c r="V37" s="143"/>
    </row>
    <row r="38" spans="1:22" s="140" customFormat="1" ht="17.25">
      <c r="A38" s="224" t="s">
        <v>189</v>
      </c>
      <c r="B38" s="240"/>
      <c r="C38" s="254"/>
      <c r="D38" s="253"/>
      <c r="E38" s="253"/>
      <c r="F38" s="253"/>
      <c r="G38" s="254"/>
      <c r="H38" s="253"/>
      <c r="I38" s="254"/>
      <c r="J38" s="254"/>
      <c r="K38" s="254"/>
      <c r="L38" s="254"/>
      <c r="M38" s="254"/>
      <c r="N38" s="253"/>
      <c r="O38" s="254"/>
      <c r="P38" s="253"/>
      <c r="Q38" s="254"/>
      <c r="R38" s="255"/>
      <c r="S38" s="255"/>
      <c r="T38" s="256"/>
      <c r="U38" s="260"/>
    </row>
    <row r="39" spans="1:22" s="140" customFormat="1">
      <c r="A39" s="225" t="s">
        <v>172</v>
      </c>
      <c r="B39" s="240"/>
      <c r="C39" s="258">
        <v>0</v>
      </c>
      <c r="D39" s="258"/>
      <c r="E39" s="258">
        <v>-641</v>
      </c>
      <c r="F39" s="258"/>
      <c r="G39" s="258">
        <v>0</v>
      </c>
      <c r="H39" s="258"/>
      <c r="I39" s="258">
        <v>0</v>
      </c>
      <c r="J39" s="258"/>
      <c r="K39" s="258">
        <v>0</v>
      </c>
      <c r="L39" s="258"/>
      <c r="M39" s="258">
        <v>0</v>
      </c>
      <c r="N39" s="258"/>
      <c r="O39" s="258">
        <v>0</v>
      </c>
      <c r="P39" s="258"/>
      <c r="Q39" s="258">
        <f>SUM(C39:O39)</f>
        <v>-641</v>
      </c>
      <c r="R39" s="260"/>
      <c r="S39" s="258">
        <v>0</v>
      </c>
      <c r="T39" s="260"/>
      <c r="U39" s="260">
        <f>+Q39+S39</f>
        <v>-641</v>
      </c>
    </row>
    <row r="40" spans="1:22" s="140" customFormat="1" ht="6" customHeight="1">
      <c r="A40" s="225"/>
      <c r="B40" s="240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63"/>
      <c r="R40" s="260"/>
      <c r="S40" s="258"/>
      <c r="T40" s="260"/>
      <c r="U40" s="261"/>
    </row>
    <row r="41" spans="1:22" s="140" customFormat="1" ht="18" customHeight="1">
      <c r="A41" s="321" t="s">
        <v>173</v>
      </c>
      <c r="B41" s="240"/>
      <c r="C41" s="314">
        <v>0</v>
      </c>
      <c r="D41" s="258"/>
      <c r="E41" s="258">
        <v>265</v>
      </c>
      <c r="F41" s="258"/>
      <c r="G41" s="314">
        <v>0</v>
      </c>
      <c r="H41" s="314"/>
      <c r="I41" s="314">
        <v>775</v>
      </c>
      <c r="J41" s="314"/>
      <c r="K41" s="314">
        <v>0</v>
      </c>
      <c r="L41" s="314"/>
      <c r="M41" s="314">
        <v>0</v>
      </c>
      <c r="N41" s="314"/>
      <c r="O41" s="314">
        <v>-734</v>
      </c>
      <c r="P41" s="258"/>
      <c r="Q41" s="263">
        <f>SUM(E41:P41)</f>
        <v>306</v>
      </c>
      <c r="R41" s="260"/>
      <c r="S41" s="258">
        <v>-306</v>
      </c>
      <c r="T41" s="260"/>
      <c r="U41" s="261">
        <f>SUM(Q41:T41)</f>
        <v>0</v>
      </c>
    </row>
    <row r="42" spans="1:22" s="140" customFormat="1" ht="18" customHeight="1">
      <c r="A42" s="225" t="s">
        <v>190</v>
      </c>
      <c r="B42" s="240"/>
      <c r="C42" s="314"/>
      <c r="D42" s="258"/>
      <c r="E42" s="258">
        <v>1080</v>
      </c>
      <c r="F42" s="258"/>
      <c r="G42" s="314"/>
      <c r="H42" s="314"/>
      <c r="I42" s="314"/>
      <c r="J42" s="314"/>
      <c r="K42" s="314"/>
      <c r="L42" s="314"/>
      <c r="M42" s="314"/>
      <c r="N42" s="314"/>
      <c r="O42" s="314">
        <v>141</v>
      </c>
      <c r="P42" s="258"/>
      <c r="Q42" s="263">
        <f>SUM(E42:P42)</f>
        <v>1221</v>
      </c>
      <c r="R42" s="260"/>
      <c r="S42" s="258">
        <v>0</v>
      </c>
      <c r="T42" s="260"/>
      <c r="U42" s="261">
        <f>SUM(Q42:T42)</f>
        <v>1221</v>
      </c>
    </row>
    <row r="43" spans="1:22" s="140" customFormat="1">
      <c r="A43" s="223" t="s">
        <v>174</v>
      </c>
      <c r="B43" s="240"/>
      <c r="C43" s="315">
        <v>0</v>
      </c>
      <c r="D43" s="263"/>
      <c r="E43" s="315">
        <v>0</v>
      </c>
      <c r="F43" s="258"/>
      <c r="G43" s="267">
        <f>G44+G45</f>
        <v>4301</v>
      </c>
      <c r="H43" s="258">
        <f t="shared" ref="H43:U43" si="9">H44+H45</f>
        <v>0</v>
      </c>
      <c r="I43" s="315">
        <f t="shared" si="9"/>
        <v>0</v>
      </c>
      <c r="J43" s="258">
        <f t="shared" si="9"/>
        <v>0</v>
      </c>
      <c r="K43" s="315">
        <f t="shared" si="9"/>
        <v>0</v>
      </c>
      <c r="L43" s="258">
        <f t="shared" si="9"/>
        <v>0</v>
      </c>
      <c r="M43" s="315">
        <f t="shared" si="9"/>
        <v>0</v>
      </c>
      <c r="N43" s="258">
        <f t="shared" si="9"/>
        <v>0</v>
      </c>
      <c r="O43" s="267">
        <f t="shared" si="9"/>
        <v>-18123</v>
      </c>
      <c r="P43" s="258">
        <f t="shared" si="9"/>
        <v>0</v>
      </c>
      <c r="Q43" s="267">
        <f t="shared" si="9"/>
        <v>-13822</v>
      </c>
      <c r="R43" s="258">
        <f t="shared" si="9"/>
        <v>0</v>
      </c>
      <c r="S43" s="315">
        <f t="shared" si="9"/>
        <v>0</v>
      </c>
      <c r="T43" s="258">
        <f t="shared" si="9"/>
        <v>0</v>
      </c>
      <c r="U43" s="263">
        <f t="shared" si="9"/>
        <v>-13822</v>
      </c>
    </row>
    <row r="44" spans="1:22" s="140" customFormat="1">
      <c r="A44" s="227" t="s">
        <v>175</v>
      </c>
      <c r="B44" s="240"/>
      <c r="C44" s="258">
        <v>0</v>
      </c>
      <c r="D44" s="258"/>
      <c r="E44" s="258">
        <v>0</v>
      </c>
      <c r="F44" s="258"/>
      <c r="G44" s="258">
        <v>4301</v>
      </c>
      <c r="H44" s="258"/>
      <c r="I44" s="258">
        <v>0</v>
      </c>
      <c r="J44" s="258"/>
      <c r="K44" s="258">
        <v>0</v>
      </c>
      <c r="L44" s="258"/>
      <c r="M44" s="258">
        <v>0</v>
      </c>
      <c r="N44" s="258"/>
      <c r="O44" s="258">
        <v>-4301</v>
      </c>
      <c r="P44" s="258"/>
      <c r="Q44" s="258">
        <f>SUM(C44:O44)</f>
        <v>0</v>
      </c>
      <c r="R44" s="261"/>
      <c r="S44" s="258">
        <v>0</v>
      </c>
      <c r="T44" s="316"/>
      <c r="U44" s="317">
        <f t="shared" ref="U44" si="10">+Q44+S44</f>
        <v>0</v>
      </c>
    </row>
    <row r="45" spans="1:22" s="140" customFormat="1">
      <c r="A45" s="227" t="s">
        <v>176</v>
      </c>
      <c r="B45" s="240"/>
      <c r="C45" s="258">
        <v>0</v>
      </c>
      <c r="D45" s="258"/>
      <c r="E45" s="258">
        <v>0</v>
      </c>
      <c r="F45" s="258"/>
      <c r="G45" s="258">
        <v>0</v>
      </c>
      <c r="H45" s="258"/>
      <c r="I45" s="258">
        <v>0</v>
      </c>
      <c r="J45" s="258"/>
      <c r="K45" s="258">
        <v>0</v>
      </c>
      <c r="L45" s="258"/>
      <c r="M45" s="258">
        <v>0</v>
      </c>
      <c r="N45" s="258"/>
      <c r="O45" s="258">
        <v>-13822</v>
      </c>
      <c r="P45" s="258"/>
      <c r="Q45" s="258">
        <f>SUM(C45:O45)</f>
        <v>-13822</v>
      </c>
      <c r="R45" s="261"/>
      <c r="S45" s="258">
        <v>0</v>
      </c>
      <c r="T45" s="261"/>
      <c r="U45" s="260">
        <f t="shared" ref="U45:U47" si="11">+Q45+S45</f>
        <v>-13822</v>
      </c>
    </row>
    <row r="46" spans="1:22" s="140" customFormat="1" ht="6.75" customHeight="1">
      <c r="A46" s="227"/>
      <c r="B46" s="240"/>
      <c r="C46" s="263"/>
      <c r="D46" s="258"/>
      <c r="E46" s="258"/>
      <c r="F46" s="258"/>
      <c r="G46" s="263"/>
      <c r="H46" s="258"/>
      <c r="I46" s="263"/>
      <c r="J46" s="263"/>
      <c r="K46" s="263"/>
      <c r="L46" s="263"/>
      <c r="M46" s="263"/>
      <c r="N46" s="258"/>
      <c r="O46" s="263"/>
      <c r="P46" s="258"/>
      <c r="Q46" s="263"/>
      <c r="R46" s="260"/>
      <c r="S46" s="260"/>
      <c r="T46" s="260"/>
      <c r="U46" s="260"/>
    </row>
    <row r="47" spans="1:22" s="140" customFormat="1">
      <c r="A47" s="221" t="s">
        <v>177</v>
      </c>
      <c r="B47" s="240"/>
      <c r="C47" s="315">
        <v>0</v>
      </c>
      <c r="D47" s="263"/>
      <c r="E47" s="315">
        <v>0</v>
      </c>
      <c r="F47" s="263"/>
      <c r="G47" s="315">
        <v>0</v>
      </c>
      <c r="H47" s="263"/>
      <c r="I47" s="315">
        <v>0</v>
      </c>
      <c r="J47" s="263"/>
      <c r="K47" s="315">
        <v>0</v>
      </c>
      <c r="L47" s="263"/>
      <c r="M47" s="315">
        <v>0</v>
      </c>
      <c r="N47" s="263"/>
      <c r="O47" s="267">
        <f>SUM(O48:O53)</f>
        <v>-7506</v>
      </c>
      <c r="P47" s="258"/>
      <c r="Q47" s="267">
        <f>SUM(Q48:Q53)</f>
        <v>-7506</v>
      </c>
      <c r="R47" s="260"/>
      <c r="S47" s="264">
        <f>SUM(S48:S53)</f>
        <v>-1628</v>
      </c>
      <c r="T47" s="260"/>
      <c r="U47" s="264">
        <f t="shared" si="11"/>
        <v>-9134</v>
      </c>
    </row>
    <row r="48" spans="1:22" s="140" customFormat="1">
      <c r="A48" s="227" t="s">
        <v>191</v>
      </c>
      <c r="B48" s="240"/>
      <c r="C48" s="258">
        <v>0</v>
      </c>
      <c r="D48" s="258"/>
      <c r="E48" s="258">
        <v>0</v>
      </c>
      <c r="F48" s="258"/>
      <c r="G48" s="258">
        <v>0</v>
      </c>
      <c r="H48" s="258"/>
      <c r="I48" s="258">
        <v>0</v>
      </c>
      <c r="J48" s="263"/>
      <c r="K48" s="258">
        <v>0</v>
      </c>
      <c r="L48" s="263"/>
      <c r="M48" s="258">
        <v>0</v>
      </c>
      <c r="N48" s="258"/>
      <c r="O48" s="258">
        <v>0</v>
      </c>
      <c r="P48" s="258"/>
      <c r="Q48" s="258">
        <f t="shared" ref="Q48:Q53" si="12">SUM(C48:O48)</f>
        <v>0</v>
      </c>
      <c r="R48" s="260"/>
      <c r="S48" s="258">
        <v>170</v>
      </c>
      <c r="T48" s="260"/>
      <c r="U48" s="261">
        <f t="shared" ref="U48:U53" si="13">+Q48+S48</f>
        <v>170</v>
      </c>
    </row>
    <row r="49" spans="1:22" s="140" customFormat="1">
      <c r="A49" s="227" t="s">
        <v>192</v>
      </c>
      <c r="B49" s="240"/>
      <c r="C49" s="258">
        <v>0</v>
      </c>
      <c r="D49" s="258"/>
      <c r="E49" s="258">
        <v>0</v>
      </c>
      <c r="F49" s="258"/>
      <c r="G49" s="258">
        <v>0</v>
      </c>
      <c r="H49" s="258"/>
      <c r="I49" s="258">
        <v>0</v>
      </c>
      <c r="J49" s="263"/>
      <c r="K49" s="258">
        <v>0</v>
      </c>
      <c r="L49" s="263"/>
      <c r="M49" s="258">
        <v>0</v>
      </c>
      <c r="N49" s="258"/>
      <c r="O49" s="258">
        <v>0</v>
      </c>
      <c r="P49" s="258"/>
      <c r="Q49" s="258">
        <f t="shared" si="12"/>
        <v>0</v>
      </c>
      <c r="R49" s="260"/>
      <c r="S49" s="258">
        <v>-2716</v>
      </c>
      <c r="T49" s="260"/>
      <c r="U49" s="261">
        <f t="shared" si="13"/>
        <v>-2716</v>
      </c>
    </row>
    <row r="50" spans="1:22" s="140" customFormat="1">
      <c r="A50" s="227" t="s">
        <v>193</v>
      </c>
      <c r="B50" s="240"/>
      <c r="C50" s="258"/>
      <c r="D50" s="258"/>
      <c r="E50" s="258"/>
      <c r="F50" s="258"/>
      <c r="G50" s="258"/>
      <c r="H50" s="258"/>
      <c r="I50" s="258"/>
      <c r="J50" s="263"/>
      <c r="K50" s="258"/>
      <c r="L50" s="263"/>
      <c r="M50" s="258"/>
      <c r="N50" s="258"/>
      <c r="O50" s="258">
        <v>-6284</v>
      </c>
      <c r="P50" s="258"/>
      <c r="Q50" s="258">
        <f t="shared" si="12"/>
        <v>-6284</v>
      </c>
      <c r="R50" s="260"/>
      <c r="S50" s="258">
        <v>0</v>
      </c>
      <c r="T50" s="260"/>
      <c r="U50" s="261">
        <f t="shared" si="13"/>
        <v>-6284</v>
      </c>
    </row>
    <row r="51" spans="1:22" s="140" customFormat="1">
      <c r="A51" s="227" t="s">
        <v>180</v>
      </c>
      <c r="C51" s="258">
        <v>0</v>
      </c>
      <c r="D51" s="258"/>
      <c r="E51" s="258">
        <v>0</v>
      </c>
      <c r="F51" s="258"/>
      <c r="G51" s="258">
        <v>0</v>
      </c>
      <c r="H51" s="258"/>
      <c r="I51" s="258">
        <v>0</v>
      </c>
      <c r="J51" s="263"/>
      <c r="K51" s="258">
        <v>0</v>
      </c>
      <c r="L51" s="263"/>
      <c r="M51" s="258">
        <v>0</v>
      </c>
      <c r="N51" s="258"/>
      <c r="O51" s="258">
        <v>-728</v>
      </c>
      <c r="P51" s="258"/>
      <c r="Q51" s="258">
        <f t="shared" si="12"/>
        <v>-728</v>
      </c>
      <c r="R51" s="260"/>
      <c r="S51" s="258">
        <v>1275</v>
      </c>
      <c r="T51" s="260"/>
      <c r="U51" s="261">
        <f t="shared" si="13"/>
        <v>547</v>
      </c>
    </row>
    <row r="52" spans="1:22" s="140" customFormat="1">
      <c r="A52" s="227" t="s">
        <v>181</v>
      </c>
      <c r="B52" s="240"/>
      <c r="C52" s="258">
        <v>0</v>
      </c>
      <c r="D52" s="258"/>
      <c r="E52" s="258">
        <v>0</v>
      </c>
      <c r="F52" s="258"/>
      <c r="G52" s="258">
        <v>0</v>
      </c>
      <c r="H52" s="258"/>
      <c r="I52" s="258">
        <v>0</v>
      </c>
      <c r="J52" s="263"/>
      <c r="K52" s="258">
        <v>0</v>
      </c>
      <c r="L52" s="263"/>
      <c r="M52" s="258">
        <v>0</v>
      </c>
      <c r="N52" s="258"/>
      <c r="O52" s="258">
        <v>-543</v>
      </c>
      <c r="P52" s="258"/>
      <c r="Q52" s="258">
        <f t="shared" si="12"/>
        <v>-543</v>
      </c>
      <c r="R52" s="260"/>
      <c r="S52" s="258">
        <v>-362</v>
      </c>
      <c r="T52" s="260"/>
      <c r="U52" s="261">
        <f t="shared" si="13"/>
        <v>-905</v>
      </c>
    </row>
    <row r="53" spans="1:22" s="140" customFormat="1">
      <c r="A53" s="227" t="s">
        <v>182</v>
      </c>
      <c r="B53" s="240"/>
      <c r="C53" s="258">
        <v>0</v>
      </c>
      <c r="D53" s="258"/>
      <c r="E53" s="258">
        <v>0</v>
      </c>
      <c r="F53" s="258"/>
      <c r="G53" s="258">
        <v>0</v>
      </c>
      <c r="H53" s="258"/>
      <c r="I53" s="258">
        <v>0</v>
      </c>
      <c r="J53" s="263"/>
      <c r="K53" s="258">
        <v>0</v>
      </c>
      <c r="L53" s="263"/>
      <c r="M53" s="258">
        <v>0</v>
      </c>
      <c r="N53" s="258"/>
      <c r="O53" s="258">
        <v>49</v>
      </c>
      <c r="P53" s="258"/>
      <c r="Q53" s="258">
        <f t="shared" si="12"/>
        <v>49</v>
      </c>
      <c r="R53" s="260"/>
      <c r="S53" s="258">
        <v>5</v>
      </c>
      <c r="T53" s="260"/>
      <c r="U53" s="261">
        <f t="shared" si="13"/>
        <v>54</v>
      </c>
    </row>
    <row r="54" spans="1:22" s="140" customFormat="1" ht="6.75" customHeight="1">
      <c r="A54" s="227"/>
      <c r="B54" s="240"/>
      <c r="C54" s="263"/>
      <c r="D54" s="258"/>
      <c r="E54" s="258"/>
      <c r="F54" s="258"/>
      <c r="G54" s="263"/>
      <c r="H54" s="258"/>
      <c r="I54" s="263"/>
      <c r="J54" s="263"/>
      <c r="K54" s="263"/>
      <c r="L54" s="263"/>
      <c r="M54" s="263"/>
      <c r="N54" s="258"/>
      <c r="O54" s="263"/>
      <c r="P54" s="258"/>
      <c r="Q54" s="263"/>
      <c r="R54" s="260"/>
      <c r="S54" s="260"/>
      <c r="T54" s="260"/>
      <c r="U54" s="260"/>
    </row>
    <row r="55" spans="1:22" s="140" customFormat="1">
      <c r="A55" s="298" t="s">
        <v>183</v>
      </c>
      <c r="B55" s="240"/>
      <c r="C55" s="267">
        <v>0</v>
      </c>
      <c r="D55" s="258"/>
      <c r="E55" s="267">
        <v>0</v>
      </c>
      <c r="F55" s="258"/>
      <c r="G55" s="267">
        <v>0</v>
      </c>
      <c r="H55" s="258"/>
      <c r="I55" s="267">
        <f>I56+I57</f>
        <v>0</v>
      </c>
      <c r="J55" s="263"/>
      <c r="K55" s="267">
        <f>K56+K57</f>
        <v>-1441</v>
      </c>
      <c r="L55" s="263">
        <f t="shared" ref="L55:U55" si="14">L56+L57</f>
        <v>0</v>
      </c>
      <c r="M55" s="267">
        <f t="shared" si="14"/>
        <v>553</v>
      </c>
      <c r="N55" s="263">
        <f t="shared" si="14"/>
        <v>0</v>
      </c>
      <c r="O55" s="267">
        <f t="shared" si="14"/>
        <v>26951</v>
      </c>
      <c r="P55" s="263">
        <f t="shared" si="14"/>
        <v>0</v>
      </c>
      <c r="Q55" s="267">
        <f>Q56+Q57</f>
        <v>26063</v>
      </c>
      <c r="R55" s="263">
        <f t="shared" si="14"/>
        <v>0</v>
      </c>
      <c r="S55" s="267">
        <f>S56+S57</f>
        <v>902</v>
      </c>
      <c r="T55" s="267">
        <f t="shared" si="14"/>
        <v>0</v>
      </c>
      <c r="U55" s="267">
        <f t="shared" si="14"/>
        <v>26965</v>
      </c>
      <c r="V55" s="155"/>
    </row>
    <row r="56" spans="1:22" s="140" customFormat="1">
      <c r="A56" s="226" t="s">
        <v>184</v>
      </c>
      <c r="B56" s="240"/>
      <c r="C56" s="258">
        <v>0</v>
      </c>
      <c r="D56" s="258"/>
      <c r="E56" s="258">
        <v>0</v>
      </c>
      <c r="F56" s="258"/>
      <c r="G56" s="258">
        <v>0</v>
      </c>
      <c r="H56" s="258"/>
      <c r="I56" s="258">
        <v>0</v>
      </c>
      <c r="J56" s="263"/>
      <c r="K56" s="258">
        <v>0</v>
      </c>
      <c r="L56" s="263"/>
      <c r="M56" s="258">
        <v>0</v>
      </c>
      <c r="N56" s="258"/>
      <c r="O56" s="258">
        <v>26954</v>
      </c>
      <c r="P56" s="258"/>
      <c r="Q56" s="263">
        <f>SUM(C56:O56)</f>
        <v>26954</v>
      </c>
      <c r="R56" s="260"/>
      <c r="S56" s="258">
        <v>1416</v>
      </c>
      <c r="T56" s="260"/>
      <c r="U56" s="261">
        <f>+Q56+S56</f>
        <v>28370</v>
      </c>
      <c r="V56" s="143"/>
    </row>
    <row r="57" spans="1:22" s="140" customFormat="1">
      <c r="A57" s="226" t="s">
        <v>185</v>
      </c>
      <c r="B57" s="240"/>
      <c r="C57" s="258">
        <v>0</v>
      </c>
      <c r="D57" s="258"/>
      <c r="E57" s="258">
        <v>0</v>
      </c>
      <c r="F57" s="258"/>
      <c r="G57" s="258">
        <v>0</v>
      </c>
      <c r="H57" s="258"/>
      <c r="I57" s="258">
        <v>0</v>
      </c>
      <c r="J57" s="263"/>
      <c r="K57" s="258">
        <v>-1441</v>
      </c>
      <c r="L57" s="263"/>
      <c r="M57" s="258">
        <v>553</v>
      </c>
      <c r="N57" s="258"/>
      <c r="O57" s="258">
        <v>-3</v>
      </c>
      <c r="P57" s="258"/>
      <c r="Q57" s="263">
        <f>SUM(C57:O57)</f>
        <v>-891</v>
      </c>
      <c r="R57" s="260"/>
      <c r="S57" s="258">
        <v>-514</v>
      </c>
      <c r="T57" s="260"/>
      <c r="U57" s="261">
        <f>+Q57+S57</f>
        <v>-1405</v>
      </c>
    </row>
    <row r="58" spans="1:22" s="140" customFormat="1" ht="5.25" customHeight="1">
      <c r="A58" s="221"/>
      <c r="B58" s="240"/>
      <c r="C58" s="258"/>
      <c r="D58" s="258"/>
      <c r="E58" s="258"/>
      <c r="F58" s="258"/>
      <c r="G58" s="258"/>
      <c r="H58" s="258"/>
      <c r="I58" s="258"/>
      <c r="J58" s="263"/>
      <c r="K58" s="258"/>
      <c r="L58" s="263"/>
      <c r="M58" s="258"/>
      <c r="N58" s="258"/>
      <c r="O58" s="258"/>
      <c r="P58" s="258"/>
      <c r="Q58" s="263">
        <f t="shared" ref="Q58:Q59" si="15">SUM(C58:O58)</f>
        <v>0</v>
      </c>
      <c r="R58" s="260"/>
      <c r="S58" s="258"/>
      <c r="T58" s="260"/>
      <c r="U58" s="261"/>
    </row>
    <row r="59" spans="1:22" s="140" customFormat="1">
      <c r="A59" s="221" t="s">
        <v>186</v>
      </c>
      <c r="B59" s="240"/>
      <c r="C59" s="258">
        <v>0</v>
      </c>
      <c r="D59" s="258"/>
      <c r="E59" s="258">
        <v>0</v>
      </c>
      <c r="F59" s="258"/>
      <c r="G59" s="258">
        <v>0</v>
      </c>
      <c r="H59" s="258"/>
      <c r="I59" s="258">
        <v>-631</v>
      </c>
      <c r="J59" s="263"/>
      <c r="K59" s="258">
        <v>0</v>
      </c>
      <c r="L59" s="263"/>
      <c r="M59" s="258">
        <v>0</v>
      </c>
      <c r="N59" s="258"/>
      <c r="O59" s="258">
        <v>631</v>
      </c>
      <c r="P59" s="258"/>
      <c r="Q59" s="263">
        <f t="shared" si="15"/>
        <v>0</v>
      </c>
      <c r="R59" s="260"/>
      <c r="S59" s="258">
        <v>0</v>
      </c>
      <c r="T59" s="260"/>
      <c r="U59" s="261">
        <f>+Q59+S59</f>
        <v>0</v>
      </c>
    </row>
    <row r="60" spans="1:22" s="140" customFormat="1" ht="6.75" customHeight="1">
      <c r="A60" s="222"/>
      <c r="B60" s="240"/>
      <c r="C60" s="254"/>
      <c r="D60" s="253"/>
      <c r="E60" s="253"/>
      <c r="F60" s="253"/>
      <c r="G60" s="254"/>
      <c r="H60" s="253"/>
      <c r="I60" s="254"/>
      <c r="J60" s="254"/>
      <c r="K60" s="254"/>
      <c r="L60" s="254"/>
      <c r="M60" s="254"/>
      <c r="N60" s="253"/>
      <c r="O60" s="254"/>
      <c r="P60" s="253"/>
      <c r="Q60" s="263"/>
      <c r="R60" s="255"/>
      <c r="S60" s="255"/>
      <c r="T60" s="256"/>
      <c r="U60" s="261"/>
    </row>
    <row r="61" spans="1:22" s="140" customFormat="1" ht="17.25" thickBot="1">
      <c r="A61" s="222" t="s">
        <v>194</v>
      </c>
      <c r="B61" s="240">
        <v>26</v>
      </c>
      <c r="C61" s="259">
        <f>+C34+C39+C43+C47+C55+C59</f>
        <v>134798</v>
      </c>
      <c r="D61" s="253"/>
      <c r="E61" s="259">
        <f>+E36+E39+E43+E47+E55+E59+E41+E42</f>
        <v>-33130</v>
      </c>
      <c r="F61" s="253"/>
      <c r="G61" s="259">
        <f>+G36+G39+G43+G47+G55+G59+G41</f>
        <v>55967</v>
      </c>
      <c r="H61" s="253"/>
      <c r="I61" s="259">
        <f>+I36+I39+I43+I47+I55+I59+I41</f>
        <v>32089</v>
      </c>
      <c r="J61" s="254"/>
      <c r="K61" s="259">
        <f>+K36+K39+K43+K47+K55+K59+K41</f>
        <v>2668</v>
      </c>
      <c r="L61" s="254"/>
      <c r="M61" s="259">
        <f>+M36+M39+M43+M47+M55+M59+M41</f>
        <v>243</v>
      </c>
      <c r="N61" s="253"/>
      <c r="O61" s="259">
        <f>+O36+O39+O43+O47+O55+O59+O41+O42+O60</f>
        <v>282869</v>
      </c>
      <c r="P61" s="253"/>
      <c r="Q61" s="259">
        <f>+Q36+Q39+Q43+Q47+Q55+Q59+Q41+Q42</f>
        <v>475504</v>
      </c>
      <c r="R61" s="255"/>
      <c r="S61" s="259">
        <f>+S36+S39+S43+S47+S55+S59+S41</f>
        <v>32195</v>
      </c>
      <c r="T61" s="256"/>
      <c r="U61" s="259">
        <f>+U36+U39+U43+U47+U55+U59+U41+U42</f>
        <v>507699</v>
      </c>
    </row>
    <row r="62" spans="1:22" s="140" customFormat="1" ht="17.25" thickTop="1">
      <c r="A62" s="222"/>
      <c r="B62" s="240"/>
      <c r="C62" s="254"/>
      <c r="D62" s="253"/>
      <c r="E62" s="254"/>
      <c r="F62" s="253"/>
      <c r="G62" s="254"/>
      <c r="H62" s="253"/>
      <c r="I62" s="254"/>
      <c r="J62" s="254"/>
      <c r="K62" s="254"/>
      <c r="L62" s="254"/>
      <c r="M62" s="254"/>
      <c r="N62" s="253"/>
      <c r="O62" s="254"/>
      <c r="P62" s="253"/>
      <c r="Q62" s="254"/>
      <c r="R62" s="255"/>
      <c r="S62" s="254"/>
      <c r="T62" s="256"/>
      <c r="U62" s="254"/>
    </row>
    <row r="63" spans="1:22" s="140" customFormat="1">
      <c r="A63" s="222"/>
      <c r="B63" s="240"/>
      <c r="C63" s="254"/>
      <c r="D63" s="253"/>
      <c r="E63" s="253"/>
      <c r="F63" s="253"/>
      <c r="G63" s="254"/>
      <c r="H63" s="253"/>
      <c r="I63" s="254"/>
      <c r="J63" s="254"/>
      <c r="K63" s="254"/>
      <c r="L63" s="254"/>
      <c r="M63" s="254"/>
      <c r="N63" s="253"/>
      <c r="O63" s="254"/>
      <c r="P63" s="253"/>
      <c r="Q63" s="254"/>
      <c r="R63" s="255"/>
      <c r="S63" s="255"/>
      <c r="T63" s="256"/>
      <c r="U63" s="257"/>
    </row>
    <row r="64" spans="1:22" s="21" customFormat="1" ht="17.25">
      <c r="A64" s="228" t="str">
        <f>+SCI!A57</f>
        <v>Noty na stronach od 5 do 105 stanowią integralną część skonsolidowanego sprawozdania finansowego.</v>
      </c>
      <c r="B64" s="271"/>
      <c r="C64" s="215"/>
      <c r="D64" s="215"/>
      <c r="E64" s="215"/>
      <c r="F64" s="215"/>
      <c r="G64" s="272"/>
      <c r="H64" s="273"/>
      <c r="I64" s="272"/>
      <c r="J64" s="272"/>
      <c r="K64" s="274"/>
      <c r="L64" s="272"/>
      <c r="M64" s="272"/>
      <c r="N64" s="272"/>
      <c r="O64" s="272"/>
      <c r="P64" s="272"/>
      <c r="Q64" s="272"/>
      <c r="R64" s="214"/>
      <c r="S64" s="275"/>
      <c r="T64" s="214"/>
      <c r="U64" s="214"/>
    </row>
    <row r="65" spans="1:21" s="21" customFormat="1" ht="8.25" customHeight="1">
      <c r="A65" s="229"/>
      <c r="B65" s="276"/>
      <c r="C65" s="272"/>
      <c r="D65" s="272"/>
      <c r="E65" s="272"/>
      <c r="F65" s="272"/>
      <c r="G65" s="272"/>
      <c r="H65" s="273"/>
      <c r="I65" s="272"/>
      <c r="J65" s="272"/>
      <c r="K65" s="272"/>
      <c r="L65" s="272"/>
      <c r="M65" s="272"/>
      <c r="N65" s="272"/>
      <c r="O65" s="272"/>
      <c r="P65" s="272"/>
      <c r="Q65" s="272"/>
      <c r="R65" s="214"/>
      <c r="S65" s="275"/>
      <c r="T65" s="214"/>
      <c r="U65" s="214"/>
    </row>
    <row r="66" spans="1:21" ht="15.75">
      <c r="A66" s="57" t="s">
        <v>69</v>
      </c>
      <c r="B66" s="277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</row>
    <row r="67" spans="1:21" ht="9.75" customHeight="1">
      <c r="B67" s="277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</row>
    <row r="68" spans="1:21" ht="15.75">
      <c r="A68" s="58" t="s">
        <v>7</v>
      </c>
      <c r="B68" s="277"/>
    </row>
    <row r="69" spans="1:21" ht="10.5" customHeight="1">
      <c r="A69" s="230"/>
      <c r="B69" s="277"/>
    </row>
    <row r="70" spans="1:21" ht="15.75">
      <c r="A70" s="59" t="s">
        <v>70</v>
      </c>
      <c r="B70" s="279"/>
    </row>
    <row r="71" spans="1:21" ht="14.25" customHeight="1">
      <c r="A71" s="60" t="s">
        <v>14</v>
      </c>
      <c r="B71" s="279"/>
    </row>
    <row r="72" spans="1:21" ht="8.25" customHeight="1">
      <c r="A72" s="231"/>
      <c r="B72" s="280"/>
    </row>
    <row r="73" spans="1:21" ht="15.75">
      <c r="A73" s="62" t="s">
        <v>15</v>
      </c>
      <c r="B73" s="281"/>
    </row>
    <row r="74" spans="1:21" ht="15.75">
      <c r="A74" s="161" t="s">
        <v>16</v>
      </c>
      <c r="B74" s="282"/>
    </row>
    <row r="75" spans="1:21">
      <c r="A75" s="229"/>
    </row>
    <row r="77" spans="1:21">
      <c r="A77" s="232"/>
    </row>
    <row r="83" spans="1:2">
      <c r="A83" s="233"/>
      <c r="B83" s="216"/>
    </row>
  </sheetData>
  <mergeCells count="12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  <mergeCell ref="B5:B6"/>
  </mergeCells>
  <pageMargins left="0.47244094488188981" right="0.31496062992125984" top="0.6692913385826772" bottom="0.59055118110236227" header="0.6692913385826772" footer="0.59055118110236227"/>
  <pageSetup paperSize="9" scale="45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AFA 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Lyubima Dasheva</cp:lastModifiedBy>
  <cp:lastPrinted>2018-11-23T15:07:21Z</cp:lastPrinted>
  <dcterms:created xsi:type="dcterms:W3CDTF">2012-04-12T11:15:46Z</dcterms:created>
  <dcterms:modified xsi:type="dcterms:W3CDTF">2018-11-29T06:28:53Z</dcterms:modified>
</cp:coreProperties>
</file>