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office\Desktop\Q4 cons 2018\EN\word\"/>
    </mc:Choice>
  </mc:AlternateContent>
  <xr:revisionPtr revIDLastSave="0" documentId="13_ncr:1_{B39E58E4-02CA-4000-80A8-4D0F6889A918}" xr6:coauthVersionLast="40" xr6:coauthVersionMax="40" xr10:uidLastSave="{00000000-0000-0000-0000-000000000000}"/>
  <bookViews>
    <workbookView xWindow="-120" yWindow="-120" windowWidth="19440" windowHeight="15000" tabRatio="686" activeTab="4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'!$A$1:$I$38</definedName>
    <definedName name="_xlnm.Print_Area" localSheetId="3">SCF!$A$1:$E$72</definedName>
    <definedName name="_xlnm.Print_Area" localSheetId="1">SCI!$A$1:$G$75</definedName>
    <definedName name="_xlnm.Print_Area" localSheetId="2">SFP!$A$1:$H$77</definedName>
    <definedName name="_xlnm.Print_Titles" localSheetId="1">SCI!$1:$2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SCF!$76:$65542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SCF!$A$1:$F$43</definedName>
    <definedName name="Z_2BD2C2C3_AF9C_11D6_9CEF_00D009775214_.wvu.Rows" localSheetId="3" hidden="1">SCF!$74:$65542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SCF!$76:$65542,SCF!$58:$59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SEQ!$A$1:$Q$65</definedName>
    <definedName name="Z_9656BBF7_C4A3_41EC_B0C6_A21B380E3C2F_.wvu.Rows" localSheetId="3" hidden="1">SCF!$76:$65542,SCF!$58:$59</definedName>
  </definedNames>
  <calcPr calcId="181029"/>
</workbook>
</file>

<file path=xl/calcChain.xml><?xml version="1.0" encoding="utf-8"?>
<calcChain xmlns="http://schemas.openxmlformats.org/spreadsheetml/2006/main">
  <c r="A3" i="3" l="1"/>
  <c r="A3" i="4"/>
  <c r="A3" i="5"/>
  <c r="A1" i="5"/>
  <c r="A1" i="4" l="1"/>
  <c r="A1" i="3"/>
  <c r="A1" i="2"/>
  <c r="O46" i="5" l="1"/>
  <c r="O37" i="5" l="1"/>
  <c r="O21" i="5" l="1"/>
  <c r="C29" i="4" l="1"/>
  <c r="D43" i="2" l="1"/>
  <c r="Q24" i="5"/>
  <c r="Q37" i="5"/>
  <c r="Q38" i="5" s="1"/>
  <c r="S38" i="5"/>
  <c r="O38" i="5"/>
  <c r="U37" i="5" l="1"/>
  <c r="U38" i="5" s="1"/>
  <c r="F43" i="2"/>
  <c r="Q60" i="5" l="1"/>
  <c r="U60" i="5" s="1"/>
  <c r="Q43" i="5" l="1"/>
  <c r="U43" i="5" s="1"/>
  <c r="E61" i="5"/>
  <c r="Q15" i="5" l="1"/>
  <c r="U15" i="5" s="1"/>
  <c r="E54" i="4"/>
  <c r="Q53" i="5" l="1"/>
  <c r="Q52" i="5"/>
  <c r="Q51" i="5"/>
  <c r="Q46" i="5"/>
  <c r="U46" i="5" s="1"/>
  <c r="Q45" i="5"/>
  <c r="U45" i="5" s="1"/>
  <c r="U24" i="5" l="1"/>
  <c r="F47" i="2" l="1"/>
  <c r="F48" i="2" s="1"/>
  <c r="D47" i="2"/>
  <c r="D48" i="2" s="1"/>
  <c r="Q40" i="5"/>
  <c r="Q42" i="5"/>
  <c r="U42" i="5" s="1"/>
  <c r="S48" i="5"/>
  <c r="U52" i="5"/>
  <c r="U53" i="5"/>
  <c r="U44" i="5"/>
  <c r="Q57" i="5"/>
  <c r="U57" i="5" s="1"/>
  <c r="Q56" i="5"/>
  <c r="U56" i="5" s="1"/>
  <c r="Q59" i="5"/>
  <c r="U59" i="5" s="1"/>
  <c r="S55" i="5"/>
  <c r="Q44" i="5"/>
  <c r="O44" i="5"/>
  <c r="O48" i="5"/>
  <c r="O55" i="5"/>
  <c r="M55" i="5"/>
  <c r="K55" i="5"/>
  <c r="I55" i="5"/>
  <c r="G44" i="5"/>
  <c r="G61" i="5" s="1"/>
  <c r="S21" i="5"/>
  <c r="E37" i="4"/>
  <c r="C54" i="4"/>
  <c r="I28" i="5"/>
  <c r="Q32" i="5"/>
  <c r="U32" i="5" s="1"/>
  <c r="K28" i="5"/>
  <c r="Q58" i="5"/>
  <c r="U14" i="5"/>
  <c r="Q19" i="5"/>
  <c r="U19" i="5" s="1"/>
  <c r="O17" i="5"/>
  <c r="C37" i="4"/>
  <c r="U51" i="5"/>
  <c r="Q22" i="5"/>
  <c r="Q23" i="5"/>
  <c r="U23" i="5" s="1"/>
  <c r="Q26" i="5"/>
  <c r="U26" i="5" s="1"/>
  <c r="Q25" i="5"/>
  <c r="U25" i="5" s="1"/>
  <c r="D34" i="5"/>
  <c r="F34" i="5"/>
  <c r="Q10" i="5"/>
  <c r="L55" i="5"/>
  <c r="N55" i="5"/>
  <c r="P55" i="5"/>
  <c r="R55" i="5"/>
  <c r="T55" i="5"/>
  <c r="H44" i="5"/>
  <c r="I44" i="5"/>
  <c r="J44" i="5"/>
  <c r="K44" i="5"/>
  <c r="L44" i="5"/>
  <c r="M44" i="5"/>
  <c r="N44" i="5"/>
  <c r="P44" i="5"/>
  <c r="R44" i="5"/>
  <c r="S44" i="5"/>
  <c r="T44" i="5"/>
  <c r="D48" i="3"/>
  <c r="E17" i="5"/>
  <c r="E34" i="5" s="1"/>
  <c r="C17" i="5"/>
  <c r="C34" i="5" s="1"/>
  <c r="C61" i="5" s="1"/>
  <c r="P17" i="5"/>
  <c r="R17" i="5"/>
  <c r="S17" i="5"/>
  <c r="T17" i="5"/>
  <c r="H17" i="5"/>
  <c r="H34" i="5" s="1"/>
  <c r="I17" i="5"/>
  <c r="J17" i="5"/>
  <c r="J34" i="5" s="1"/>
  <c r="K17" i="5"/>
  <c r="L17" i="5"/>
  <c r="M17" i="5"/>
  <c r="N17" i="5"/>
  <c r="N34" i="5" s="1"/>
  <c r="G17" i="5"/>
  <c r="G34" i="5"/>
  <c r="Q30" i="5"/>
  <c r="U30" i="5" s="1"/>
  <c r="P21" i="5"/>
  <c r="T21" i="5"/>
  <c r="O28" i="5"/>
  <c r="S28" i="5"/>
  <c r="Q29" i="5"/>
  <c r="U29" i="5" s="1"/>
  <c r="L28" i="5"/>
  <c r="M28" i="5"/>
  <c r="Q13" i="5"/>
  <c r="U13" i="5" s="1"/>
  <c r="D59" i="3"/>
  <c r="D25" i="3"/>
  <c r="D18" i="3"/>
  <c r="Q49" i="5"/>
  <c r="U49" i="5" s="1"/>
  <c r="F18" i="3"/>
  <c r="F25" i="3"/>
  <c r="F34" i="3"/>
  <c r="F38" i="3" s="1"/>
  <c r="F48" i="3"/>
  <c r="F59" i="3"/>
  <c r="Q50" i="5"/>
  <c r="U50" i="5" s="1"/>
  <c r="E18" i="4"/>
  <c r="F26" i="2"/>
  <c r="F20" i="2"/>
  <c r="A64" i="5"/>
  <c r="B34" i="5"/>
  <c r="B10" i="5"/>
  <c r="A62" i="4"/>
  <c r="B60" i="4"/>
  <c r="C18" i="4"/>
  <c r="A65" i="3"/>
  <c r="D26" i="2"/>
  <c r="D20" i="2"/>
  <c r="U22" i="5"/>
  <c r="D34" i="3"/>
  <c r="D38" i="3" s="1"/>
  <c r="F30" i="2" l="1"/>
  <c r="I34" i="5"/>
  <c r="L34" i="5"/>
  <c r="S61" i="5"/>
  <c r="Q21" i="5"/>
  <c r="O61" i="5"/>
  <c r="D30" i="2"/>
  <c r="D35" i="2" s="1"/>
  <c r="D50" i="2" s="1"/>
  <c r="F61" i="3"/>
  <c r="F63" i="3" s="1"/>
  <c r="K34" i="5"/>
  <c r="F27" i="3"/>
  <c r="F35" i="2"/>
  <c r="F50" i="2" s="1"/>
  <c r="U40" i="5"/>
  <c r="U10" i="5"/>
  <c r="S34" i="5"/>
  <c r="O34" i="5"/>
  <c r="T34" i="5"/>
  <c r="Q55" i="5"/>
  <c r="U55" i="5"/>
  <c r="K61" i="5"/>
  <c r="I61" i="5"/>
  <c r="Q48" i="5"/>
  <c r="U48" i="5" s="1"/>
  <c r="P34" i="5"/>
  <c r="D61" i="3"/>
  <c r="D63" i="3" s="1"/>
  <c r="E56" i="4"/>
  <c r="E60" i="4" s="1"/>
  <c r="M34" i="5"/>
  <c r="Q28" i="5"/>
  <c r="U28" i="5"/>
  <c r="M61" i="5"/>
  <c r="D27" i="3"/>
  <c r="D64" i="3" s="1"/>
  <c r="C56" i="4"/>
  <c r="U21" i="5"/>
  <c r="Q17" i="5"/>
  <c r="U61" i="5" l="1"/>
  <c r="Q61" i="5"/>
  <c r="Q34" i="5"/>
  <c r="C60" i="4"/>
  <c r="U17" i="5"/>
  <c r="U34" i="5" s="1"/>
</calcChain>
</file>

<file path=xl/sharedStrings.xml><?xml version="1.0" encoding="utf-8"?>
<sst xmlns="http://schemas.openxmlformats.org/spreadsheetml/2006/main" count="261" uniqueCount="203">
  <si>
    <t>BGN'000</t>
  </si>
  <si>
    <t>2017   BGN'000</t>
  </si>
  <si>
    <t>2018   BGN'000</t>
  </si>
  <si>
    <t>Печалба/(Загуба) от придобиване и освобождаване на и от дъщерни дружества</t>
  </si>
  <si>
    <t>SOPHARMA GROUP</t>
  </si>
  <si>
    <t>Board of Directors:</t>
  </si>
  <si>
    <t>Ognian Donev, PhD</t>
  </si>
  <si>
    <t>Vessela Stoeva</t>
  </si>
  <si>
    <t>Alexander Tchaushev</t>
  </si>
  <si>
    <t>Ognian Palaveev</t>
  </si>
  <si>
    <t>Ivan Badinski</t>
  </si>
  <si>
    <t>Executive Director:</t>
  </si>
  <si>
    <t>Finance Director:</t>
  </si>
  <si>
    <t>Boris Borisov</t>
  </si>
  <si>
    <t>Preparer:</t>
  </si>
  <si>
    <t>Lyudmila Bondzhova</t>
  </si>
  <si>
    <t>Head of Legal Department:</t>
  </si>
  <si>
    <t>Galina Angelova</t>
  </si>
  <si>
    <t>Address of Management:</t>
  </si>
  <si>
    <t>Sofia</t>
  </si>
  <si>
    <t>16, Iliensko Shousse Str.</t>
  </si>
  <si>
    <t>Lawyers:</t>
  </si>
  <si>
    <t>Law Firm "Gachev, Baleva, Partners"</t>
  </si>
  <si>
    <t>Ventsislav Stoev</t>
  </si>
  <si>
    <t>Stefan Yovkov</t>
  </si>
  <si>
    <t>Servicing Banks:</t>
  </si>
  <si>
    <t>Raiffeisenbank (Bulgaria) EAD</t>
  </si>
  <si>
    <t>DSK Bank EAD</t>
  </si>
  <si>
    <t>Eurobank Bulgaria AD</t>
  </si>
  <si>
    <t>ING Bank N.V.</t>
  </si>
  <si>
    <t>Unicredit Bulbank AD</t>
  </si>
  <si>
    <t>Societe Generale Expressbank AD</t>
  </si>
  <si>
    <t>Auditor:</t>
  </si>
  <si>
    <t>Baker Tilly Klitou and Partners OOD</t>
  </si>
  <si>
    <t>PRELIMINARY CONSOLIDATED STATEMENT OF COMPREHENSIVE INCOME</t>
  </si>
  <si>
    <t>for the period ended on 31 December 2018</t>
  </si>
  <si>
    <t>Notes</t>
  </si>
  <si>
    <t>Revenue from contracts with customers</t>
  </si>
  <si>
    <t>Other operating income / (loss), net</t>
  </si>
  <si>
    <t>Change of available stock of finished goods and work in progress</t>
  </si>
  <si>
    <t>Materials</t>
  </si>
  <si>
    <t>External services</t>
  </si>
  <si>
    <t>Emoloyees</t>
  </si>
  <si>
    <t>Amortization</t>
  </si>
  <si>
    <t>Carrying amount of goods sold</t>
  </si>
  <si>
    <t xml:space="preserve">Other operating expenses </t>
  </si>
  <si>
    <t>Operating profit</t>
  </si>
  <si>
    <t>Impairment of non-current assets</t>
  </si>
  <si>
    <t>Financial income</t>
  </si>
  <si>
    <t>Financial expenses</t>
  </si>
  <si>
    <t>Loss/(Profit) from associates and joint ventures, net</t>
  </si>
  <si>
    <t>Financial income/(expenses) net</t>
  </si>
  <si>
    <t>Profit before tax</t>
  </si>
  <si>
    <t>Income tax expense</t>
  </si>
  <si>
    <t>Net profit</t>
  </si>
  <si>
    <t>Other components of comprehensive income:</t>
  </si>
  <si>
    <t>Components not to be reclassified to profit or loss:</t>
  </si>
  <si>
    <t>Net change in the fair value of equity investments designated for fair value measurement through other comprehensive income</t>
  </si>
  <si>
    <t>Income tax related to components of other comprehensive income that will not be reclassified</t>
  </si>
  <si>
    <t>Items that may be reclassified to profit or loss:</t>
  </si>
  <si>
    <t>Net change in the fair value of available-for-sale financial assets</t>
  </si>
  <si>
    <t>Exchange differences on translating foreign operations</t>
  </si>
  <si>
    <t>Other comprehensive income for the year, net of tax</t>
  </si>
  <si>
    <t>TOTAL COMPREHENSIVE INCOME FOR THE YEAR</t>
  </si>
  <si>
    <t>Net profit for the year attributable to:</t>
  </si>
  <si>
    <t>Non-controlling interests</t>
  </si>
  <si>
    <t>Total comprehensive income for the year attributable to:</t>
  </si>
  <si>
    <t>PRELIMINARY CONSOLIDATED STATEMENT OF FINANCIAL POSITION</t>
  </si>
  <si>
    <t>31 December 2018              BGN'000</t>
  </si>
  <si>
    <t>31 December 2017               BGN'000</t>
  </si>
  <si>
    <t>ASSETS</t>
  </si>
  <si>
    <t>Non-current assets</t>
  </si>
  <si>
    <t>Property, plant and equipment</t>
  </si>
  <si>
    <t>Intangible assets</t>
  </si>
  <si>
    <t>Investment properties</t>
  </si>
  <si>
    <t>Investments in associated and joint companies</t>
  </si>
  <si>
    <t>Other long - term equity investments</t>
  </si>
  <si>
    <t>Long-term receivables from related parties</t>
  </si>
  <si>
    <t>Other long-term receivables</t>
  </si>
  <si>
    <t>Deferred tax assets</t>
  </si>
  <si>
    <t>Current assets</t>
  </si>
  <si>
    <t>Inventories</t>
  </si>
  <si>
    <t>Commercial receivables</t>
  </si>
  <si>
    <t>Receivables from related parties</t>
  </si>
  <si>
    <t>Other short-term receivables and assets</t>
  </si>
  <si>
    <t>Cash and cash equivalents</t>
  </si>
  <si>
    <t>TOTAL ASSETS</t>
  </si>
  <si>
    <t>EQUITY AND LIABILITIES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</si>
  <si>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</si>
  <si>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</si>
  <si>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</si>
  <si>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</si>
  <si>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</si>
  <si>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</si>
  <si>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</si>
  <si>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Deferred tax liabilities</t>
  </si>
  <si>
    <t>Finance lease liabilities</t>
  </si>
  <si>
    <t>Government grants</t>
  </si>
  <si>
    <t>Other non-current liabilities</t>
  </si>
  <si>
    <t>Current liabilities</t>
  </si>
  <si>
    <t>Short-term bank loans</t>
  </si>
  <si>
    <t>Short-term part of long-term bank loans</t>
  </si>
  <si>
    <t>Payables to related parties</t>
  </si>
  <si>
    <t>Tax payables</t>
  </si>
  <si>
    <t>Other current liabilities</t>
  </si>
  <si>
    <t>TOTAL LIABILITIES</t>
  </si>
  <si>
    <t>TOTAL EQUITY AND LIABILITIES</t>
  </si>
  <si>
    <t>PRELIMINARY CONSOLIDATED STATEMENT OF CASH FLOWS</t>
  </si>
  <si>
    <t>Cash flows from operating activities</t>
  </si>
  <si>
    <t>Payments to suppliers</t>
  </si>
  <si>
    <t>Taxes paid (profit tax excluded)</t>
  </si>
  <si>
    <t>Taxes refunded  (profit tax excluded)</t>
  </si>
  <si>
    <t>Profit tax paid</t>
  </si>
  <si>
    <t>Profit tax refunded</t>
  </si>
  <si>
    <t>Paid interest and bank fees on working capital loans</t>
  </si>
  <si>
    <t>Exchange rate differences, net</t>
  </si>
  <si>
    <t>Other proceeds/(payments), net</t>
  </si>
  <si>
    <t>Net cash flows used in operating activities</t>
  </si>
  <si>
    <t>Cash flows from investing activities</t>
  </si>
  <si>
    <t>Purchase of property, plant and equipment</t>
  </si>
  <si>
    <t>Proceeds from sale of property, plant and equipment</t>
  </si>
  <si>
    <t>Purchase of investment properties</t>
  </si>
  <si>
    <t>Purchases of intangible assets</t>
  </si>
  <si>
    <t>Purchases of equity investments</t>
  </si>
  <si>
    <t>Proceeds from sale of equity investments</t>
  </si>
  <si>
    <t>Proceeds from dividends on equity investments</t>
  </si>
  <si>
    <t>Payments for the acquisition of subsidiaries, net of received cash</t>
  </si>
  <si>
    <t>Purchases of investments in associates and joint ventures</t>
  </si>
  <si>
    <t>Proceeds/(payments) on transactions with non-controlling interests, net</t>
  </si>
  <si>
    <t>Loans granted to related parties</t>
  </si>
  <si>
    <t>Repaid loans, granted to related parties</t>
  </si>
  <si>
    <t>Loans granted to third parties</t>
  </si>
  <si>
    <t>Repaid loans, granted to third parties</t>
  </si>
  <si>
    <t>Received interest on granted loans and deposits</t>
  </si>
  <si>
    <t>Net cash flows used in investing activities</t>
  </si>
  <si>
    <t xml:space="preserve">Equity attributable to equity holders of the parent </t>
  </si>
  <si>
    <t>Cash flows from financial activities</t>
  </si>
  <si>
    <t>Proceeds from short-term bank loans (including overdrafts)</t>
  </si>
  <si>
    <t>Proceeds from long-term bank loans</t>
  </si>
  <si>
    <t>Settlement of short-term bank loans (including overdraft reduction)</t>
  </si>
  <si>
    <t>Settlement of long-term bank loans</t>
  </si>
  <si>
    <t>Loans received from other parties</t>
  </si>
  <si>
    <t>Settlement of loans to other parties</t>
  </si>
  <si>
    <t>Proceeds from factoring</t>
  </si>
  <si>
    <t>Interest and taxes for factoring paid</t>
  </si>
  <si>
    <t>Paid interest and bank fees on investment purpose loans</t>
  </si>
  <si>
    <t>Finance lease payments</t>
  </si>
  <si>
    <t>Proceeds from non-controlling interest in the issue of capital in subsidiaries</t>
  </si>
  <si>
    <t>Treasury shares</t>
  </si>
  <si>
    <t>Proceeds from sale of treasury shares</t>
  </si>
  <si>
    <t>Dividends paid</t>
  </si>
  <si>
    <t>Net cash flows from financial activities</t>
  </si>
  <si>
    <t>Net increase in cash and cash equivalents</t>
  </si>
  <si>
    <t>Cash and cash equivalents at 1 January</t>
  </si>
  <si>
    <t>Cash and cash equivalents at 31 December</t>
  </si>
  <si>
    <t>PRELIMINARY CONSOLIDATED STATEMENT OF CHANGES IN EQUITY</t>
  </si>
  <si>
    <t>Share
capital</t>
  </si>
  <si>
    <t>Statutory reserves</t>
  </si>
  <si>
    <t>Revaluation reserve - property, pland and equipment</t>
  </si>
  <si>
    <t>Reserve of financial assets at fair value through other comprehensive income</t>
  </si>
  <si>
    <t>Reserve from recalculation in the currency of presentation of foreign operations</t>
  </si>
  <si>
    <t xml:space="preserve">Total </t>
  </si>
  <si>
    <t>Non-controlling
interests</t>
  </si>
  <si>
    <t>Total
equity</t>
  </si>
  <si>
    <t xml:space="preserve">Balance at 1 January 2017 </t>
  </si>
  <si>
    <t>Changes in equity in 2017</t>
  </si>
  <si>
    <t>Effect of treasury shares</t>
  </si>
  <si>
    <t>Effects of restructuring</t>
  </si>
  <si>
    <t xml:space="preserve">Distribution of profit for:             </t>
  </si>
  <si>
    <t xml:space="preserve"> * Statutory reserves</t>
  </si>
  <si>
    <t xml:space="preserve"> * Dividends</t>
  </si>
  <si>
    <t>Effects assumed by non-controlling interests on:</t>
  </si>
  <si>
    <t>* acquisition/(disposal) of subsidiaries and joint ventures</t>
  </si>
  <si>
    <t>* distribution of dividends</t>
  </si>
  <si>
    <t>* capital issue in subsidiaries</t>
  </si>
  <si>
    <t>* increase in the interest in subsidiaries</t>
  </si>
  <si>
    <t>* decrease in the interest in subsidiaries</t>
  </si>
  <si>
    <t xml:space="preserve">Total comprehensive income for the year, incl.: </t>
  </si>
  <si>
    <t xml:space="preserve"> * net profit for the year</t>
  </si>
  <si>
    <t xml:space="preserve"> * other components of comprehensive income, net of taxes</t>
  </si>
  <si>
    <t>Transfer to retained earnings</t>
  </si>
  <si>
    <t>Balance at 31 December 2017</t>
  </si>
  <si>
    <t>Balance at 1 January 2018</t>
  </si>
  <si>
    <t>Effects of initial application of IFRS 9 and IFRS 15, net of tax</t>
  </si>
  <si>
    <t>Balance on 1 January 2018 (recalculated)</t>
  </si>
  <si>
    <t>Changes in equity in 2018</t>
  </si>
  <si>
    <t>Payments based on shares</t>
  </si>
  <si>
    <t xml:space="preserve">Distribution of profit for:      </t>
  </si>
  <si>
    <t>* acquisition of subsidiaries and joint ventures</t>
  </si>
  <si>
    <t>Balance at 31 December 2018</t>
  </si>
  <si>
    <t xml:space="preserve">Finance Director:  </t>
  </si>
  <si>
    <t>The notes on pages 5 to 138 are an integral part of the present consolidated financial statement.</t>
  </si>
  <si>
    <t>Other revenue</t>
  </si>
  <si>
    <t>Subsequent assessment of property, plant and equipment</t>
  </si>
  <si>
    <t>Subsequent assessments of liabilities / assets of defined benefit pension plans</t>
  </si>
  <si>
    <t xml:space="preserve">Equity holders of the parent </t>
  </si>
  <si>
    <t>Goodwill</t>
  </si>
  <si>
    <t>Long-term payables to personnel</t>
  </si>
  <si>
    <t>Factoring agreement liabilities</t>
  </si>
  <si>
    <t>Trade payables</t>
  </si>
  <si>
    <t>Payables to personnel and social secutiry</t>
  </si>
  <si>
    <t>Payments for wages and social security</t>
  </si>
  <si>
    <t>Reffering to the owners of the equity of the parent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</si>
</sst>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-* #,##0.00\ _л_в_._-;\-* #,##0.00\ _л_в_._-;_-* &quot;-&quot;??\ _л_в_._-;_-@_-"/>
    <numFmt numFmtId="165" formatCode="_(* #,##0_);_(* \(#,##0\);_(* &quot;-&quot;??_);_(@_)"/>
    <numFmt numFmtId="166" formatCode="_(* #,##0.00_);_(* \(#,##0.00\);_(* &quot;-&quot;_);_(@_)"/>
    <numFmt numFmtId="167" formatCode="_-* #,##0.00_-;\-* #,##0.00_-;_-* &quot;-&quot;??_-;_-@_-"/>
  </numFmts>
  <fonts count="8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75" fillId="0" borderId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1" fillId="0" borderId="0"/>
    <xf numFmtId="0" fontId="77" fillId="0" borderId="0"/>
    <xf numFmtId="0" fontId="76" fillId="0" borderId="0"/>
    <xf numFmtId="9" fontId="21" fillId="0" borderId="0" applyFont="0" applyFill="0" applyBorder="0" applyAlignment="0" applyProtection="0"/>
    <xf numFmtId="0" fontId="77" fillId="0" borderId="0"/>
    <xf numFmtId="0" fontId="78" fillId="0" borderId="0"/>
    <xf numFmtId="164" fontId="13" fillId="0" borderId="0" applyFont="0" applyFill="0" applyBorder="0" applyAlignment="0" applyProtection="0"/>
    <xf numFmtId="0" fontId="13" fillId="0" borderId="0"/>
    <xf numFmtId="0" fontId="79" fillId="0" borderId="0"/>
    <xf numFmtId="9" fontId="13" fillId="0" borderId="0" applyFont="0" applyFill="0" applyBorder="0" applyAlignment="0" applyProtection="0"/>
    <xf numFmtId="0" fontId="13" fillId="0" borderId="0"/>
    <xf numFmtId="0" fontId="78" fillId="0" borderId="0"/>
    <xf numFmtId="0" fontId="2" fillId="0" borderId="0"/>
    <xf numFmtId="0" fontId="80" fillId="0" borderId="0"/>
    <xf numFmtId="0" fontId="1" fillId="0" borderId="0"/>
    <xf numFmtId="0" fontId="13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/>
    <xf numFmtId="9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/>
    <xf numFmtId="167" fontId="8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79" fillId="0" borderId="0"/>
    <xf numFmtId="0" fontId="13" fillId="0" borderId="0"/>
  </cellStyleXfs>
  <cellXfs count="325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1" applyFont="1" applyAlignment="1">
      <alignment vertical="center"/>
    </xf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16" fillId="0" borderId="0" xfId="0" applyFont="1"/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41" fontId="16" fillId="0" borderId="0" xfId="0" applyNumberFormat="1" applyFont="1" applyAlignment="1">
      <alignment horizontal="right"/>
    </xf>
    <xf numFmtId="41" fontId="16" fillId="0" borderId="0" xfId="0" applyNumberFormat="1" applyFont="1"/>
    <xf numFmtId="0" fontId="16" fillId="0" borderId="0" xfId="0" applyFont="1" applyAlignment="1">
      <alignment horizontal="left" vertical="center" wrapText="1"/>
    </xf>
    <xf numFmtId="41" fontId="1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37" fontId="16" fillId="0" borderId="0" xfId="0" applyNumberFormat="1" applyFont="1" applyAlignment="1">
      <alignment horizontal="right"/>
    </xf>
    <xf numFmtId="41" fontId="15" fillId="0" borderId="2" xfId="0" applyNumberFormat="1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43" fontId="15" fillId="0" borderId="0" xfId="0" applyNumberFormat="1" applyFont="1" applyAlignment="1">
      <alignment horizontal="right"/>
    </xf>
    <xf numFmtId="41" fontId="15" fillId="0" borderId="0" xfId="0" applyNumberFormat="1" applyFont="1" applyAlignment="1">
      <alignment horizontal="right"/>
    </xf>
    <xf numFmtId="41" fontId="16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5" fontId="16" fillId="0" borderId="0" xfId="11" applyNumberFormat="1" applyFont="1"/>
    <xf numFmtId="0" fontId="21" fillId="0" borderId="0" xfId="0" applyFont="1" applyAlignment="1">
      <alignment horizontal="center"/>
    </xf>
    <xf numFmtId="41" fontId="22" fillId="0" borderId="0" xfId="0" applyNumberFormat="1" applyFont="1" applyAlignment="1">
      <alignment horizontal="center" vertical="center"/>
    </xf>
    <xf numFmtId="165" fontId="16" fillId="0" borderId="0" xfId="0" applyNumberFormat="1" applyFont="1"/>
    <xf numFmtId="0" fontId="23" fillId="0" borderId="0" xfId="0" applyFont="1" applyAlignment="1">
      <alignment horizontal="center"/>
    </xf>
    <xf numFmtId="41" fontId="19" fillId="0" borderId="0" xfId="11" applyNumberFormat="1" applyFont="1"/>
    <xf numFmtId="41" fontId="23" fillId="0" borderId="0" xfId="0" applyNumberFormat="1" applyFont="1" applyAlignment="1">
      <alignment horizontal="center"/>
    </xf>
    <xf numFmtId="0" fontId="22" fillId="0" borderId="0" xfId="6" applyFont="1" applyAlignment="1">
      <alignment horizontal="center"/>
    </xf>
    <xf numFmtId="41" fontId="22" fillId="0" borderId="0" xfId="6" applyNumberFormat="1" applyFont="1" applyAlignment="1">
      <alignment horizontal="center" vertical="center"/>
    </xf>
    <xf numFmtId="0" fontId="22" fillId="0" borderId="0" xfId="6" applyFont="1" applyAlignment="1">
      <alignment horizontal="center" vertical="center"/>
    </xf>
    <xf numFmtId="0" fontId="22" fillId="0" borderId="0" xfId="6" applyFont="1" applyAlignment="1">
      <alignment horizontal="left" vertical="center"/>
    </xf>
    <xf numFmtId="41" fontId="22" fillId="0" borderId="0" xfId="0" applyNumberFormat="1" applyFont="1" applyAlignment="1">
      <alignment horizontal="right"/>
    </xf>
    <xf numFmtId="0" fontId="24" fillId="0" borderId="0" xfId="0" applyFont="1" applyAlignment="1">
      <alignment horizontal="left" vertical="center"/>
    </xf>
    <xf numFmtId="0" fontId="11" fillId="0" borderId="0" xfId="6" applyFont="1" applyAlignment="1">
      <alignment horizontal="center" vertical="center"/>
    </xf>
    <xf numFmtId="41" fontId="16" fillId="0" borderId="0" xfId="6" applyNumberFormat="1" applyFont="1" applyAlignment="1">
      <alignment horizontal="right" vertical="center" wrapText="1"/>
    </xf>
    <xf numFmtId="0" fontId="25" fillId="0" borderId="0" xfId="0" applyFont="1"/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/>
    </xf>
    <xf numFmtId="0" fontId="18" fillId="0" borderId="0" xfId="1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8" fillId="0" borderId="0" xfId="1" applyFont="1" applyAlignment="1">
      <alignment horizontal="right" vertical="center"/>
    </xf>
    <xf numFmtId="0" fontId="30" fillId="0" borderId="0" xfId="1" applyFont="1" applyAlignment="1">
      <alignment horizontal="center" vertical="center"/>
    </xf>
    <xf numFmtId="0" fontId="30" fillId="0" borderId="0" xfId="0" applyFont="1"/>
    <xf numFmtId="0" fontId="31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41" fontId="31" fillId="0" borderId="1" xfId="0" applyNumberFormat="1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41" fontId="31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41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center"/>
    </xf>
    <xf numFmtId="41" fontId="11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wrapText="1"/>
    </xf>
    <xf numFmtId="41" fontId="31" fillId="0" borderId="0" xfId="0" applyNumberFormat="1" applyFont="1" applyAlignment="1">
      <alignment horizontal="center"/>
    </xf>
    <xf numFmtId="0" fontId="34" fillId="0" borderId="0" xfId="0" applyFont="1" applyAlignment="1">
      <alignment horizontal="left" vertical="center"/>
    </xf>
    <xf numFmtId="0" fontId="33" fillId="0" borderId="0" xfId="0" applyFont="1" applyAlignment="1">
      <alignment horizontal="center" wrapText="1"/>
    </xf>
    <xf numFmtId="41" fontId="35" fillId="0" borderId="0" xfId="0" applyNumberFormat="1" applyFont="1" applyAlignment="1">
      <alignment horizontal="right"/>
    </xf>
    <xf numFmtId="0" fontId="22" fillId="0" borderId="0" xfId="1" applyFont="1" applyAlignment="1">
      <alignment vertical="center"/>
    </xf>
    <xf numFmtId="3" fontId="0" fillId="0" borderId="0" xfId="0" applyNumberFormat="1"/>
    <xf numFmtId="0" fontId="22" fillId="0" borderId="0" xfId="1" applyFont="1" applyAlignment="1">
      <alignment vertical="center" wrapText="1"/>
    </xf>
    <xf numFmtId="0" fontId="34" fillId="0" borderId="0" xfId="0" applyFont="1"/>
    <xf numFmtId="41" fontId="31" fillId="0" borderId="2" xfId="7" applyNumberFormat="1" applyFont="1" applyBorder="1" applyAlignment="1">
      <alignment horizontal="right" vertical="center"/>
    </xf>
    <xf numFmtId="41" fontId="31" fillId="0" borderId="0" xfId="7" applyNumberFormat="1" applyFont="1" applyAlignment="1">
      <alignment horizontal="right" vertical="center"/>
    </xf>
    <xf numFmtId="41" fontId="34" fillId="0" borderId="0" xfId="0" applyNumberFormat="1" applyFont="1" applyAlignment="1">
      <alignment horizontal="right"/>
    </xf>
    <xf numFmtId="41" fontId="31" fillId="0" borderId="3" xfId="7" applyNumberFormat="1" applyFont="1" applyBorder="1" applyAlignment="1">
      <alignment vertical="center"/>
    </xf>
    <xf numFmtId="41" fontId="11" fillId="0" borderId="0" xfId="0" applyNumberFormat="1" applyFont="1" applyAlignment="1">
      <alignment horizontal="right" vertical="center"/>
    </xf>
    <xf numFmtId="0" fontId="31" fillId="0" borderId="0" xfId="6" applyFont="1" applyAlignment="1">
      <alignment horizontal="left" vertical="center" wrapText="1"/>
    </xf>
    <xf numFmtId="0" fontId="36" fillId="0" borderId="0" xfId="0" applyFont="1" applyAlignment="1">
      <alignment horizontal="center" wrapText="1"/>
    </xf>
    <xf numFmtId="41" fontId="31" fillId="0" borderId="2" xfId="7" applyNumberFormat="1" applyFont="1" applyBorder="1" applyAlignment="1">
      <alignment vertical="center"/>
    </xf>
    <xf numFmtId="41" fontId="31" fillId="0" borderId="0" xfId="7" applyNumberFormat="1" applyFont="1" applyAlignment="1">
      <alignment vertical="center"/>
    </xf>
    <xf numFmtId="0" fontId="31" fillId="0" borderId="0" xfId="6" applyFont="1" applyAlignment="1">
      <alignment horizontal="left" vertical="center"/>
    </xf>
    <xf numFmtId="41" fontId="31" fillId="0" borderId="1" xfId="7" applyNumberFormat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41" fontId="0" fillId="0" borderId="0" xfId="0" applyNumberFormat="1"/>
    <xf numFmtId="0" fontId="37" fillId="0" borderId="0" xfId="0" applyFont="1" applyAlignment="1">
      <alignment horizontal="center" wrapText="1"/>
    </xf>
    <xf numFmtId="41" fontId="38" fillId="0" borderId="0" xfId="0" applyNumberFormat="1" applyFont="1" applyAlignment="1">
      <alignment horizontal="right"/>
    </xf>
    <xf numFmtId="0" fontId="16" fillId="0" borderId="0" xfId="1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wrapText="1"/>
    </xf>
    <xf numFmtId="0" fontId="42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41" fontId="41" fillId="0" borderId="0" xfId="0" applyNumberFormat="1" applyFont="1"/>
    <xf numFmtId="41" fontId="34" fillId="0" borderId="0" xfId="0" applyNumberFormat="1" applyFont="1"/>
    <xf numFmtId="41" fontId="26" fillId="0" borderId="0" xfId="0" applyNumberFormat="1" applyFont="1" applyAlignment="1">
      <alignment horizontal="left" vertical="center" wrapText="1"/>
    </xf>
    <xf numFmtId="41" fontId="11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right"/>
    </xf>
    <xf numFmtId="0" fontId="22" fillId="0" borderId="0" xfId="8" applyFont="1" applyAlignment="1">
      <alignment vertical="center"/>
    </xf>
    <xf numFmtId="0" fontId="22" fillId="0" borderId="0" xfId="2" applyFont="1" applyAlignment="1">
      <alignment vertical="center"/>
    </xf>
    <xf numFmtId="49" fontId="44" fillId="0" borderId="0" xfId="3" applyNumberFormat="1" applyFont="1" applyAlignment="1">
      <alignment horizontal="right" vertical="center" wrapText="1"/>
    </xf>
    <xf numFmtId="0" fontId="22" fillId="0" borderId="0" xfId="2" applyFont="1"/>
    <xf numFmtId="15" fontId="45" fillId="0" borderId="0" xfId="1" applyNumberFormat="1" applyFont="1" applyAlignment="1">
      <alignment horizontal="center" vertical="center" wrapText="1"/>
    </xf>
    <xf numFmtId="41" fontId="44" fillId="0" borderId="0" xfId="3" applyNumberFormat="1" applyFont="1" applyAlignment="1">
      <alignment horizontal="right" vertical="center" wrapText="1"/>
    </xf>
    <xf numFmtId="0" fontId="46" fillId="0" borderId="0" xfId="2" applyFont="1" applyAlignment="1">
      <alignment horizontal="center"/>
    </xf>
    <xf numFmtId="41" fontId="22" fillId="0" borderId="0" xfId="2" applyNumberFormat="1" applyFont="1"/>
    <xf numFmtId="0" fontId="20" fillId="0" borderId="0" xfId="2" applyFont="1"/>
    <xf numFmtId="41" fontId="20" fillId="0" borderId="2" xfId="5" applyNumberFormat="1" applyFont="1" applyBorder="1" applyAlignment="1">
      <alignment horizontal="right"/>
    </xf>
    <xf numFmtId="41" fontId="20" fillId="0" borderId="4" xfId="5" applyNumberFormat="1" applyFont="1" applyBorder="1" applyAlignment="1">
      <alignment horizontal="right"/>
    </xf>
    <xf numFmtId="41" fontId="22" fillId="0" borderId="0" xfId="2" applyNumberFormat="1" applyFont="1" applyAlignment="1">
      <alignment horizontal="right"/>
    </xf>
    <xf numFmtId="0" fontId="22" fillId="0" borderId="0" xfId="2" applyFont="1" applyAlignment="1">
      <alignment horizontal="center"/>
    </xf>
    <xf numFmtId="0" fontId="47" fillId="0" borderId="0" xfId="1" applyFont="1" applyAlignment="1">
      <alignment horizontal="left" vertical="center"/>
    </xf>
    <xf numFmtId="0" fontId="47" fillId="0" borderId="0" xfId="1" applyFont="1" applyAlignment="1">
      <alignment horizontal="right" vertical="center"/>
    </xf>
    <xf numFmtId="0" fontId="48" fillId="0" borderId="0" xfId="1" applyFont="1" applyAlignment="1">
      <alignment vertical="center"/>
    </xf>
    <xf numFmtId="0" fontId="49" fillId="0" borderId="0" xfId="2" applyFont="1"/>
    <xf numFmtId="0" fontId="22" fillId="0" borderId="0" xfId="3" applyFont="1" applyAlignment="1">
      <alignment vertical="top"/>
    </xf>
    <xf numFmtId="0" fontId="16" fillId="0" borderId="0" xfId="3" applyFont="1" applyAlignment="1">
      <alignment vertical="top"/>
    </xf>
    <xf numFmtId="0" fontId="16" fillId="0" borderId="0" xfId="3" applyFont="1" applyAlignment="1" applyProtection="1">
      <alignment vertical="top"/>
      <protection locked="0"/>
    </xf>
    <xf numFmtId="0" fontId="28" fillId="0" borderId="0" xfId="3" applyFont="1" applyAlignment="1" applyProtection="1">
      <alignment vertical="top"/>
      <protection locked="0"/>
    </xf>
    <xf numFmtId="0" fontId="15" fillId="0" borderId="0" xfId="3" applyFont="1" applyAlignment="1">
      <alignment vertical="center"/>
    </xf>
    <xf numFmtId="41" fontId="22" fillId="0" borderId="0" xfId="5" applyNumberFormat="1" applyFont="1" applyAlignment="1">
      <alignment horizontal="right"/>
    </xf>
    <xf numFmtId="41" fontId="15" fillId="0" borderId="4" xfId="0" applyNumberFormat="1" applyFont="1" applyBorder="1" applyAlignment="1">
      <alignment horizontal="right"/>
    </xf>
    <xf numFmtId="41" fontId="15" fillId="0" borderId="0" xfId="3" applyNumberFormat="1" applyFont="1" applyAlignment="1">
      <alignment vertical="center"/>
    </xf>
    <xf numFmtId="0" fontId="20" fillId="0" borderId="1" xfId="1" applyFont="1" applyBorder="1" applyAlignment="1">
      <alignment vertical="center"/>
    </xf>
    <xf numFmtId="0" fontId="20" fillId="0" borderId="5" xfId="1" applyFont="1" applyBorder="1" applyAlignment="1">
      <alignment vertical="center"/>
    </xf>
    <xf numFmtId="0" fontId="53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1" fillId="0" borderId="0" xfId="0" applyFont="1"/>
    <xf numFmtId="41" fontId="55" fillId="0" borderId="0" xfId="0" applyNumberFormat="1" applyFont="1"/>
    <xf numFmtId="0" fontId="13" fillId="0" borderId="0" xfId="0" applyFont="1"/>
    <xf numFmtId="165" fontId="54" fillId="0" borderId="0" xfId="12" applyNumberFormat="1" applyFont="1" applyAlignment="1">
      <alignment horizontal="right"/>
    </xf>
    <xf numFmtId="0" fontId="57" fillId="0" borderId="0" xfId="0" applyFont="1" applyAlignment="1">
      <alignment horizontal="center" wrapText="1"/>
    </xf>
    <xf numFmtId="165" fontId="15" fillId="0" borderId="0" xfId="12" applyNumberFormat="1" applyFont="1" applyAlignment="1">
      <alignment vertical="center"/>
    </xf>
    <xf numFmtId="41" fontId="20" fillId="0" borderId="0" xfId="11" applyNumberFormat="1" applyFont="1"/>
    <xf numFmtId="9" fontId="15" fillId="0" borderId="0" xfId="13" applyFont="1" applyAlignment="1">
      <alignment horizontal="right"/>
    </xf>
    <xf numFmtId="41" fontId="41" fillId="0" borderId="0" xfId="11" applyNumberFormat="1" applyFont="1" applyAlignment="1">
      <alignment horizontal="right"/>
    </xf>
    <xf numFmtId="0" fontId="17" fillId="0" borderId="0" xfId="0" applyFont="1" applyAlignment="1">
      <alignment horizontal="center" vertical="top"/>
    </xf>
    <xf numFmtId="0" fontId="47" fillId="0" borderId="0" xfId="0" applyFont="1" applyAlignment="1">
      <alignment horizontal="left" vertical="center"/>
    </xf>
    <xf numFmtId="0" fontId="18" fillId="0" borderId="0" xfId="1" applyFont="1" applyAlignment="1">
      <alignment horizontal="right"/>
    </xf>
    <xf numFmtId="41" fontId="11" fillId="0" borderId="0" xfId="0" applyNumberFormat="1" applyFont="1" applyAlignment="1">
      <alignment horizontal="right" vertical="top" wrapText="1"/>
    </xf>
    <xf numFmtId="0" fontId="22" fillId="0" borderId="0" xfId="0" applyFont="1" applyAlignment="1">
      <alignment horizontal="left" vertical="center" wrapText="1"/>
    </xf>
    <xf numFmtId="41" fontId="22" fillId="0" borderId="0" xfId="2" applyNumberFormat="1" applyFont="1" applyAlignment="1">
      <alignment horizontal="center"/>
    </xf>
    <xf numFmtId="0" fontId="60" fillId="0" borderId="0" xfId="2" applyFont="1"/>
    <xf numFmtId="41" fontId="46" fillId="0" borderId="0" xfId="2" applyNumberFormat="1" applyFont="1" applyAlignment="1">
      <alignment horizontal="center"/>
    </xf>
    <xf numFmtId="0" fontId="21" fillId="0" borderId="1" xfId="9" applyFont="1" applyBorder="1" applyAlignment="1">
      <alignment vertical="center"/>
    </xf>
    <xf numFmtId="0" fontId="21" fillId="0" borderId="0" xfId="9" applyFont="1" applyAlignment="1">
      <alignment vertical="center"/>
    </xf>
    <xf numFmtId="0" fontId="21" fillId="0" borderId="5" xfId="9" applyFont="1" applyBorder="1" applyAlignment="1">
      <alignment vertical="center"/>
    </xf>
    <xf numFmtId="0" fontId="21" fillId="0" borderId="0" xfId="9" applyFont="1" applyAlignment="1">
      <alignment horizontal="left" vertical="center"/>
    </xf>
    <xf numFmtId="1" fontId="62" fillId="0" borderId="0" xfId="9" applyNumberFormat="1" applyFont="1" applyAlignment="1">
      <alignment horizontal="right" vertical="center" wrapText="1"/>
    </xf>
    <xf numFmtId="15" fontId="61" fillId="0" borderId="0" xfId="1" applyNumberFormat="1" applyFont="1" applyAlignment="1">
      <alignment horizontal="center" vertical="center" wrapText="1"/>
    </xf>
    <xf numFmtId="0" fontId="63" fillId="0" borderId="0" xfId="8" quotePrefix="1" applyFont="1" applyAlignment="1">
      <alignment horizontal="left" vertical="center"/>
    </xf>
    <xf numFmtId="41" fontId="20" fillId="0" borderId="0" xfId="9" applyNumberFormat="1" applyFont="1" applyAlignment="1">
      <alignment horizontal="right" vertical="center" wrapText="1"/>
    </xf>
    <xf numFmtId="0" fontId="64" fillId="0" borderId="0" xfId="2" applyFont="1" applyAlignment="1">
      <alignment vertical="top" wrapText="1"/>
    </xf>
    <xf numFmtId="0" fontId="24" fillId="0" borderId="0" xfId="2" applyFont="1" applyAlignment="1">
      <alignment vertical="top" wrapText="1"/>
    </xf>
    <xf numFmtId="41" fontId="22" fillId="0" borderId="0" xfId="5" applyNumberFormat="1" applyFont="1" applyAlignment="1">
      <alignment horizontal="center" vertical="center"/>
    </xf>
    <xf numFmtId="0" fontId="22" fillId="0" borderId="0" xfId="0" applyFont="1"/>
    <xf numFmtId="49" fontId="22" fillId="0" borderId="0" xfId="2" applyNumberFormat="1" applyFont="1"/>
    <xf numFmtId="0" fontId="64" fillId="0" borderId="0" xfId="2" applyFont="1" applyAlignment="1">
      <alignment vertical="top"/>
    </xf>
    <xf numFmtId="0" fontId="24" fillId="0" borderId="0" xfId="2" applyFont="1" applyAlignment="1">
      <alignment vertical="top"/>
    </xf>
    <xf numFmtId="0" fontId="46" fillId="0" borderId="0" xfId="2" applyFont="1" applyAlignment="1">
      <alignment horizontal="center" vertical="center"/>
    </xf>
    <xf numFmtId="166" fontId="46" fillId="0" borderId="0" xfId="2" applyNumberFormat="1" applyFont="1" applyAlignment="1">
      <alignment horizontal="center"/>
    </xf>
    <xf numFmtId="41" fontId="20" fillId="0" borderId="0" xfId="2" applyNumberFormat="1" applyFont="1"/>
    <xf numFmtId="41" fontId="20" fillId="0" borderId="0" xfId="2" applyNumberFormat="1" applyFont="1" applyAlignment="1">
      <alignment horizontal="right"/>
    </xf>
    <xf numFmtId="0" fontId="22" fillId="0" borderId="0" xfId="2" applyFont="1" applyAlignment="1">
      <alignment vertical="top" wrapText="1"/>
    </xf>
    <xf numFmtId="0" fontId="20" fillId="0" borderId="0" xfId="2" applyFont="1" applyAlignment="1">
      <alignment wrapText="1"/>
    </xf>
    <xf numFmtId="49" fontId="20" fillId="0" borderId="0" xfId="2" applyNumberFormat="1" applyFont="1" applyAlignment="1">
      <alignment horizontal="center"/>
    </xf>
    <xf numFmtId="49" fontId="22" fillId="0" borderId="0" xfId="2" applyNumberFormat="1" applyFont="1" applyAlignment="1">
      <alignment horizontal="right"/>
    </xf>
    <xf numFmtId="0" fontId="66" fillId="0" borderId="0" xfId="10" applyFont="1" applyAlignment="1">
      <alignment horizontal="left" vertical="center"/>
    </xf>
    <xf numFmtId="0" fontId="50" fillId="0" borderId="0" xfId="1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6" fillId="0" borderId="0" xfId="4" applyFont="1"/>
    <xf numFmtId="0" fontId="22" fillId="0" borderId="0" xfId="4" applyFont="1"/>
    <xf numFmtId="41" fontId="59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165" fontId="35" fillId="0" borderId="0" xfId="11" applyNumberFormat="1" applyFont="1" applyAlignment="1">
      <alignment horizontal="right"/>
    </xf>
    <xf numFmtId="43" fontId="46" fillId="0" borderId="0" xfId="12" applyFont="1" applyAlignment="1">
      <alignment horizontal="center"/>
    </xf>
    <xf numFmtId="0" fontId="26" fillId="0" borderId="0" xfId="0" applyFont="1"/>
    <xf numFmtId="0" fontId="62" fillId="0" borderId="1" xfId="1" applyFont="1" applyBorder="1" applyAlignment="1">
      <alignment horizontal="left" vertical="center"/>
    </xf>
    <xf numFmtId="0" fontId="62" fillId="0" borderId="0" xfId="1" applyFont="1" applyAlignment="1">
      <alignment horizontal="left" vertical="center"/>
    </xf>
    <xf numFmtId="0" fontId="67" fillId="0" borderId="0" xfId="0" applyFont="1"/>
    <xf numFmtId="0" fontId="49" fillId="0" borderId="0" xfId="0" applyFont="1"/>
    <xf numFmtId="0" fontId="68" fillId="0" borderId="0" xfId="0" applyFont="1" applyAlignment="1">
      <alignment horizontal="right"/>
    </xf>
    <xf numFmtId="0" fontId="49" fillId="0" borderId="0" xfId="3" applyFont="1" applyAlignment="1">
      <alignment horizontal="left"/>
    </xf>
    <xf numFmtId="0" fontId="49" fillId="0" borderId="0" xfId="3" applyFont="1" applyAlignment="1">
      <alignment vertical="top"/>
    </xf>
    <xf numFmtId="0" fontId="69" fillId="0" borderId="1" xfId="1" applyFont="1" applyBorder="1" applyAlignment="1">
      <alignment horizontal="left" vertical="center"/>
    </xf>
    <xf numFmtId="0" fontId="69" fillId="0" borderId="0" xfId="1" applyFont="1" applyAlignment="1">
      <alignment horizontal="center" vertical="center"/>
    </xf>
    <xf numFmtId="0" fontId="71" fillId="0" borderId="0" xfId="0" applyFont="1"/>
    <xf numFmtId="0" fontId="70" fillId="0" borderId="0" xfId="0" applyFont="1" applyAlignment="1">
      <alignment vertical="top" wrapText="1"/>
    </xf>
    <xf numFmtId="0" fontId="69" fillId="0" borderId="0" xfId="3" applyFont="1" applyAlignment="1">
      <alignment vertical="center" wrapText="1"/>
    </xf>
    <xf numFmtId="0" fontId="70" fillId="0" borderId="0" xfId="3" applyFont="1" applyAlignment="1">
      <alignment vertical="center" wrapText="1"/>
    </xf>
    <xf numFmtId="0" fontId="72" fillId="0" borderId="0" xfId="3" applyFont="1" applyAlignment="1">
      <alignment vertical="center" wrapText="1"/>
    </xf>
    <xf numFmtId="0" fontId="70" fillId="0" borderId="0" xfId="0" applyFont="1" applyAlignment="1">
      <alignment vertical="top"/>
    </xf>
    <xf numFmtId="0" fontId="71" fillId="0" borderId="0" xfId="0" applyFont="1" applyAlignment="1">
      <alignment horizontal="left" vertical="top" wrapText="1" indent="1"/>
    </xf>
    <xf numFmtId="0" fontId="71" fillId="0" borderId="0" xfId="0" applyFont="1" applyAlignment="1">
      <alignment horizontal="left" vertical="top" indent="1"/>
    </xf>
    <xf numFmtId="0" fontId="72" fillId="0" borderId="0" xfId="0" applyFont="1"/>
    <xf numFmtId="0" fontId="70" fillId="0" borderId="0" xfId="0" applyFont="1"/>
    <xf numFmtId="0" fontId="73" fillId="0" borderId="0" xfId="0" applyFont="1" applyAlignment="1">
      <alignment horizontal="left" vertical="center" wrapText="1"/>
    </xf>
    <xf numFmtId="0" fontId="73" fillId="0" borderId="0" xfId="0" applyFont="1" applyAlignment="1">
      <alignment horizontal="right" vertical="center" wrapText="1"/>
    </xf>
    <xf numFmtId="0" fontId="71" fillId="0" borderId="0" xfId="0" applyFont="1" applyAlignment="1">
      <alignment horizontal="right"/>
    </xf>
    <xf numFmtId="0" fontId="74" fillId="0" borderId="0" xfId="3" applyFont="1" applyAlignment="1">
      <alignment vertical="top"/>
    </xf>
    <xf numFmtId="0" fontId="70" fillId="0" borderId="0" xfId="3" applyFont="1" applyAlignment="1">
      <alignment horizontal="left"/>
    </xf>
    <xf numFmtId="0" fontId="70" fillId="0" borderId="0" xfId="3" applyFont="1" applyAlignment="1">
      <alignment vertical="top"/>
    </xf>
    <xf numFmtId="0" fontId="49" fillId="0" borderId="1" xfId="3" applyFont="1" applyBorder="1" applyAlignment="1">
      <alignment vertical="top"/>
    </xf>
    <xf numFmtId="165" fontId="49" fillId="0" borderId="1" xfId="3" applyNumberFormat="1" applyFont="1" applyBorder="1" applyAlignment="1">
      <alignment vertical="top"/>
    </xf>
    <xf numFmtId="165" fontId="49" fillId="0" borderId="0" xfId="3" applyNumberFormat="1" applyFont="1" applyAlignment="1">
      <alignment vertical="top"/>
    </xf>
    <xf numFmtId="0" fontId="49" fillId="0" borderId="0" xfId="0" applyFont="1" applyAlignment="1">
      <alignment horizontal="left" vertical="center"/>
    </xf>
    <xf numFmtId="14" fontId="49" fillId="0" borderId="0" xfId="3" applyNumberFormat="1" applyFont="1" applyAlignment="1">
      <alignment vertical="top"/>
    </xf>
    <xf numFmtId="0" fontId="49" fillId="0" borderId="0" xfId="3" applyFont="1" applyAlignment="1">
      <alignment horizontal="center" vertical="center"/>
    </xf>
    <xf numFmtId="165" fontId="62" fillId="0" borderId="0" xfId="3" applyNumberFormat="1" applyFont="1" applyAlignment="1">
      <alignment horizontal="center" vertical="center" wrapText="1"/>
    </xf>
    <xf numFmtId="0" fontId="49" fillId="0" borderId="0" xfId="3" applyFont="1" applyAlignment="1" applyProtection="1">
      <alignment vertical="top"/>
      <protection locked="0"/>
    </xf>
    <xf numFmtId="165" fontId="49" fillId="0" borderId="0" xfId="3" applyNumberFormat="1" applyFont="1" applyAlignment="1" applyProtection="1">
      <alignment vertical="top"/>
      <protection locked="0"/>
    </xf>
    <xf numFmtId="0" fontId="62" fillId="0" borderId="0" xfId="0" applyFont="1" applyAlignment="1">
      <alignment horizontal="right"/>
    </xf>
    <xf numFmtId="0" fontId="67" fillId="0" borderId="0" xfId="3" applyFont="1" applyAlignment="1" applyProtection="1">
      <alignment vertical="top"/>
      <protection locked="0"/>
    </xf>
    <xf numFmtId="165" fontId="62" fillId="0" borderId="0" xfId="0" applyNumberFormat="1" applyFont="1" applyAlignment="1">
      <alignment horizontal="right"/>
    </xf>
    <xf numFmtId="0" fontId="68" fillId="0" borderId="0" xfId="3" applyFont="1" applyAlignment="1">
      <alignment vertical="center"/>
    </xf>
    <xf numFmtId="165" fontId="67" fillId="0" borderId="0" xfId="11" applyNumberFormat="1" applyFont="1" applyAlignment="1">
      <alignment horizontal="right"/>
    </xf>
    <xf numFmtId="165" fontId="49" fillId="0" borderId="0" xfId="11" applyNumberFormat="1" applyFont="1" applyAlignment="1">
      <alignment horizontal="right"/>
    </xf>
    <xf numFmtId="165" fontId="68" fillId="0" borderId="0" xfId="3" applyNumberFormat="1" applyFont="1" applyAlignment="1">
      <alignment vertical="center"/>
    </xf>
    <xf numFmtId="165" fontId="67" fillId="0" borderId="0" xfId="11" applyNumberFormat="1" applyFont="1" applyAlignment="1">
      <alignment vertical="center"/>
    </xf>
    <xf numFmtId="165" fontId="67" fillId="0" borderId="0" xfId="3" applyNumberFormat="1" applyFont="1" applyAlignment="1">
      <alignment vertical="center"/>
    </xf>
    <xf numFmtId="165" fontId="49" fillId="0" borderId="0" xfId="3" applyNumberFormat="1" applyFont="1" applyAlignment="1">
      <alignment horizontal="right"/>
    </xf>
    <xf numFmtId="165" fontId="62" fillId="0" borderId="0" xfId="3" applyNumberFormat="1" applyFont="1" applyAlignment="1">
      <alignment horizontal="right"/>
    </xf>
    <xf numFmtId="165" fontId="62" fillId="0" borderId="0" xfId="3" applyNumberFormat="1" applyFont="1" applyAlignment="1">
      <alignment vertical="center"/>
    </xf>
    <xf numFmtId="0" fontId="62" fillId="0" borderId="0" xfId="3" applyFont="1" applyAlignment="1">
      <alignment vertical="center"/>
    </xf>
    <xf numFmtId="43" fontId="62" fillId="0" borderId="0" xfId="3" applyNumberFormat="1" applyFont="1" applyAlignment="1">
      <alignment vertical="center"/>
    </xf>
    <xf numFmtId="165" fontId="49" fillId="0" borderId="0" xfId="12" applyNumberFormat="1" applyFont="1" applyAlignment="1">
      <alignment horizontal="right"/>
    </xf>
    <xf numFmtId="165" fontId="62" fillId="0" borderId="4" xfId="3" applyNumberFormat="1" applyFont="1" applyBorder="1" applyAlignment="1">
      <alignment horizontal="right"/>
    </xf>
    <xf numFmtId="165" fontId="62" fillId="0" borderId="0" xfId="12" applyNumberFormat="1" applyFont="1" applyAlignment="1">
      <alignment vertical="center"/>
    </xf>
    <xf numFmtId="165" fontId="49" fillId="0" borderId="0" xfId="12" applyNumberFormat="1" applyFont="1" applyAlignment="1">
      <alignment vertical="center"/>
    </xf>
    <xf numFmtId="43" fontId="49" fillId="0" borderId="0" xfId="11" applyFont="1" applyAlignment="1">
      <alignment horizontal="right"/>
    </xf>
    <xf numFmtId="165" fontId="62" fillId="0" borderId="0" xfId="12" applyNumberFormat="1" applyFont="1" applyAlignment="1">
      <alignment horizontal="right"/>
    </xf>
    <xf numFmtId="165" fontId="62" fillId="0" borderId="1" xfId="12" applyNumberFormat="1" applyFont="1" applyBorder="1" applyAlignment="1">
      <alignment vertical="center"/>
    </xf>
    <xf numFmtId="43" fontId="67" fillId="0" borderId="0" xfId="11" applyFont="1" applyAlignment="1">
      <alignment horizontal="right"/>
    </xf>
    <xf numFmtId="165" fontId="67" fillId="0" borderId="0" xfId="12" applyNumberFormat="1" applyFont="1" applyAlignment="1">
      <alignment horizontal="right"/>
    </xf>
    <xf numFmtId="165" fontId="62" fillId="0" borderId="1" xfId="12" applyNumberFormat="1" applyFont="1" applyBorder="1" applyAlignment="1">
      <alignment horizontal="right"/>
    </xf>
    <xf numFmtId="165" fontId="62" fillId="0" borderId="1" xfId="11" applyNumberFormat="1" applyFont="1" applyBorder="1" applyAlignment="1">
      <alignment horizontal="right"/>
    </xf>
    <xf numFmtId="165" fontId="49" fillId="0" borderId="0" xfId="3" applyNumberFormat="1" applyFont="1" applyAlignment="1">
      <alignment vertical="center"/>
    </xf>
    <xf numFmtId="0" fontId="49" fillId="0" borderId="0" xfId="3" applyFont="1" applyAlignment="1">
      <alignment vertical="center"/>
    </xf>
    <xf numFmtId="0" fontId="68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41" fontId="49" fillId="0" borderId="0" xfId="0" applyNumberFormat="1" applyFont="1" applyAlignment="1">
      <alignment horizontal="right"/>
    </xf>
    <xf numFmtId="165" fontId="49" fillId="0" borderId="0" xfId="0" applyNumberFormat="1" applyFont="1" applyAlignment="1">
      <alignment horizontal="right"/>
    </xf>
    <xf numFmtId="165" fontId="49" fillId="0" borderId="0" xfId="0" applyNumberFormat="1" applyFont="1"/>
    <xf numFmtId="0" fontId="49" fillId="0" borderId="0" xfId="0" applyFont="1" applyAlignment="1">
      <alignment horizontal="center"/>
    </xf>
    <xf numFmtId="0" fontId="68" fillId="0" borderId="0" xfId="1" applyFont="1" applyAlignment="1">
      <alignment vertical="center"/>
    </xf>
    <xf numFmtId="0" fontId="49" fillId="0" borderId="0" xfId="3" applyFont="1" applyAlignment="1">
      <alignment horizontal="right"/>
    </xf>
    <xf numFmtId="0" fontId="67" fillId="0" borderId="0" xfId="1" applyFont="1" applyAlignment="1">
      <alignment horizontal="right" vertical="center"/>
    </xf>
    <xf numFmtId="0" fontId="68" fillId="0" borderId="0" xfId="1" quotePrefix="1" applyFont="1" applyAlignment="1">
      <alignment horizontal="left"/>
    </xf>
    <xf numFmtId="0" fontId="68" fillId="0" borderId="0" xfId="3" quotePrefix="1" applyFont="1" applyAlignment="1">
      <alignment horizontal="right" vertical="top"/>
    </xf>
    <xf numFmtId="0" fontId="68" fillId="0" borderId="0" xfId="3" applyFont="1" applyAlignment="1">
      <alignment vertical="top"/>
    </xf>
    <xf numFmtId="0" fontId="53" fillId="0" borderId="0" xfId="3" applyFont="1" applyAlignment="1">
      <alignment horizontal="center" vertical="top" wrapText="1"/>
    </xf>
    <xf numFmtId="0" fontId="21" fillId="0" borderId="0" xfId="3" applyFont="1" applyAlignment="1">
      <alignment vertical="top"/>
    </xf>
    <xf numFmtId="165" fontId="21" fillId="0" borderId="0" xfId="3" applyNumberFormat="1" applyFont="1" applyAlignment="1">
      <alignment vertical="top"/>
    </xf>
    <xf numFmtId="0" fontId="21" fillId="0" borderId="0" xfId="3" applyFont="1" applyAlignment="1" applyProtection="1">
      <alignment vertical="top"/>
      <protection locked="0"/>
    </xf>
    <xf numFmtId="0" fontId="21" fillId="0" borderId="0" xfId="0" applyFont="1" applyAlignment="1">
      <alignment horizontal="center" vertical="top"/>
    </xf>
    <xf numFmtId="165" fontId="21" fillId="0" borderId="0" xfId="3" applyNumberFormat="1" applyFont="1" applyAlignment="1" applyProtection="1">
      <alignment vertical="top"/>
      <protection locked="0"/>
    </xf>
    <xf numFmtId="0" fontId="53" fillId="0" borderId="0" xfId="3" applyFont="1" applyAlignment="1">
      <alignment horizontal="right" wrapText="1"/>
    </xf>
    <xf numFmtId="165" fontId="31" fillId="0" borderId="2" xfId="11" applyNumberFormat="1" applyFont="1" applyBorder="1" applyAlignment="1">
      <alignment vertical="center"/>
    </xf>
    <xf numFmtId="165" fontId="15" fillId="0" borderId="0" xfId="3" applyNumberFormat="1" applyFont="1" applyAlignment="1">
      <alignment vertical="center"/>
    </xf>
    <xf numFmtId="0" fontId="23" fillId="0" borderId="0" xfId="21" applyFont="1" applyAlignment="1">
      <alignment vertical="top" wrapText="1"/>
    </xf>
    <xf numFmtId="0" fontId="15" fillId="0" borderId="0" xfId="0" applyFont="1" applyAlignment="1">
      <alignment horizontal="left" vertical="center"/>
    </xf>
    <xf numFmtId="0" fontId="53" fillId="0" borderId="0" xfId="3" applyFont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0" fontId="69" fillId="0" borderId="0" xfId="0" applyFont="1" applyAlignment="1">
      <alignment vertical="top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5" fontId="31" fillId="0" borderId="2" xfId="12" applyNumberFormat="1" applyFont="1" applyBorder="1" applyAlignment="1">
      <alignment horizontal="left" vertical="center"/>
    </xf>
    <xf numFmtId="165" fontId="49" fillId="0" borderId="1" xfId="12" applyNumberFormat="1" applyFont="1" applyBorder="1" applyAlignment="1">
      <alignment vertical="center"/>
    </xf>
    <xf numFmtId="0" fontId="22" fillId="0" borderId="0" xfId="2" applyFont="1" applyAlignment="1">
      <alignment vertical="top"/>
    </xf>
    <xf numFmtId="0" fontId="16" fillId="0" borderId="0" xfId="21" applyFont="1" applyAlignment="1">
      <alignment vertical="top" wrapText="1"/>
    </xf>
    <xf numFmtId="0" fontId="65" fillId="0" borderId="0" xfId="0" applyFont="1"/>
    <xf numFmtId="165" fontId="0" fillId="0" borderId="0" xfId="0" applyNumberFormat="1"/>
    <xf numFmtId="165" fontId="49" fillId="0" borderId="0" xfId="12" applyNumberFormat="1" applyFont="1" applyAlignment="1">
      <alignment horizontal="center"/>
    </xf>
    <xf numFmtId="165" fontId="49" fillId="0" borderId="1" xfId="12" applyNumberFormat="1" applyFont="1" applyBorder="1" applyAlignment="1">
      <alignment horizontal="right"/>
    </xf>
    <xf numFmtId="165" fontId="49" fillId="0" borderId="5" xfId="12" applyNumberFormat="1" applyFont="1" applyBorder="1" applyAlignment="1">
      <alignment vertical="center"/>
    </xf>
    <xf numFmtId="165" fontId="62" fillId="0" borderId="5" xfId="12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71" fillId="0" borderId="0" xfId="0" applyFont="1" applyAlignment="1">
      <alignment vertical="top"/>
    </xf>
    <xf numFmtId="165" fontId="54" fillId="0" borderId="0" xfId="11" applyNumberFormat="1" applyFont="1" applyAlignment="1">
      <alignment horizontal="right"/>
    </xf>
    <xf numFmtId="41" fontId="20" fillId="0" borderId="2" xfId="0" applyNumberFormat="1" applyFont="1" applyBorder="1" applyAlignment="1">
      <alignment horizontal="right"/>
    </xf>
    <xf numFmtId="0" fontId="2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0" fontId="24" fillId="0" borderId="0" xfId="1" applyFont="1" applyAlignment="1">
      <alignment horizontal="left" vertical="center"/>
    </xf>
    <xf numFmtId="0" fontId="27" fillId="0" borderId="0" xfId="0" applyFont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right" vertical="center" wrapText="1"/>
      <protection locked="0"/>
    </xf>
    <xf numFmtId="0" fontId="28" fillId="0" borderId="0" xfId="0" applyFont="1" applyAlignment="1">
      <alignment vertical="top"/>
    </xf>
    <xf numFmtId="0" fontId="47" fillId="0" borderId="0" xfId="0" applyFont="1"/>
    <xf numFmtId="0" fontId="47" fillId="0" borderId="0" xfId="0" applyFont="1" applyAlignment="1">
      <alignment horizontal="right"/>
    </xf>
    <xf numFmtId="41" fontId="22" fillId="0" borderId="1" xfId="0" applyNumberFormat="1" applyFont="1" applyBorder="1" applyAlignment="1">
      <alignment horizontal="right"/>
    </xf>
    <xf numFmtId="0" fontId="22" fillId="0" borderId="0" xfId="6" applyFont="1" applyAlignment="1">
      <alignment horizontal="left" vertical="center" wrapText="1"/>
    </xf>
    <xf numFmtId="0" fontId="20" fillId="0" borderId="0" xfId="2" applyFont="1" applyAlignment="1">
      <alignment horizontal="left" wrapText="1"/>
    </xf>
    <xf numFmtId="41" fontId="56" fillId="0" borderId="0" xfId="5" applyNumberFormat="1" applyFont="1" applyAlignment="1">
      <alignment horizontal="right"/>
    </xf>
    <xf numFmtId="41" fontId="20" fillId="0" borderId="1" xfId="5" applyNumberFormat="1" applyFont="1" applyBorder="1" applyAlignment="1">
      <alignment horizontal="right"/>
    </xf>
    <xf numFmtId="0" fontId="29" fillId="0" borderId="0" xfId="0" applyFont="1" applyAlignment="1">
      <alignment horizontal="left" vertical="center" wrapText="1"/>
    </xf>
    <xf numFmtId="0" fontId="85" fillId="0" borderId="1" xfId="0" applyFont="1" applyBorder="1" applyAlignment="1">
      <alignment horizontal="left" vertical="center"/>
    </xf>
    <xf numFmtId="0" fontId="86" fillId="0" borderId="1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 wrapText="1"/>
    </xf>
    <xf numFmtId="41" fontId="11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center" vertical="top"/>
    </xf>
    <xf numFmtId="41" fontId="4" fillId="0" borderId="0" xfId="0" applyNumberFormat="1" applyFont="1" applyAlignment="1">
      <alignment horizontal="right" vertical="top" wrapText="1"/>
    </xf>
    <xf numFmtId="41" fontId="11" fillId="0" borderId="0" xfId="0" applyNumberFormat="1" applyFont="1" applyAlignment="1">
      <alignment horizontal="right" vertical="top" wrapText="1"/>
    </xf>
    <xf numFmtId="0" fontId="53" fillId="0" borderId="0" xfId="3" applyFont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0" fontId="20" fillId="0" borderId="0" xfId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62" fillId="0" borderId="0" xfId="6" applyFont="1" applyAlignment="1">
      <alignment horizontal="center" vertical="center"/>
    </xf>
    <xf numFmtId="0" fontId="70" fillId="0" borderId="0" xfId="3" applyFont="1"/>
    <xf numFmtId="0" fontId="70" fillId="0" borderId="0" xfId="0" applyFont="1"/>
    <xf numFmtId="0" fontId="4" fillId="0" borderId="0" xfId="3" applyFont="1" applyAlignment="1">
      <alignment horizontal="right" vertical="top" wrapText="1"/>
    </xf>
    <xf numFmtId="0" fontId="11" fillId="0" borderId="0" xfId="0" applyFont="1" applyAlignment="1">
      <alignment horizontal="right" vertical="top"/>
    </xf>
  </cellXfs>
  <cellStyles count="46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2" xr:uid="{00000000-0005-0000-0000-000003000000}"/>
    <cellStyle name="Comma 3" xfId="16" xr:uid="{00000000-0005-0000-0000-000004000000}"/>
    <cellStyle name="Comma 3 2" xfId="25" xr:uid="{00000000-0005-0000-0000-000005000000}"/>
    <cellStyle name="Comma 3 3" xfId="40" xr:uid="{00000000-0005-0000-0000-000006000000}"/>
    <cellStyle name="Comma 3 4" xfId="38" xr:uid="{00000000-0005-0000-0000-000007000000}"/>
    <cellStyle name="Comma 4" xfId="18" xr:uid="{00000000-0005-0000-0000-000008000000}"/>
    <cellStyle name="Comma 5" xfId="41" xr:uid="{00000000-0005-0000-0000-000009000000}"/>
    <cellStyle name="Hyperlink 2" xfId="35" xr:uid="{00000000-0005-0000-0000-00000A000000}"/>
    <cellStyle name="Normal" xfId="0" builtinId="0"/>
    <cellStyle name="Normal 10" xfId="32" xr:uid="{00000000-0005-0000-0000-00000C000000}"/>
    <cellStyle name="Normal 2" xfId="14" xr:uid="{00000000-0005-0000-0000-00000D000000}"/>
    <cellStyle name="Normal 2 10" xfId="29" xr:uid="{00000000-0005-0000-0000-00000E000000}"/>
    <cellStyle name="Normal 2 2" xfId="26" xr:uid="{00000000-0005-0000-0000-00000F000000}"/>
    <cellStyle name="Normal 2 2 2" xfId="45" xr:uid="{00000000-0005-0000-0000-000010000000}"/>
    <cellStyle name="Normal 2 3" xfId="19" xr:uid="{00000000-0005-0000-0000-000011000000}"/>
    <cellStyle name="Normal 3" xfId="20" xr:uid="{00000000-0005-0000-0000-000012000000}"/>
    <cellStyle name="Normal 4" xfId="24" xr:uid="{00000000-0005-0000-0000-000013000000}"/>
    <cellStyle name="Normal 5" xfId="27" xr:uid="{00000000-0005-0000-0000-000014000000}"/>
    <cellStyle name="Normal 6" xfId="31" xr:uid="{00000000-0005-0000-0000-000015000000}"/>
    <cellStyle name="Normal 6 2" xfId="33" xr:uid="{00000000-0005-0000-0000-000016000000}"/>
    <cellStyle name="Normal 7" xfId="30" xr:uid="{00000000-0005-0000-0000-000017000000}"/>
    <cellStyle name="Normal 8" xfId="15" xr:uid="{00000000-0005-0000-0000-000018000000}"/>
    <cellStyle name="Normal 8 2" xfId="44" xr:uid="{00000000-0005-0000-0000-000019000000}"/>
    <cellStyle name="Normal 8 3" xfId="34" xr:uid="{00000000-0005-0000-0000-00001A000000}"/>
    <cellStyle name="Normal 9" xfId="36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 2000 Alcomet 3" xfId="21" xr:uid="{00000000-0005-0000-0000-00001E000000}"/>
    <cellStyle name="Normal_Financial statements_bg model 2002" xfId="3" xr:uid="{00000000-0005-0000-0000-00001F000000}"/>
    <cellStyle name="Normal_FS_2004_Final_28.03.05" xfId="4" xr:uid="{00000000-0005-0000-0000-000020000000}"/>
    <cellStyle name="Normal_FS_SOPHARMA_2005 (2)" xfId="5" xr:uid="{00000000-0005-0000-0000-000021000000}"/>
    <cellStyle name="Normal_FS'05-Neochim group-raboten_Final2" xfId="6" xr:uid="{00000000-0005-0000-0000-000022000000}"/>
    <cellStyle name="Normal_P&amp;L" xfId="7" xr:uid="{00000000-0005-0000-0000-000023000000}"/>
    <cellStyle name="Normal_P&amp;L_Financial statements_bg model 2002" xfId="8" xr:uid="{00000000-0005-0000-0000-000024000000}"/>
    <cellStyle name="Normal_Sheet2" xfId="9" xr:uid="{00000000-0005-0000-0000-000025000000}"/>
    <cellStyle name="Normal_SOPHARMA_FS_01_12_2007_predvaritelen" xfId="10" xr:uid="{00000000-0005-0000-0000-000026000000}"/>
    <cellStyle name="Percent" xfId="13" builtinId="5"/>
    <cellStyle name="Percent 2" xfId="28" xr:uid="{00000000-0005-0000-0000-000028000000}"/>
    <cellStyle name="Percent 3" xfId="22" xr:uid="{00000000-0005-0000-0000-000029000000}"/>
    <cellStyle name="Percent 3 2" xfId="43" xr:uid="{00000000-0005-0000-0000-00002A000000}"/>
    <cellStyle name="Percent 3 3" xfId="37" xr:uid="{00000000-0005-0000-0000-00002B000000}"/>
    <cellStyle name="Обычный 2" xfId="23" xr:uid="{00000000-0005-0000-0000-00002C000000}"/>
    <cellStyle name="Обычный_8" xfId="39" xr:uid="{00000000-0005-0000-0000-00002D000000}"/>
  </cellStyles>
  <dxfs count="0"/>
  <tableStyles count="0" defaultTableStyle="TableStyleMedium9" defaultPivotStyle="PivotStyleLight16"/>
  <colors>
    <mruColors>
      <color rgb="FF99FFCC"/>
      <color rgb="FF00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zoomScale="80" zoomScaleNormal="70" zoomScaleSheetLayoutView="80" workbookViewId="0">
      <selection activeCell="C18" sqref="C18"/>
    </sheetView>
  </sheetViews>
  <sheetFormatPr defaultColWidth="0" defaultRowHeight="12.75" customHeight="1" zeroHeight="1"/>
  <cols>
    <col min="1" max="2" width="9.28515625" style="4" customWidth="1"/>
    <col min="3" max="3" width="16.85546875" style="4" customWidth="1"/>
    <col min="4" max="6" width="9.28515625" style="4" customWidth="1"/>
    <col min="7" max="7" width="23.28515625" style="4" customWidth="1"/>
    <col min="8" max="9" width="9.28515625" style="4" customWidth="1"/>
    <col min="10" max="16384" width="9.28515625" style="4" hidden="1"/>
  </cols>
  <sheetData>
    <row r="1" spans="1:9" ht="18.75">
      <c r="A1" s="1" t="s">
        <v>4</v>
      </c>
      <c r="B1" s="1"/>
      <c r="C1" s="2"/>
      <c r="D1" s="3"/>
      <c r="E1" s="2"/>
      <c r="F1" s="2"/>
      <c r="G1" s="2"/>
      <c r="H1" s="2"/>
    </row>
    <row r="2" spans="1:9"/>
    <row r="3" spans="1:9"/>
    <row r="4" spans="1:9"/>
    <row r="5" spans="1:9" ht="18.75">
      <c r="A5" s="5" t="s">
        <v>5</v>
      </c>
      <c r="D5" s="6" t="s">
        <v>6</v>
      </c>
      <c r="E5" s="7"/>
      <c r="F5" s="8"/>
      <c r="G5" s="8"/>
      <c r="H5" s="8"/>
      <c r="I5" s="8"/>
    </row>
    <row r="6" spans="1:9" ht="17.25" customHeight="1">
      <c r="A6" s="5"/>
      <c r="D6" s="6" t="s">
        <v>7</v>
      </c>
      <c r="E6" s="7"/>
      <c r="F6" s="8"/>
      <c r="G6" s="8"/>
      <c r="H6" s="8"/>
      <c r="I6" s="8"/>
    </row>
    <row r="7" spans="1:9" ht="18.75">
      <c r="A7" s="5"/>
      <c r="D7" s="6" t="s">
        <v>8</v>
      </c>
      <c r="E7" s="7"/>
      <c r="F7" s="8"/>
      <c r="H7" s="8"/>
      <c r="I7" s="8"/>
    </row>
    <row r="8" spans="1:9" ht="16.5">
      <c r="A8" s="9"/>
      <c r="D8" s="6" t="s">
        <v>9</v>
      </c>
      <c r="E8" s="7"/>
      <c r="F8" s="8"/>
      <c r="G8" s="8"/>
      <c r="H8" s="8"/>
      <c r="I8" s="8"/>
    </row>
    <row r="9" spans="1:9" ht="18.75">
      <c r="A9" s="5"/>
      <c r="D9" s="6" t="s">
        <v>10</v>
      </c>
      <c r="E9" s="7"/>
      <c r="F9" s="9"/>
      <c r="G9" s="8"/>
      <c r="H9" s="8"/>
      <c r="I9" s="8"/>
    </row>
    <row r="10" spans="1:9" ht="18.75">
      <c r="A10" s="5"/>
      <c r="D10" s="8"/>
      <c r="E10" s="8"/>
      <c r="F10" s="8"/>
      <c r="G10" s="8"/>
      <c r="H10" s="8"/>
      <c r="I10" s="8"/>
    </row>
    <row r="11" spans="1:9" ht="18.75">
      <c r="A11" s="5"/>
      <c r="D11" s="6"/>
      <c r="E11" s="6"/>
      <c r="F11" s="6"/>
      <c r="G11" s="8"/>
      <c r="H11" s="8"/>
      <c r="I11" s="8"/>
    </row>
    <row r="12" spans="1:9" ht="18.75">
      <c r="A12" s="5" t="s">
        <v>11</v>
      </c>
      <c r="D12" s="6" t="s">
        <v>6</v>
      </c>
      <c r="E12" s="10"/>
      <c r="F12" s="10"/>
      <c r="G12" s="11"/>
    </row>
    <row r="13" spans="1:9" ht="16.5">
      <c r="D13" s="6"/>
      <c r="E13" s="10"/>
      <c r="F13" s="10"/>
      <c r="G13" s="7"/>
      <c r="H13" s="8"/>
      <c r="I13" s="8"/>
    </row>
    <row r="14" spans="1:9" ht="18.75">
      <c r="A14" s="5" t="s">
        <v>12</v>
      </c>
      <c r="D14" s="6" t="s">
        <v>13</v>
      </c>
      <c r="E14" s="10"/>
      <c r="F14" s="10"/>
      <c r="G14" s="7"/>
      <c r="H14" s="8"/>
      <c r="I14" s="8"/>
    </row>
    <row r="15" spans="1:9" ht="18.75">
      <c r="A15" s="5"/>
      <c r="D15" s="6"/>
      <c r="E15" s="10"/>
      <c r="F15" s="10"/>
      <c r="G15" s="7"/>
      <c r="H15" s="8"/>
      <c r="I15" s="8"/>
    </row>
    <row r="16" spans="1:9" ht="18.75">
      <c r="A16" s="5" t="s">
        <v>14</v>
      </c>
      <c r="B16" s="5"/>
      <c r="C16" s="5"/>
      <c r="D16" s="6" t="s">
        <v>15</v>
      </c>
      <c r="E16" s="10"/>
      <c r="F16" s="10"/>
      <c r="G16" s="7"/>
      <c r="H16" s="8"/>
      <c r="I16" s="8"/>
    </row>
    <row r="17" spans="1:9" ht="18.75">
      <c r="A17" s="5"/>
      <c r="D17" s="6"/>
      <c r="E17" s="10"/>
      <c r="F17" s="10"/>
      <c r="G17" s="11"/>
      <c r="H17" s="5"/>
      <c r="I17" s="5"/>
    </row>
    <row r="18" spans="1:9" ht="18.75">
      <c r="A18" s="5" t="s">
        <v>16</v>
      </c>
      <c r="D18" s="6" t="s">
        <v>17</v>
      </c>
      <c r="E18" s="10"/>
      <c r="F18" s="10"/>
      <c r="G18" s="11"/>
      <c r="H18" s="5"/>
      <c r="I18" s="5"/>
    </row>
    <row r="19" spans="1:9" ht="18.75">
      <c r="A19" s="5"/>
      <c r="D19" s="6"/>
      <c r="E19" s="10"/>
      <c r="F19" s="10"/>
      <c r="G19" s="11"/>
      <c r="H19" s="5"/>
      <c r="I19" s="5"/>
    </row>
    <row r="20" spans="1:9" ht="18.75">
      <c r="A20" s="5"/>
      <c r="D20" s="6"/>
      <c r="E20" s="10"/>
      <c r="F20" s="10"/>
      <c r="G20" s="11"/>
    </row>
    <row r="21" spans="1:9" ht="18.75">
      <c r="A21" s="5" t="s">
        <v>18</v>
      </c>
      <c r="D21" s="6" t="s">
        <v>19</v>
      </c>
      <c r="E21" s="10"/>
      <c r="F21" s="10"/>
      <c r="G21" s="11"/>
    </row>
    <row r="22" spans="1:9" ht="18.75">
      <c r="A22" s="5"/>
      <c r="D22" s="6" t="s">
        <v>20</v>
      </c>
      <c r="E22" s="10"/>
      <c r="F22" s="10"/>
      <c r="G22" s="11"/>
    </row>
    <row r="23" spans="1:9" ht="18.75">
      <c r="F23" s="11"/>
      <c r="G23" s="11"/>
    </row>
    <row r="24" spans="1:9" ht="18.75">
      <c r="A24" s="5" t="s">
        <v>21</v>
      </c>
      <c r="C24" s="12"/>
      <c r="D24" s="6" t="s">
        <v>22</v>
      </c>
      <c r="E24" s="10"/>
      <c r="F24" s="11"/>
      <c r="G24" s="13"/>
    </row>
    <row r="25" spans="1:9" ht="18.75">
      <c r="A25" s="5"/>
      <c r="C25" s="12"/>
      <c r="D25" s="6" t="s">
        <v>23</v>
      </c>
      <c r="E25" s="10"/>
      <c r="F25" s="11"/>
      <c r="G25" s="13"/>
    </row>
    <row r="26" spans="1:9" ht="18" customHeight="1">
      <c r="A26" s="5"/>
      <c r="C26" s="8"/>
      <c r="D26" s="6" t="s">
        <v>24</v>
      </c>
      <c r="E26" s="7"/>
      <c r="F26" s="11"/>
      <c r="G26" s="131"/>
      <c r="H26" s="132"/>
      <c r="I26" s="133"/>
    </row>
    <row r="27" spans="1:9" ht="18.75">
      <c r="A27" s="5"/>
      <c r="D27" s="6"/>
      <c r="E27" s="13"/>
      <c r="F27" s="11"/>
      <c r="G27" s="13"/>
    </row>
    <row r="28" spans="1:9" ht="18.75">
      <c r="A28" s="5" t="s">
        <v>25</v>
      </c>
      <c r="D28" s="6" t="s">
        <v>26</v>
      </c>
      <c r="E28" s="10"/>
      <c r="F28" s="10"/>
      <c r="G28" s="10"/>
      <c r="H28" s="5"/>
      <c r="I28" s="5"/>
    </row>
    <row r="29" spans="1:9" ht="18.75">
      <c r="D29" s="6" t="s">
        <v>27</v>
      </c>
      <c r="E29" s="10"/>
      <c r="F29" s="10"/>
      <c r="G29" s="10"/>
      <c r="H29" s="5"/>
      <c r="I29" s="5"/>
    </row>
    <row r="30" spans="1:9" ht="18.75">
      <c r="A30" s="5"/>
      <c r="D30" s="6" t="s">
        <v>28</v>
      </c>
      <c r="E30" s="10"/>
      <c r="F30" s="10"/>
      <c r="G30" s="10"/>
      <c r="H30" s="5"/>
      <c r="I30" s="5"/>
    </row>
    <row r="31" spans="1:9" ht="18.75">
      <c r="A31" s="5"/>
      <c r="D31" s="6" t="s">
        <v>29</v>
      </c>
      <c r="E31" s="10"/>
      <c r="F31" s="10"/>
      <c r="G31" s="10"/>
    </row>
    <row r="32" spans="1:9" ht="18.75">
      <c r="A32" s="5"/>
      <c r="D32" s="6" t="s">
        <v>30</v>
      </c>
      <c r="E32" s="10"/>
      <c r="F32" s="10"/>
      <c r="G32" s="10"/>
    </row>
    <row r="33" spans="1:7" ht="18.75">
      <c r="A33" s="5"/>
      <c r="D33" s="6" t="s">
        <v>31</v>
      </c>
      <c r="E33" s="10"/>
      <c r="F33" s="10"/>
      <c r="G33" s="10"/>
    </row>
    <row r="34" spans="1:7" ht="18.75">
      <c r="A34" s="5"/>
      <c r="D34" s="6"/>
      <c r="E34" s="10"/>
      <c r="F34" s="10"/>
      <c r="G34" s="10"/>
    </row>
    <row r="35" spans="1:7" ht="18.75">
      <c r="A35" s="5"/>
      <c r="E35" s="10"/>
      <c r="F35" s="10"/>
      <c r="G35" s="10"/>
    </row>
    <row r="36" spans="1:7" ht="18.75">
      <c r="A36" s="5"/>
      <c r="D36" s="6"/>
      <c r="E36" s="10"/>
      <c r="F36" s="10"/>
      <c r="G36" s="10"/>
    </row>
    <row r="37" spans="1:7" ht="18.75">
      <c r="A37" s="5"/>
      <c r="E37" s="13"/>
      <c r="F37" s="11"/>
      <c r="G37" s="13"/>
    </row>
    <row r="38" spans="1:7" ht="18.75">
      <c r="A38" s="5" t="s">
        <v>32</v>
      </c>
      <c r="D38" s="6" t="s">
        <v>33</v>
      </c>
      <c r="E38" s="10"/>
      <c r="F38" s="10"/>
      <c r="G38" s="10"/>
    </row>
    <row r="39" spans="1:7" ht="18.75">
      <c r="A39" s="5"/>
      <c r="E39" s="13"/>
      <c r="F39" s="11"/>
      <c r="G39" s="13"/>
    </row>
    <row r="40" spans="1:7" ht="18.75">
      <c r="A40" s="5"/>
      <c r="F40" s="5"/>
    </row>
    <row r="41" spans="1:7" ht="18.75">
      <c r="A41" s="5"/>
      <c r="F41" s="5"/>
    </row>
    <row r="42" spans="1:7" ht="18.75">
      <c r="A42" s="5"/>
      <c r="F42" s="5"/>
    </row>
    <row r="43" spans="1:7" ht="18.75">
      <c r="A43" s="5"/>
      <c r="F43" s="5"/>
    </row>
    <row r="44" spans="1:7" ht="18.75">
      <c r="A44" s="5"/>
      <c r="F44" s="5"/>
    </row>
    <row r="45" spans="1:7" ht="18.75">
      <c r="A45" s="5"/>
      <c r="F45" s="5"/>
    </row>
    <row r="46" spans="1:7" ht="18.75">
      <c r="A46" s="5"/>
      <c r="F46" s="5"/>
    </row>
    <row r="47" spans="1:7"/>
    <row r="48" spans="1:7"/>
    <row r="49"/>
    <row r="50"/>
    <row r="5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3"/>
  <sheetViews>
    <sheetView showWhiteSpace="0" view="pageBreakPreview" zoomScale="80" zoomScaleNormal="90" zoomScaleSheetLayoutView="80" workbookViewId="0">
      <selection activeCell="A57" sqref="A57"/>
    </sheetView>
  </sheetViews>
  <sheetFormatPr defaultColWidth="9.140625" defaultRowHeight="15"/>
  <cols>
    <col min="1" max="1" width="80.42578125" style="14" customWidth="1"/>
    <col min="2" max="2" width="11.5703125" style="24" customWidth="1"/>
    <col min="3" max="3" width="5.28515625" style="19" customWidth="1"/>
    <col min="4" max="4" width="12.28515625" style="19" customWidth="1"/>
    <col min="5" max="5" width="2.140625" style="19" customWidth="1"/>
    <col min="6" max="6" width="12.28515625" style="19" customWidth="1"/>
    <col min="7" max="7" width="1.5703125" style="19" customWidth="1"/>
    <col min="8" max="8" width="12.28515625" style="14" bestFit="1" customWidth="1"/>
    <col min="9" max="9" width="5" style="14" customWidth="1"/>
    <col min="10" max="10" width="11.5703125" style="14" bestFit="1" customWidth="1"/>
    <col min="11" max="16384" width="9.140625" style="14"/>
  </cols>
  <sheetData>
    <row r="1" spans="1:10">
      <c r="A1" s="306" t="str">
        <f>'Cover '!A1</f>
        <v>SOPHARMA GROUP</v>
      </c>
      <c r="B1" s="307"/>
      <c r="C1" s="307"/>
      <c r="D1" s="307"/>
      <c r="E1" s="307"/>
      <c r="F1" s="307"/>
      <c r="G1" s="307"/>
    </row>
    <row r="2" spans="1:10" s="15" customFormat="1">
      <c r="A2" s="308" t="s">
        <v>34</v>
      </c>
      <c r="B2" s="309"/>
      <c r="C2" s="309"/>
      <c r="D2" s="309"/>
      <c r="E2" s="309"/>
      <c r="F2" s="309"/>
      <c r="G2" s="309"/>
    </row>
    <row r="3" spans="1:10">
      <c r="A3" s="61" t="s">
        <v>35</v>
      </c>
      <c r="B3" s="180"/>
      <c r="C3" s="16"/>
      <c r="D3" s="16"/>
      <c r="E3" s="16"/>
      <c r="F3" s="16"/>
      <c r="G3" s="16"/>
    </row>
    <row r="4" spans="1:10" ht="4.5" customHeight="1">
      <c r="A4" s="271"/>
      <c r="B4" s="180"/>
      <c r="C4" s="16"/>
      <c r="D4" s="16"/>
      <c r="E4" s="16"/>
      <c r="F4" s="16"/>
      <c r="G4" s="16"/>
    </row>
    <row r="5" spans="1:10" ht="5.25" customHeight="1">
      <c r="A5" s="271"/>
      <c r="B5" s="180"/>
      <c r="C5" s="16"/>
      <c r="D5" s="16"/>
      <c r="E5" s="16"/>
      <c r="F5" s="16"/>
      <c r="G5" s="16"/>
    </row>
    <row r="6" spans="1:10" ht="15" customHeight="1">
      <c r="A6" s="15"/>
      <c r="B6" s="310" t="s">
        <v>36</v>
      </c>
      <c r="C6" s="17"/>
      <c r="D6" s="311" t="s">
        <v>2</v>
      </c>
      <c r="E6" s="17"/>
      <c r="F6" s="311" t="s">
        <v>1</v>
      </c>
      <c r="G6" s="17"/>
    </row>
    <row r="7" spans="1:10">
      <c r="A7" s="15"/>
      <c r="B7" s="310"/>
      <c r="C7" s="17"/>
      <c r="D7" s="312"/>
      <c r="E7" s="17"/>
      <c r="F7" s="312"/>
      <c r="G7" s="17"/>
    </row>
    <row r="8" spans="1:10">
      <c r="A8" s="18"/>
    </row>
    <row r="9" spans="1:10">
      <c r="A9" s="18"/>
    </row>
    <row r="10" spans="1:10" ht="15" customHeight="1">
      <c r="A10" s="15" t="s">
        <v>37</v>
      </c>
      <c r="B10" s="24">
        <v>3</v>
      </c>
      <c r="D10" s="20">
        <v>1182169</v>
      </c>
      <c r="F10" s="20">
        <v>1017105</v>
      </c>
      <c r="J10" s="21"/>
    </row>
    <row r="11" spans="1:10" ht="15" customHeight="1">
      <c r="A11" s="15" t="s">
        <v>192</v>
      </c>
      <c r="B11" s="24">
        <v>4</v>
      </c>
      <c r="D11" s="20">
        <v>798</v>
      </c>
      <c r="F11" s="20">
        <v>0</v>
      </c>
      <c r="J11" s="21"/>
    </row>
    <row r="12" spans="1:10">
      <c r="A12" s="15" t="s">
        <v>38</v>
      </c>
      <c r="B12" s="24">
        <v>5</v>
      </c>
      <c r="D12" s="20">
        <v>10807</v>
      </c>
      <c r="F12" s="20">
        <v>6684</v>
      </c>
    </row>
    <row r="13" spans="1:10">
      <c r="A13" s="22" t="s">
        <v>39</v>
      </c>
      <c r="D13" s="23">
        <v>8610</v>
      </c>
      <c r="F13" s="23">
        <v>8741</v>
      </c>
      <c r="G13" s="24"/>
      <c r="J13" s="21"/>
    </row>
    <row r="14" spans="1:10">
      <c r="A14" s="15" t="s">
        <v>40</v>
      </c>
      <c r="B14" s="24">
        <v>6</v>
      </c>
      <c r="D14" s="20">
        <v>-91364</v>
      </c>
      <c r="F14" s="20">
        <v>-90153</v>
      </c>
      <c r="H14" s="25"/>
      <c r="J14" s="21"/>
    </row>
    <row r="15" spans="1:10">
      <c r="A15" s="15" t="s">
        <v>41</v>
      </c>
      <c r="B15" s="24">
        <v>7</v>
      </c>
      <c r="D15" s="20">
        <v>-76006</v>
      </c>
      <c r="F15" s="20">
        <v>-63546</v>
      </c>
      <c r="H15" s="25"/>
      <c r="J15" s="21"/>
    </row>
    <row r="16" spans="1:10">
      <c r="A16" s="15" t="s">
        <v>42</v>
      </c>
      <c r="B16" s="24">
        <v>8</v>
      </c>
      <c r="D16" s="20">
        <v>-119048</v>
      </c>
      <c r="F16" s="20">
        <v>-101424</v>
      </c>
      <c r="H16" s="26"/>
    </row>
    <row r="17" spans="1:11">
      <c r="A17" s="15" t="s">
        <v>43</v>
      </c>
      <c r="B17" s="24">
        <v>16.170000000000002</v>
      </c>
      <c r="D17" s="20">
        <v>-33095</v>
      </c>
      <c r="F17" s="20">
        <v>-30108</v>
      </c>
      <c r="H17" s="25"/>
    </row>
    <row r="18" spans="1:11">
      <c r="A18" s="15" t="s">
        <v>44</v>
      </c>
      <c r="D18" s="20">
        <v>-828309</v>
      </c>
      <c r="F18" s="20">
        <v>-679951</v>
      </c>
      <c r="H18" s="25"/>
    </row>
    <row r="19" spans="1:11">
      <c r="A19" s="15" t="s">
        <v>45</v>
      </c>
      <c r="B19" s="24">
        <v>9</v>
      </c>
      <c r="D19" s="20">
        <v>-13851</v>
      </c>
      <c r="F19" s="20">
        <v>-11512</v>
      </c>
      <c r="H19" s="26"/>
      <c r="J19" s="21"/>
    </row>
    <row r="20" spans="1:11" ht="15" customHeight="1">
      <c r="A20" s="271" t="s">
        <v>46</v>
      </c>
      <c r="D20" s="27">
        <f>SUM(D10:D19)</f>
        <v>40711</v>
      </c>
      <c r="F20" s="27">
        <f>SUM(F10:F19)</f>
        <v>55836</v>
      </c>
      <c r="H20" s="25"/>
      <c r="K20" s="21"/>
    </row>
    <row r="21" spans="1:11" ht="8.25" customHeight="1">
      <c r="A21" s="15"/>
      <c r="D21" s="20"/>
      <c r="F21" s="20"/>
      <c r="H21" s="25"/>
    </row>
    <row r="22" spans="1:11" ht="13.9" customHeight="1">
      <c r="A22" s="15" t="s">
        <v>47</v>
      </c>
      <c r="B22" s="24">
        <v>11</v>
      </c>
      <c r="D22" s="31">
        <v>-186</v>
      </c>
      <c r="F22" s="31">
        <v>-671</v>
      </c>
      <c r="H22" s="25"/>
    </row>
    <row r="23" spans="1:11" ht="8.4499999999999993" customHeight="1">
      <c r="A23" s="15"/>
      <c r="D23" s="20"/>
      <c r="F23" s="20"/>
      <c r="H23" s="25"/>
    </row>
    <row r="24" spans="1:11">
      <c r="A24" s="15" t="s">
        <v>48</v>
      </c>
      <c r="B24" s="24">
        <v>12</v>
      </c>
      <c r="D24" s="20">
        <v>4079</v>
      </c>
      <c r="F24" s="20">
        <v>8369</v>
      </c>
      <c r="H24" s="25"/>
    </row>
    <row r="25" spans="1:11">
      <c r="A25" s="15" t="s">
        <v>49</v>
      </c>
      <c r="B25" s="24">
        <v>13</v>
      </c>
      <c r="D25" s="20">
        <v>-9801</v>
      </c>
      <c r="F25" s="20">
        <v>-11631</v>
      </c>
      <c r="H25" s="25"/>
    </row>
    <row r="26" spans="1:11">
      <c r="A26" s="28" t="s">
        <v>51</v>
      </c>
      <c r="D26" s="27">
        <f>SUM(D24:D25)</f>
        <v>-5722</v>
      </c>
      <c r="F26" s="27">
        <f>SUM(F24:F25)</f>
        <v>-3262</v>
      </c>
      <c r="H26" s="25"/>
    </row>
    <row r="27" spans="1:11" ht="9" customHeight="1">
      <c r="A27" s="28"/>
      <c r="D27" s="30"/>
      <c r="F27" s="30"/>
      <c r="H27" s="25"/>
    </row>
    <row r="28" spans="1:11">
      <c r="A28" s="15" t="s">
        <v>50</v>
      </c>
      <c r="B28" s="24">
        <v>14</v>
      </c>
      <c r="D28" s="20">
        <v>2657</v>
      </c>
      <c r="F28" s="20">
        <v>447</v>
      </c>
      <c r="H28" s="25"/>
    </row>
    <row r="29" spans="1:11" hidden="1">
      <c r="A29" s="15" t="s">
        <v>3</v>
      </c>
      <c r="D29" s="20">
        <v>0</v>
      </c>
      <c r="F29" s="20">
        <v>0</v>
      </c>
      <c r="H29" s="25"/>
    </row>
    <row r="30" spans="1:11">
      <c r="A30" s="271" t="s">
        <v>52</v>
      </c>
      <c r="D30" s="27">
        <f>D20+D26+D28+D22</f>
        <v>37460</v>
      </c>
      <c r="F30" s="27">
        <f>F20+F26+F28+F29+F22</f>
        <v>52350</v>
      </c>
      <c r="H30" s="29"/>
    </row>
    <row r="31" spans="1:11" ht="6.75" customHeight="1">
      <c r="A31" s="271"/>
      <c r="D31" s="141"/>
      <c r="F31" s="141"/>
      <c r="H31" s="29"/>
    </row>
    <row r="32" spans="1:11">
      <c r="A32" s="15" t="s">
        <v>53</v>
      </c>
      <c r="D32" s="31">
        <v>-5104</v>
      </c>
      <c r="F32" s="31">
        <v>-6578</v>
      </c>
      <c r="H32" s="29"/>
    </row>
    <row r="33" spans="1:10" ht="6.75" customHeight="1">
      <c r="A33" s="271"/>
      <c r="B33" s="181"/>
      <c r="C33" s="32"/>
      <c r="D33" s="30"/>
      <c r="E33" s="32"/>
      <c r="F33" s="30"/>
      <c r="G33" s="32"/>
      <c r="H33" s="29"/>
      <c r="J33" s="33"/>
    </row>
    <row r="34" spans="1:10" ht="7.5" customHeight="1">
      <c r="A34" s="271"/>
      <c r="B34" s="181"/>
      <c r="C34" s="32"/>
      <c r="D34" s="30"/>
      <c r="E34" s="32"/>
      <c r="F34" s="30"/>
      <c r="G34" s="32"/>
      <c r="H34" s="29"/>
      <c r="J34" s="33"/>
    </row>
    <row r="35" spans="1:10" ht="15.75" thickBot="1">
      <c r="A35" s="271" t="s">
        <v>54</v>
      </c>
      <c r="B35" s="181"/>
      <c r="C35" s="32"/>
      <c r="D35" s="127">
        <f>D30+D32</f>
        <v>32356</v>
      </c>
      <c r="E35" s="32"/>
      <c r="F35" s="127">
        <f>F30+F32</f>
        <v>45772</v>
      </c>
      <c r="G35" s="32"/>
      <c r="H35" s="29"/>
      <c r="J35" s="33"/>
    </row>
    <row r="36" spans="1:10" ht="15.75" thickTop="1">
      <c r="A36" s="271"/>
      <c r="B36" s="181"/>
      <c r="C36" s="32"/>
      <c r="D36" s="30"/>
      <c r="E36" s="32"/>
      <c r="F36" s="30"/>
      <c r="G36" s="32"/>
      <c r="H36" s="29"/>
      <c r="J36" s="33"/>
    </row>
    <row r="37" spans="1:10">
      <c r="A37" s="271" t="s">
        <v>55</v>
      </c>
      <c r="C37" s="34"/>
      <c r="D37" s="30"/>
      <c r="E37" s="34"/>
      <c r="F37" s="30"/>
      <c r="G37" s="32"/>
      <c r="H37" s="29"/>
      <c r="J37" s="33"/>
    </row>
    <row r="38" spans="1:10">
      <c r="A38" s="144" t="s">
        <v>56</v>
      </c>
      <c r="C38" s="34"/>
      <c r="D38" s="30"/>
      <c r="E38" s="34"/>
      <c r="F38" s="30"/>
      <c r="G38" s="32"/>
      <c r="H38" s="29"/>
      <c r="J38" s="33"/>
    </row>
    <row r="39" spans="1:10">
      <c r="A39" s="287" t="s">
        <v>193</v>
      </c>
      <c r="B39" s="24">
        <v>15</v>
      </c>
      <c r="C39" s="34"/>
      <c r="D39" s="44">
        <v>341</v>
      </c>
      <c r="E39" s="34"/>
      <c r="F39" s="44">
        <v>-42</v>
      </c>
      <c r="G39" s="32"/>
      <c r="H39" s="29"/>
      <c r="J39" s="33"/>
    </row>
    <row r="40" spans="1:10" ht="30">
      <c r="A40" s="147" t="s">
        <v>57</v>
      </c>
      <c r="B40" s="24">
        <v>15</v>
      </c>
      <c r="C40" s="34"/>
      <c r="D40" s="44">
        <v>-288</v>
      </c>
      <c r="E40" s="34"/>
      <c r="F40" s="44">
        <v>0</v>
      </c>
      <c r="G40" s="32"/>
      <c r="H40" s="29"/>
      <c r="J40" s="33"/>
    </row>
    <row r="41" spans="1:10">
      <c r="A41" s="287" t="s">
        <v>194</v>
      </c>
      <c r="C41" s="34"/>
      <c r="D41" s="44">
        <v>-45</v>
      </c>
      <c r="E41" s="34"/>
      <c r="F41" s="44">
        <v>-597</v>
      </c>
      <c r="G41" s="32"/>
      <c r="H41" s="29"/>
      <c r="J41" s="33"/>
    </row>
    <row r="42" spans="1:10" ht="30">
      <c r="A42" s="147" t="s">
        <v>58</v>
      </c>
      <c r="C42" s="34"/>
      <c r="D42" s="300">
        <v>-34</v>
      </c>
      <c r="E42" s="34"/>
      <c r="F42" s="44">
        <v>4</v>
      </c>
      <c r="G42" s="32"/>
      <c r="H42" s="29"/>
      <c r="J42" s="33"/>
    </row>
    <row r="43" spans="1:10">
      <c r="A43" s="287"/>
      <c r="C43" s="34"/>
      <c r="D43" s="290">
        <f>SUM(D39:D42)</f>
        <v>-26</v>
      </c>
      <c r="E43" s="34"/>
      <c r="F43" s="290">
        <f>SUM(F39:F42)</f>
        <v>-635</v>
      </c>
      <c r="G43" s="32"/>
      <c r="H43" s="29"/>
      <c r="J43" s="33"/>
    </row>
    <row r="44" spans="1:10">
      <c r="A44" s="144" t="s">
        <v>59</v>
      </c>
      <c r="B44" s="182"/>
      <c r="C44" s="34"/>
      <c r="D44" s="44"/>
      <c r="E44" s="34"/>
      <c r="F44" s="30"/>
      <c r="G44" s="32"/>
      <c r="H44" s="29"/>
      <c r="J44" s="33"/>
    </row>
    <row r="45" spans="1:10">
      <c r="A45" s="147" t="s">
        <v>60</v>
      </c>
      <c r="B45" s="182"/>
      <c r="C45" s="34"/>
      <c r="D45" s="35">
        <v>0</v>
      </c>
      <c r="E45" s="35"/>
      <c r="F45" s="35">
        <v>1277</v>
      </c>
      <c r="G45" s="32"/>
      <c r="H45" s="29"/>
      <c r="J45" s="33"/>
    </row>
    <row r="46" spans="1:10">
      <c r="A46" s="147" t="s">
        <v>61</v>
      </c>
      <c r="B46" s="182"/>
      <c r="C46" s="34"/>
      <c r="D46" s="44">
        <v>549</v>
      </c>
      <c r="E46" s="44"/>
      <c r="F46" s="44">
        <v>-899</v>
      </c>
      <c r="G46" s="32"/>
      <c r="H46" s="29"/>
      <c r="J46" s="33"/>
    </row>
    <row r="47" spans="1:10">
      <c r="A47" s="271"/>
      <c r="B47" s="182"/>
      <c r="C47" s="34"/>
      <c r="D47" s="27">
        <f>SUM(D45:D46)</f>
        <v>549</v>
      </c>
      <c r="E47" s="34"/>
      <c r="F47" s="27">
        <f>SUM(F45:F46)</f>
        <v>378</v>
      </c>
      <c r="G47" s="32"/>
      <c r="H47" s="29"/>
      <c r="J47" s="33"/>
    </row>
    <row r="48" spans="1:10">
      <c r="A48" s="271" t="s">
        <v>62</v>
      </c>
      <c r="B48" s="182">
        <v>15</v>
      </c>
      <c r="C48" s="34"/>
      <c r="D48" s="27">
        <f>D43+D47</f>
        <v>523</v>
      </c>
      <c r="E48" s="34"/>
      <c r="F48" s="27">
        <f>F43+F47</f>
        <v>-257</v>
      </c>
      <c r="G48" s="32"/>
      <c r="H48" s="29"/>
      <c r="J48" s="33"/>
    </row>
    <row r="49" spans="1:10">
      <c r="A49" s="271"/>
      <c r="B49" s="182"/>
      <c r="C49" s="34"/>
      <c r="D49" s="30"/>
      <c r="E49" s="34"/>
      <c r="F49" s="30"/>
      <c r="G49" s="32"/>
      <c r="H49" s="29"/>
      <c r="J49" s="33"/>
    </row>
    <row r="50" spans="1:10" ht="15.75" thickBot="1">
      <c r="A50" s="275" t="s">
        <v>63</v>
      </c>
      <c r="B50" s="181"/>
      <c r="C50" s="32"/>
      <c r="D50" s="127">
        <f>+D35+D48</f>
        <v>32879</v>
      </c>
      <c r="E50" s="32"/>
      <c r="F50" s="127">
        <f>+F35+F48</f>
        <v>45515</v>
      </c>
      <c r="G50" s="32"/>
      <c r="H50" s="29"/>
      <c r="J50" s="33"/>
    </row>
    <row r="51" spans="1:10" ht="8.25" customHeight="1" thickTop="1">
      <c r="A51" s="144"/>
      <c r="B51" s="182"/>
      <c r="C51" s="34"/>
      <c r="D51" s="30"/>
      <c r="E51" s="34"/>
      <c r="F51" s="30"/>
      <c r="G51" s="32"/>
      <c r="H51" s="29"/>
      <c r="J51" s="33"/>
    </row>
    <row r="52" spans="1:10">
      <c r="A52" s="275" t="s">
        <v>64</v>
      </c>
      <c r="B52" s="183"/>
      <c r="C52" s="37"/>
      <c r="D52" s="38"/>
      <c r="E52" s="37"/>
      <c r="F52" s="38"/>
      <c r="G52" s="39"/>
      <c r="H52" s="29"/>
    </row>
    <row r="53" spans="1:10">
      <c r="A53" s="301" t="s">
        <v>195</v>
      </c>
      <c r="B53" s="42"/>
      <c r="C53" s="40"/>
      <c r="D53" s="41">
        <v>29442</v>
      </c>
      <c r="E53" s="40"/>
      <c r="F53" s="41">
        <v>39998</v>
      </c>
      <c r="G53" s="42"/>
      <c r="H53" s="29"/>
    </row>
    <row r="54" spans="1:10">
      <c r="A54" s="43" t="s">
        <v>65</v>
      </c>
      <c r="B54" s="42"/>
      <c r="C54" s="40"/>
      <c r="D54" s="44">
        <v>2914</v>
      </c>
      <c r="E54" s="40"/>
      <c r="F54" s="44">
        <v>5774</v>
      </c>
      <c r="G54" s="40"/>
      <c r="H54" s="29"/>
    </row>
    <row r="55" spans="1:10" ht="9" customHeight="1">
      <c r="A55" s="45"/>
      <c r="B55" s="183"/>
      <c r="C55" s="37"/>
      <c r="D55" s="140"/>
      <c r="E55" s="37"/>
      <c r="F55" s="140"/>
      <c r="G55" s="39"/>
      <c r="H55" s="29"/>
    </row>
    <row r="56" spans="1:10">
      <c r="A56" s="276" t="s">
        <v>66</v>
      </c>
      <c r="B56" s="183"/>
      <c r="C56" s="37"/>
      <c r="D56" s="140"/>
      <c r="E56" s="37"/>
      <c r="F56" s="140"/>
      <c r="G56" s="39"/>
      <c r="H56" s="29"/>
    </row>
    <row r="57" spans="1:10">
      <c r="A57" s="301" t="s">
        <v>195</v>
      </c>
      <c r="B57" s="42"/>
      <c r="C57" s="40"/>
      <c r="D57" s="41">
        <v>30578</v>
      </c>
      <c r="E57" s="40"/>
      <c r="F57" s="41">
        <v>41093</v>
      </c>
      <c r="G57" s="42"/>
      <c r="H57" s="29"/>
      <c r="J57" s="36"/>
    </row>
    <row r="58" spans="1:10">
      <c r="A58" s="291" t="s">
        <v>65</v>
      </c>
      <c r="B58" s="42"/>
      <c r="C58" s="40"/>
      <c r="D58" s="44">
        <v>2301</v>
      </c>
      <c r="E58" s="40"/>
      <c r="F58" s="44">
        <v>4422</v>
      </c>
      <c r="G58" s="40"/>
      <c r="H58" s="29"/>
    </row>
    <row r="59" spans="1:10" ht="8.25" customHeight="1">
      <c r="A59" s="43"/>
      <c r="B59" s="46"/>
      <c r="C59" s="46"/>
      <c r="D59" s="47"/>
      <c r="E59" s="46"/>
      <c r="F59" s="47"/>
      <c r="G59" s="46"/>
    </row>
    <row r="60" spans="1:10" ht="8.25" customHeight="1">
      <c r="A60" s="43"/>
      <c r="B60" s="46"/>
      <c r="C60" s="46"/>
      <c r="D60" s="47"/>
      <c r="E60" s="46"/>
      <c r="F60" s="47"/>
      <c r="G60" s="46"/>
    </row>
    <row r="61" spans="1:10" ht="8.25" customHeight="1">
      <c r="A61" s="43"/>
      <c r="B61" s="46"/>
      <c r="C61" s="46"/>
      <c r="D61" s="47"/>
      <c r="E61" s="46"/>
      <c r="F61" s="47"/>
      <c r="G61" s="46"/>
    </row>
    <row r="62" spans="1:10">
      <c r="A62" s="48"/>
    </row>
    <row r="63" spans="1:10">
      <c r="A63" s="187" t="s">
        <v>191</v>
      </c>
      <c r="B63" s="181"/>
      <c r="C63" s="32"/>
      <c r="D63" s="32"/>
      <c r="E63" s="32"/>
      <c r="F63" s="32"/>
      <c r="G63" s="32"/>
    </row>
    <row r="64" spans="1:10">
      <c r="A64" s="187"/>
      <c r="B64" s="181"/>
      <c r="C64" s="32"/>
      <c r="D64" s="32"/>
      <c r="E64" s="32"/>
      <c r="F64" s="32"/>
      <c r="G64" s="32"/>
    </row>
    <row r="65" spans="1:7">
      <c r="A65" s="48"/>
    </row>
    <row r="67" spans="1:7">
      <c r="A67" s="49" t="s">
        <v>11</v>
      </c>
    </row>
    <row r="68" spans="1:7">
      <c r="A68" s="50" t="s">
        <v>6</v>
      </c>
    </row>
    <row r="70" spans="1:7">
      <c r="A70" s="49" t="s">
        <v>12</v>
      </c>
    </row>
    <row r="71" spans="1:7">
      <c r="A71" s="50" t="s">
        <v>13</v>
      </c>
    </row>
    <row r="72" spans="1:7">
      <c r="A72" s="51"/>
    </row>
    <row r="73" spans="1:7">
      <c r="A73" s="52" t="s">
        <v>14</v>
      </c>
    </row>
    <row r="74" spans="1:7">
      <c r="A74" s="145" t="s">
        <v>15</v>
      </c>
    </row>
    <row r="76" spans="1:7">
      <c r="A76" s="15"/>
    </row>
    <row r="77" spans="1:7">
      <c r="A77" s="15"/>
    </row>
    <row r="78" spans="1:7">
      <c r="A78" s="15"/>
    </row>
    <row r="79" spans="1:7">
      <c r="A79" s="15"/>
    </row>
    <row r="80" spans="1:7">
      <c r="A80" s="305"/>
      <c r="B80" s="305"/>
      <c r="C80" s="305"/>
      <c r="D80" s="305"/>
      <c r="E80" s="305"/>
      <c r="F80" s="305"/>
      <c r="G80" s="305"/>
    </row>
    <row r="81" spans="1:7" ht="17.25" customHeight="1">
      <c r="A81" s="49"/>
      <c r="B81" s="53"/>
      <c r="C81" s="53"/>
      <c r="D81" s="53"/>
      <c r="E81" s="53"/>
      <c r="F81" s="53"/>
      <c r="G81" s="53"/>
    </row>
    <row r="82" spans="1:7">
      <c r="A82" s="54"/>
    </row>
    <row r="83" spans="1:7">
      <c r="A83" s="55"/>
    </row>
    <row r="84" spans="1:7">
      <c r="A84" s="56"/>
    </row>
    <row r="85" spans="1:7">
      <c r="A85" s="56"/>
    </row>
    <row r="86" spans="1:7">
      <c r="A86" s="52"/>
    </row>
    <row r="87" spans="1:7">
      <c r="A87" s="13"/>
    </row>
    <row r="88" spans="1:7">
      <c r="A88" s="51"/>
    </row>
    <row r="93" spans="1:7">
      <c r="A93" s="57"/>
    </row>
  </sheetData>
  <mergeCells count="6">
    <mergeCell ref="A80:G80"/>
    <mergeCell ref="A1:G1"/>
    <mergeCell ref="A2:G2"/>
    <mergeCell ref="B6:B7"/>
    <mergeCell ref="F6:F7"/>
    <mergeCell ref="D6:D7"/>
  </mergeCells>
  <pageMargins left="0.6692913385826772" right="0.39370078740157483" top="0.51181102362204722" bottom="0.47244094488188981" header="0.31496062992125984" footer="0.31496062992125984"/>
  <pageSetup paperSize="9" scale="73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1"/>
  <sheetViews>
    <sheetView view="pageBreakPreview" zoomScale="80" zoomScaleNormal="90" zoomScaleSheetLayoutView="80" workbookViewId="0">
      <selection activeCell="A45" sqref="A45"/>
    </sheetView>
  </sheetViews>
  <sheetFormatPr defaultColWidth="9.140625" defaultRowHeight="12.75"/>
  <cols>
    <col min="1" max="1" width="67.42578125" customWidth="1"/>
    <col min="2" max="2" width="8.28515625" customWidth="1"/>
    <col min="3" max="3" width="12.7109375" customWidth="1"/>
    <col min="4" max="4" width="14.42578125" style="91" customWidth="1"/>
    <col min="5" max="5" width="1.28515625" customWidth="1"/>
    <col min="6" max="6" width="14.5703125" style="91" customWidth="1"/>
    <col min="7" max="7" width="1.28515625" customWidth="1"/>
    <col min="8" max="8" width="1.5703125" customWidth="1"/>
  </cols>
  <sheetData>
    <row r="1" spans="1:8" ht="14.25">
      <c r="A1" s="58" t="str">
        <f>'Cover '!A1</f>
        <v>SOPHARMA GROUP</v>
      </c>
      <c r="B1" s="59"/>
      <c r="C1" s="59"/>
      <c r="D1" s="60"/>
      <c r="E1" s="59"/>
      <c r="F1" s="60"/>
      <c r="G1" s="59"/>
    </row>
    <row r="2" spans="1:8" ht="14.25">
      <c r="A2" s="61" t="s">
        <v>67</v>
      </c>
      <c r="B2" s="62"/>
      <c r="C2" s="62"/>
      <c r="D2" s="63"/>
      <c r="E2" s="62"/>
      <c r="F2" s="63"/>
      <c r="G2" s="62"/>
    </row>
    <row r="3" spans="1:8" ht="15">
      <c r="A3" s="61" t="str">
        <f>SCI!A3</f>
        <v>for the period ended on 31 December 2018</v>
      </c>
      <c r="B3" s="64"/>
      <c r="C3" s="64"/>
      <c r="D3" s="65"/>
      <c r="E3" s="64"/>
      <c r="F3" s="65"/>
      <c r="G3" s="64"/>
    </row>
    <row r="4" spans="1:8" ht="26.25" customHeight="1">
      <c r="A4" s="66"/>
      <c r="B4" s="17"/>
      <c r="C4" s="313" t="s">
        <v>36</v>
      </c>
      <c r="D4" s="314" t="s">
        <v>68</v>
      </c>
      <c r="E4" s="143"/>
      <c r="F4" s="314" t="s">
        <v>69</v>
      </c>
      <c r="G4" s="143"/>
    </row>
    <row r="5" spans="1:8" ht="12" customHeight="1">
      <c r="B5" s="17"/>
      <c r="C5" s="313"/>
      <c r="D5" s="315"/>
      <c r="E5" s="143"/>
      <c r="F5" s="315"/>
      <c r="G5" s="143"/>
    </row>
    <row r="6" spans="1:8" ht="12" customHeight="1">
      <c r="B6" s="17"/>
      <c r="C6" s="143"/>
      <c r="D6" s="146"/>
      <c r="E6" s="143"/>
      <c r="F6" s="146"/>
      <c r="G6" s="143"/>
    </row>
    <row r="7" spans="1:8" ht="14.25">
      <c r="A7" s="271" t="s">
        <v>70</v>
      </c>
      <c r="B7" s="24"/>
      <c r="C7" s="24"/>
      <c r="D7" s="67"/>
      <c r="E7" s="24"/>
      <c r="F7" s="67"/>
      <c r="G7" s="24"/>
    </row>
    <row r="8" spans="1:8" ht="14.25">
      <c r="A8" s="61" t="s">
        <v>71</v>
      </c>
      <c r="B8" s="68"/>
      <c r="C8" s="68"/>
      <c r="D8" s="69"/>
      <c r="E8" s="68"/>
      <c r="F8" s="69"/>
      <c r="G8" s="68"/>
    </row>
    <row r="9" spans="1:8" ht="15">
      <c r="A9" s="70" t="s">
        <v>72</v>
      </c>
      <c r="B9" s="71"/>
      <c r="C9" s="71">
        <v>16</v>
      </c>
      <c r="D9" s="185">
        <v>322175</v>
      </c>
      <c r="E9" s="71"/>
      <c r="F9" s="185">
        <v>317620</v>
      </c>
      <c r="G9" s="71"/>
    </row>
    <row r="10" spans="1:8" ht="15">
      <c r="A10" s="73" t="s">
        <v>73</v>
      </c>
      <c r="B10" s="71"/>
      <c r="C10" s="71">
        <v>17</v>
      </c>
      <c r="D10" s="185">
        <v>62343</v>
      </c>
      <c r="E10" s="71"/>
      <c r="F10" s="185">
        <v>63449</v>
      </c>
      <c r="G10" s="71"/>
    </row>
    <row r="11" spans="1:8" ht="15">
      <c r="A11" s="73" t="s">
        <v>196</v>
      </c>
      <c r="B11" s="71"/>
      <c r="C11" s="71">
        <v>17</v>
      </c>
      <c r="D11" s="185">
        <v>23515</v>
      </c>
      <c r="E11" s="71"/>
      <c r="F11" s="185">
        <v>23147</v>
      </c>
      <c r="G11" s="71"/>
    </row>
    <row r="12" spans="1:8" ht="15">
      <c r="A12" s="292" t="s">
        <v>74</v>
      </c>
      <c r="B12" s="71"/>
      <c r="C12" s="71">
        <v>18</v>
      </c>
      <c r="D12" s="185">
        <v>12829</v>
      </c>
      <c r="E12" s="71"/>
      <c r="F12" s="185">
        <v>9811</v>
      </c>
      <c r="G12" s="71"/>
    </row>
    <row r="13" spans="1:8" ht="15">
      <c r="A13" s="75" t="s">
        <v>75</v>
      </c>
      <c r="B13" s="71"/>
      <c r="C13" s="71">
        <v>19</v>
      </c>
      <c r="D13" s="185">
        <v>20964</v>
      </c>
      <c r="E13" s="71"/>
      <c r="F13" s="185">
        <v>19536</v>
      </c>
      <c r="G13" s="71"/>
    </row>
    <row r="14" spans="1:8" ht="15">
      <c r="A14" s="73" t="s">
        <v>76</v>
      </c>
      <c r="B14" s="71"/>
      <c r="C14" s="71">
        <v>20</v>
      </c>
      <c r="D14" s="185">
        <v>8408</v>
      </c>
      <c r="E14" s="71"/>
      <c r="F14" s="185">
        <v>7982</v>
      </c>
      <c r="G14" s="71"/>
    </row>
    <row r="15" spans="1:8" ht="15">
      <c r="A15" s="75" t="s">
        <v>77</v>
      </c>
      <c r="B15" s="71"/>
      <c r="C15" s="71">
        <v>21</v>
      </c>
      <c r="D15" s="185">
        <v>22952</v>
      </c>
      <c r="E15" s="71"/>
      <c r="F15" s="185">
        <v>20599</v>
      </c>
      <c r="G15" s="71"/>
      <c r="H15" s="136"/>
    </row>
    <row r="16" spans="1:8" ht="15">
      <c r="A16" s="75" t="s">
        <v>78</v>
      </c>
      <c r="B16" s="71"/>
      <c r="C16" s="71">
        <v>22</v>
      </c>
      <c r="D16" s="185">
        <v>6440</v>
      </c>
      <c r="E16" s="71"/>
      <c r="F16" s="185">
        <v>4883</v>
      </c>
      <c r="G16" s="71"/>
    </row>
    <row r="17" spans="1:10" ht="15">
      <c r="A17" s="73" t="s">
        <v>79</v>
      </c>
      <c r="B17" s="83"/>
      <c r="C17" s="83"/>
      <c r="D17" s="185">
        <v>1918</v>
      </c>
      <c r="E17" s="83"/>
      <c r="F17" s="185">
        <v>1342</v>
      </c>
      <c r="G17" s="83"/>
    </row>
    <row r="18" spans="1:10" ht="14.25" customHeight="1">
      <c r="A18" s="76"/>
      <c r="B18" s="68"/>
      <c r="C18" s="68"/>
      <c r="D18" s="77">
        <f>SUM(D9:D17)</f>
        <v>481544</v>
      </c>
      <c r="E18" s="68"/>
      <c r="F18" s="77">
        <f>SUM(F9:F17)</f>
        <v>468369</v>
      </c>
      <c r="G18" s="68"/>
    </row>
    <row r="19" spans="1:10" ht="15">
      <c r="A19" s="61" t="s">
        <v>80</v>
      </c>
      <c r="B19" s="68"/>
      <c r="C19" s="68"/>
      <c r="D19" s="289"/>
      <c r="E19" s="68"/>
      <c r="F19" s="137"/>
      <c r="G19" s="68"/>
      <c r="H19" s="134"/>
    </row>
    <row r="20" spans="1:10" ht="15">
      <c r="A20" s="70" t="s">
        <v>81</v>
      </c>
      <c r="B20" s="71"/>
      <c r="C20" s="71">
        <v>23</v>
      </c>
      <c r="D20" s="185">
        <v>233674</v>
      </c>
      <c r="E20" s="71"/>
      <c r="F20" s="185">
        <v>218109</v>
      </c>
      <c r="G20" s="71"/>
    </row>
    <row r="21" spans="1:10" ht="15">
      <c r="A21" s="70" t="s">
        <v>82</v>
      </c>
      <c r="B21" s="71"/>
      <c r="C21" s="138">
        <v>24</v>
      </c>
      <c r="D21" s="185">
        <v>240489</v>
      </c>
      <c r="E21" s="138"/>
      <c r="F21" s="185">
        <v>231278</v>
      </c>
      <c r="G21" s="138"/>
    </row>
    <row r="22" spans="1:10" ht="15">
      <c r="A22" s="70" t="s">
        <v>83</v>
      </c>
      <c r="B22" s="71"/>
      <c r="C22" s="138">
        <v>25</v>
      </c>
      <c r="D22" s="185">
        <v>9971</v>
      </c>
      <c r="E22" s="138"/>
      <c r="F22" s="185">
        <v>4694</v>
      </c>
      <c r="G22" s="138"/>
      <c r="H22" s="74"/>
      <c r="J22" s="74"/>
    </row>
    <row r="23" spans="1:10" ht="15">
      <c r="A23" s="70" t="s">
        <v>84</v>
      </c>
      <c r="B23" s="71"/>
      <c r="C23" s="71">
        <v>26</v>
      </c>
      <c r="D23" s="185">
        <v>23029</v>
      </c>
      <c r="E23" s="71"/>
      <c r="F23" s="185">
        <v>24955</v>
      </c>
      <c r="G23" s="71"/>
    </row>
    <row r="24" spans="1:10" ht="15">
      <c r="A24" s="70" t="s">
        <v>85</v>
      </c>
      <c r="B24" s="71"/>
      <c r="C24" s="71">
        <v>27</v>
      </c>
      <c r="D24" s="185">
        <v>25284</v>
      </c>
      <c r="E24" s="71"/>
      <c r="F24" s="185">
        <v>33328</v>
      </c>
      <c r="G24" s="71"/>
    </row>
    <row r="25" spans="1:10" ht="14.25">
      <c r="A25" s="61"/>
      <c r="B25" s="68"/>
      <c r="C25" s="71"/>
      <c r="D25" s="77">
        <f>SUM(D20:D24)</f>
        <v>532447</v>
      </c>
      <c r="E25" s="71"/>
      <c r="F25" s="77">
        <f>SUM(F20:F24)</f>
        <v>512364</v>
      </c>
      <c r="G25" s="71"/>
    </row>
    <row r="26" spans="1:10" ht="6.75" customHeight="1">
      <c r="A26" s="61"/>
      <c r="B26" s="68"/>
      <c r="C26" s="71"/>
      <c r="D26" s="78"/>
      <c r="E26" s="71"/>
      <c r="F26" s="78"/>
      <c r="G26" s="71"/>
    </row>
    <row r="27" spans="1:10" ht="15" thickBot="1">
      <c r="A27" s="61" t="s">
        <v>86</v>
      </c>
      <c r="B27" s="68"/>
      <c r="C27" s="71"/>
      <c r="D27" s="80">
        <f>SUM(D25,D18)</f>
        <v>1013991</v>
      </c>
      <c r="E27" s="71"/>
      <c r="F27" s="80">
        <f>SUM(F25,F18)</f>
        <v>980733</v>
      </c>
      <c r="G27" s="71"/>
      <c r="H27" s="135"/>
    </row>
    <row r="28" spans="1:10" ht="8.25" customHeight="1" thickTop="1">
      <c r="A28" s="61"/>
      <c r="B28" s="68"/>
      <c r="C28" s="68"/>
      <c r="D28" s="78"/>
      <c r="E28" s="68"/>
      <c r="F28" s="78"/>
      <c r="G28" s="68"/>
    </row>
    <row r="29" spans="1:10" ht="14.25">
      <c r="A29" s="61" t="s">
        <v>87</v>
      </c>
      <c r="B29" s="24"/>
      <c r="C29" s="24"/>
      <c r="D29" s="78"/>
      <c r="E29" s="24"/>
      <c r="F29" s="78"/>
      <c r="G29" s="24"/>
    </row>
    <row r="30" spans="1:10" ht="14.25">
      <c r="A30" s="82" t="s">
        <v>135</v>
      </c>
      <c r="B30" s="24"/>
      <c r="C30" s="24"/>
      <c r="D30" s="81"/>
      <c r="E30" s="24"/>
      <c r="F30" s="81"/>
      <c r="G30" s="24"/>
    </row>
    <row r="31" spans="1:10" ht="15">
      <c r="A31" s="184" t="s">
        <v>88</v>
      </c>
      <c r="B31" s="83"/>
      <c r="C31" s="83"/>
      <c r="D31" s="185">
        <v>134798</v>
      </c>
      <c r="E31" s="83"/>
      <c r="F31" s="185">
        <v>134798</v>
      </c>
      <c r="G31" s="83"/>
    </row>
    <row r="32" spans="1:10" ht="15">
      <c r="A32" s="70" t="s">
        <v>89</v>
      </c>
      <c r="B32" s="83"/>
      <c r="C32" s="83"/>
      <c r="D32" s="185">
        <v>55795</v>
      </c>
      <c r="E32" s="83"/>
      <c r="F32" s="185">
        <v>53576</v>
      </c>
      <c r="G32" s="83"/>
      <c r="J32" s="282"/>
    </row>
    <row r="33" spans="1:10" ht="15">
      <c r="A33" s="70" t="s">
        <v>90</v>
      </c>
      <c r="B33" s="83"/>
      <c r="D33" s="185">
        <v>286641</v>
      </c>
      <c r="E33" s="83"/>
      <c r="F33" s="185">
        <v>281509</v>
      </c>
      <c r="G33" s="83"/>
      <c r="H33" s="136"/>
      <c r="J33" s="282"/>
    </row>
    <row r="34" spans="1:10" ht="14.25">
      <c r="A34" s="61"/>
      <c r="B34" s="68"/>
      <c r="C34" s="83">
        <v>28</v>
      </c>
      <c r="D34" s="84">
        <f>SUM(D31:D33)</f>
        <v>477234</v>
      </c>
      <c r="E34" s="71"/>
      <c r="F34" s="84">
        <f>SUM(F31:F33)</f>
        <v>469883</v>
      </c>
      <c r="G34" s="71"/>
    </row>
    <row r="35" spans="1:10" ht="9" customHeight="1">
      <c r="A35" s="61"/>
      <c r="B35" s="68"/>
      <c r="C35" s="71"/>
      <c r="D35" s="85"/>
      <c r="E35" s="71"/>
      <c r="F35" s="85"/>
      <c r="G35" s="71"/>
    </row>
    <row r="36" spans="1:10" ht="14.25">
      <c r="A36" s="86" t="s">
        <v>65</v>
      </c>
      <c r="B36" s="68"/>
      <c r="C36" s="71"/>
      <c r="D36" s="87">
        <v>33582</v>
      </c>
      <c r="E36" s="71"/>
      <c r="F36" s="87">
        <v>33227</v>
      </c>
      <c r="G36" s="71"/>
    </row>
    <row r="37" spans="1:10" ht="7.5" customHeight="1">
      <c r="A37" s="86"/>
      <c r="B37" s="68"/>
      <c r="C37" s="71"/>
      <c r="D37" s="85"/>
      <c r="E37" s="71"/>
      <c r="F37" s="85"/>
      <c r="G37" s="71"/>
    </row>
    <row r="38" spans="1:10" ht="14.25">
      <c r="A38" s="88" t="s">
        <v>91</v>
      </c>
      <c r="B38" s="68"/>
      <c r="C38" s="71">
        <v>28</v>
      </c>
      <c r="D38" s="87">
        <f>D36+D34</f>
        <v>510816</v>
      </c>
      <c r="E38" s="71"/>
      <c r="F38" s="87">
        <f>F36+F34</f>
        <v>503110</v>
      </c>
      <c r="G38" s="71"/>
    </row>
    <row r="39" spans="1:10" ht="9" customHeight="1">
      <c r="A39" s="88"/>
      <c r="B39" s="68"/>
      <c r="C39" s="71"/>
      <c r="D39" s="85"/>
      <c r="E39" s="71"/>
      <c r="F39" s="85"/>
      <c r="G39" s="71"/>
    </row>
    <row r="40" spans="1:10" ht="15">
      <c r="A40" s="89" t="s">
        <v>92</v>
      </c>
      <c r="B40" s="68"/>
      <c r="C40" s="68"/>
      <c r="D40" s="79"/>
      <c r="E40" s="68"/>
      <c r="F40" s="79"/>
      <c r="G40" s="68"/>
    </row>
    <row r="41" spans="1:10" ht="15">
      <c r="A41" s="61" t="s">
        <v>93</v>
      </c>
      <c r="B41" s="83"/>
      <c r="C41" s="83"/>
      <c r="D41" s="79"/>
      <c r="E41" s="83"/>
      <c r="F41" s="79"/>
      <c r="G41" s="83"/>
    </row>
    <row r="42" spans="1:10" ht="15">
      <c r="A42" s="70" t="s">
        <v>94</v>
      </c>
      <c r="B42" s="83"/>
      <c r="C42" s="83">
        <v>29</v>
      </c>
      <c r="D42" s="72">
        <v>41091</v>
      </c>
      <c r="E42" s="83"/>
      <c r="F42" s="72">
        <v>50526</v>
      </c>
      <c r="G42" s="83"/>
    </row>
    <row r="43" spans="1:10" ht="15">
      <c r="A43" s="73" t="s">
        <v>95</v>
      </c>
      <c r="B43" s="83"/>
      <c r="C43" s="83"/>
      <c r="D43" s="72">
        <v>13017</v>
      </c>
      <c r="E43" s="83"/>
      <c r="F43" s="72">
        <v>13704</v>
      </c>
      <c r="G43" s="83"/>
    </row>
    <row r="44" spans="1:10" ht="15">
      <c r="A44" s="70" t="s">
        <v>197</v>
      </c>
      <c r="B44" s="83"/>
      <c r="C44" s="83">
        <v>30</v>
      </c>
      <c r="D44" s="72">
        <v>5791</v>
      </c>
      <c r="E44" s="83"/>
      <c r="F44" s="72">
        <v>5458</v>
      </c>
      <c r="G44" s="83"/>
      <c r="H44" s="136"/>
    </row>
    <row r="45" spans="1:10" ht="15">
      <c r="A45" s="90" t="s">
        <v>96</v>
      </c>
      <c r="B45" s="83"/>
      <c r="C45" s="83">
        <v>31</v>
      </c>
      <c r="D45" s="72">
        <v>2501</v>
      </c>
      <c r="E45" s="83"/>
      <c r="F45" s="72">
        <v>1950</v>
      </c>
      <c r="G45" s="83"/>
    </row>
    <row r="46" spans="1:10" ht="15">
      <c r="A46" s="293" t="s">
        <v>97</v>
      </c>
      <c r="B46" s="83"/>
      <c r="C46" s="83">
        <v>32</v>
      </c>
      <c r="D46" s="72">
        <v>7470</v>
      </c>
      <c r="E46" s="83"/>
      <c r="F46" s="72">
        <v>8250</v>
      </c>
      <c r="G46" s="83"/>
    </row>
    <row r="47" spans="1:10" ht="15">
      <c r="A47" s="70" t="s">
        <v>98</v>
      </c>
      <c r="B47" s="83"/>
      <c r="C47" s="83"/>
      <c r="D47" s="72">
        <v>296</v>
      </c>
      <c r="E47" s="83"/>
      <c r="F47" s="72">
        <v>173</v>
      </c>
      <c r="G47" s="83"/>
    </row>
    <row r="48" spans="1:10" ht="15">
      <c r="A48" s="76"/>
      <c r="B48" s="68"/>
      <c r="C48" s="83"/>
      <c r="D48" s="268">
        <f>SUM(D42:D47)</f>
        <v>70166</v>
      </c>
      <c r="E48" s="83"/>
      <c r="F48" s="277">
        <f>SUM(F42:F47)</f>
        <v>80061</v>
      </c>
      <c r="G48" s="83"/>
      <c r="H48" s="91"/>
    </row>
    <row r="49" spans="1:9" ht="14.25" customHeight="1"/>
    <row r="50" spans="1:9" ht="15">
      <c r="A50" s="271" t="s">
        <v>99</v>
      </c>
      <c r="B50" s="92"/>
      <c r="C50" s="92"/>
      <c r="D50" s="93"/>
      <c r="E50" s="92"/>
      <c r="F50" s="93"/>
      <c r="G50" s="92"/>
    </row>
    <row r="51" spans="1:9" s="136" customFormat="1" ht="15">
      <c r="A51" s="90" t="s">
        <v>100</v>
      </c>
      <c r="B51" s="71"/>
      <c r="C51" s="71">
        <v>33</v>
      </c>
      <c r="D51" s="72">
        <v>242909</v>
      </c>
      <c r="E51" s="71"/>
      <c r="F51" s="72">
        <v>194165</v>
      </c>
      <c r="G51" s="71"/>
    </row>
    <row r="52" spans="1:9" ht="15">
      <c r="A52" s="90" t="s">
        <v>101</v>
      </c>
      <c r="B52" s="71"/>
      <c r="C52" s="71">
        <v>29</v>
      </c>
      <c r="D52" s="72">
        <v>14856</v>
      </c>
      <c r="E52" s="71"/>
      <c r="F52" s="72">
        <v>14478</v>
      </c>
      <c r="G52" s="71"/>
    </row>
    <row r="53" spans="1:9" ht="15">
      <c r="A53" s="90" t="s">
        <v>199</v>
      </c>
      <c r="B53" s="71"/>
      <c r="C53" s="71">
        <v>34</v>
      </c>
      <c r="D53" s="72">
        <v>123539</v>
      </c>
      <c r="E53" s="71"/>
      <c r="F53" s="72">
        <v>135168</v>
      </c>
      <c r="G53" s="71"/>
    </row>
    <row r="54" spans="1:9" ht="15">
      <c r="A54" s="90" t="s">
        <v>102</v>
      </c>
      <c r="B54" s="71"/>
      <c r="C54" s="71">
        <v>35</v>
      </c>
      <c r="D54" s="72">
        <v>376</v>
      </c>
      <c r="E54" s="138"/>
      <c r="F54" s="72">
        <v>757</v>
      </c>
      <c r="G54" s="138"/>
      <c r="H54" s="74"/>
      <c r="I54" s="74"/>
    </row>
    <row r="55" spans="1:9" ht="15">
      <c r="A55" s="294" t="s">
        <v>198</v>
      </c>
      <c r="B55" s="71"/>
      <c r="C55" s="71">
        <v>36</v>
      </c>
      <c r="D55" s="72">
        <v>21791</v>
      </c>
      <c r="E55" s="71"/>
      <c r="F55" s="72">
        <v>19403</v>
      </c>
      <c r="G55" s="71"/>
    </row>
    <row r="56" spans="1:9" ht="15">
      <c r="A56" s="94" t="s">
        <v>200</v>
      </c>
      <c r="B56" s="71"/>
      <c r="C56" s="71">
        <v>37</v>
      </c>
      <c r="D56" s="72">
        <v>14242</v>
      </c>
      <c r="E56" s="71"/>
      <c r="F56" s="72">
        <v>12895</v>
      </c>
      <c r="G56" s="71"/>
      <c r="H56" s="74"/>
      <c r="I56" s="74"/>
    </row>
    <row r="57" spans="1:9" ht="15">
      <c r="A57" s="90" t="s">
        <v>103</v>
      </c>
      <c r="B57" s="71"/>
      <c r="C57" s="71">
        <v>38</v>
      </c>
      <c r="D57" s="72">
        <v>6494</v>
      </c>
      <c r="E57" s="71"/>
      <c r="F57" s="72">
        <v>7375</v>
      </c>
      <c r="G57" s="71"/>
    </row>
    <row r="58" spans="1:9" ht="15">
      <c r="A58" s="90" t="s">
        <v>104</v>
      </c>
      <c r="B58" s="71"/>
      <c r="C58" s="71">
        <v>39</v>
      </c>
      <c r="D58" s="72">
        <v>8802</v>
      </c>
      <c r="E58" s="71"/>
      <c r="F58" s="72">
        <v>13321</v>
      </c>
      <c r="G58" s="71"/>
    </row>
    <row r="59" spans="1:9" ht="14.25">
      <c r="A59" s="61"/>
      <c r="B59" s="68"/>
      <c r="C59" s="68"/>
      <c r="D59" s="84">
        <f>SUM(D51:D58)</f>
        <v>433009</v>
      </c>
      <c r="E59" s="68"/>
      <c r="F59" s="84">
        <f>SUM(F51:F58)</f>
        <v>397562</v>
      </c>
      <c r="G59" s="68"/>
      <c r="H59" s="91"/>
    </row>
    <row r="60" spans="1:9" ht="7.5" customHeight="1">
      <c r="A60" s="61"/>
      <c r="B60" s="68"/>
      <c r="C60" s="68"/>
      <c r="D60" s="85"/>
      <c r="E60" s="68"/>
      <c r="F60" s="85"/>
      <c r="G60" s="68"/>
    </row>
    <row r="61" spans="1:9" ht="14.25">
      <c r="A61" s="271" t="s">
        <v>105</v>
      </c>
      <c r="B61" s="68"/>
      <c r="C61" s="68"/>
      <c r="D61" s="87">
        <f>D48+D59</f>
        <v>503175</v>
      </c>
      <c r="E61" s="68"/>
      <c r="F61" s="87">
        <f>F48+F59</f>
        <v>477623</v>
      </c>
      <c r="G61" s="68"/>
      <c r="H61" s="91"/>
    </row>
    <row r="62" spans="1:9" ht="6.75" customHeight="1">
      <c r="A62" s="95"/>
      <c r="B62" s="68"/>
      <c r="C62" s="68"/>
      <c r="D62" s="85"/>
      <c r="E62" s="68"/>
      <c r="F62" s="85"/>
      <c r="G62" s="68"/>
    </row>
    <row r="63" spans="1:9" ht="15" thickBot="1">
      <c r="A63" s="61" t="s">
        <v>106</v>
      </c>
      <c r="B63" s="68"/>
      <c r="C63" s="68"/>
      <c r="D63" s="80">
        <f>D61+D38</f>
        <v>1013991</v>
      </c>
      <c r="E63" s="68"/>
      <c r="F63" s="80">
        <f>F61+F38</f>
        <v>980733</v>
      </c>
      <c r="G63" s="68"/>
    </row>
    <row r="64" spans="1:9" ht="15.75" thickTop="1">
      <c r="A64" s="70"/>
      <c r="B64" s="71"/>
      <c r="C64" s="96"/>
      <c r="D64" s="142">
        <f>D27-D63</f>
        <v>0</v>
      </c>
      <c r="E64" s="96"/>
      <c r="F64" s="142"/>
      <c r="G64" s="96"/>
    </row>
    <row r="65" spans="1:7" ht="15">
      <c r="A65" s="97" t="str">
        <f>+SCI!A63</f>
        <v>The notes on pages 5 to 138 are an integral part of the present consolidated financial statement.</v>
      </c>
      <c r="B65" s="71"/>
      <c r="C65" s="98"/>
      <c r="D65" s="99"/>
      <c r="E65" s="98"/>
      <c r="F65" s="99"/>
      <c r="G65" s="98"/>
    </row>
    <row r="66" spans="1:7" ht="15">
      <c r="A66" s="97"/>
      <c r="B66" s="71"/>
      <c r="C66" s="98"/>
      <c r="D66" s="100"/>
      <c r="E66" s="98"/>
      <c r="F66" s="100"/>
      <c r="G66" s="98"/>
    </row>
    <row r="67" spans="1:7" ht="17.25" customHeight="1">
      <c r="A67" s="53"/>
      <c r="B67" s="53"/>
      <c r="C67" s="53"/>
      <c r="D67" s="101"/>
      <c r="E67" s="53"/>
      <c r="F67" s="101"/>
      <c r="G67" s="53"/>
    </row>
    <row r="68" spans="1:7" ht="8.25" customHeight="1">
      <c r="A68" s="53"/>
      <c r="B68" s="53"/>
      <c r="C68" s="53"/>
      <c r="D68" s="101"/>
      <c r="E68" s="53"/>
      <c r="F68" s="101"/>
      <c r="G68" s="53"/>
    </row>
    <row r="69" spans="1:7" s="14" customFormat="1" ht="15">
      <c r="A69" s="49" t="s">
        <v>11</v>
      </c>
      <c r="B69" s="19"/>
      <c r="C69" s="19"/>
      <c r="D69" s="102"/>
      <c r="E69" s="19"/>
      <c r="F69" s="102"/>
      <c r="G69" s="19"/>
    </row>
    <row r="70" spans="1:7" s="14" customFormat="1" ht="15">
      <c r="A70" s="50" t="s">
        <v>6</v>
      </c>
      <c r="B70" s="19"/>
      <c r="C70" s="19"/>
      <c r="D70" s="102"/>
      <c r="E70" s="19"/>
      <c r="F70" s="102"/>
      <c r="G70" s="19"/>
    </row>
    <row r="71" spans="1:7" s="14" customFormat="1" ht="9" customHeight="1">
      <c r="A71" s="50"/>
      <c r="B71" s="19"/>
      <c r="C71" s="19"/>
      <c r="D71" s="102"/>
      <c r="E71" s="19"/>
      <c r="F71" s="102"/>
      <c r="G71" s="19"/>
    </row>
    <row r="72" spans="1:7" s="14" customFormat="1" ht="7.5" customHeight="1">
      <c r="A72" s="50"/>
      <c r="B72" s="19"/>
      <c r="C72" s="19"/>
      <c r="D72" s="102"/>
      <c r="E72" s="19"/>
      <c r="F72" s="102"/>
      <c r="G72" s="19"/>
    </row>
    <row r="73" spans="1:7" s="14" customFormat="1" ht="15">
      <c r="A73" s="49" t="s">
        <v>12</v>
      </c>
      <c r="B73" s="19"/>
      <c r="C73" s="19"/>
      <c r="D73" s="102"/>
      <c r="E73" s="19"/>
      <c r="F73" s="102"/>
      <c r="G73" s="19"/>
    </row>
    <row r="74" spans="1:7" s="14" customFormat="1" ht="15">
      <c r="A74" s="50" t="s">
        <v>13</v>
      </c>
      <c r="B74" s="19"/>
      <c r="C74" s="19"/>
      <c r="D74" s="102"/>
      <c r="E74" s="19"/>
      <c r="F74" s="102"/>
      <c r="G74" s="19"/>
    </row>
    <row r="75" spans="1:7" s="14" customFormat="1" ht="10.5" customHeight="1">
      <c r="A75" s="51"/>
      <c r="B75" s="19"/>
      <c r="C75" s="19"/>
      <c r="D75" s="102"/>
      <c r="E75" s="19"/>
      <c r="F75" s="102"/>
      <c r="G75" s="19"/>
    </row>
    <row r="76" spans="1:7" ht="15">
      <c r="A76" s="52" t="s">
        <v>14</v>
      </c>
    </row>
    <row r="77" spans="1:7" ht="15">
      <c r="A77" s="145" t="s">
        <v>15</v>
      </c>
    </row>
    <row r="78" spans="1:7" ht="15">
      <c r="A78" s="14"/>
    </row>
    <row r="79" spans="1:7" ht="15">
      <c r="A79" s="103"/>
    </row>
    <row r="80" spans="1:7" ht="15">
      <c r="A80" s="103"/>
    </row>
    <row r="81" spans="1:1" ht="15">
      <c r="A81" s="103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72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7"/>
  <sheetViews>
    <sheetView view="pageBreakPreview" zoomScale="70" zoomScaleNormal="100" zoomScaleSheetLayoutView="70" workbookViewId="0">
      <selection activeCell="A47" sqref="A47"/>
    </sheetView>
  </sheetViews>
  <sheetFormatPr defaultColWidth="2.5703125" defaultRowHeight="15.75"/>
  <cols>
    <col min="1" max="1" width="85.140625" style="120" customWidth="1"/>
    <col min="2" max="2" width="13.7109375" style="116" customWidth="1"/>
    <col min="3" max="3" width="13.5703125" style="116" customWidth="1"/>
    <col min="4" max="4" width="2.28515625" style="116" customWidth="1"/>
    <col min="5" max="5" width="13.5703125" style="116" customWidth="1"/>
    <col min="6" max="6" width="8.7109375" style="116" bestFit="1" customWidth="1"/>
    <col min="7" max="29" width="11.5703125" style="107" customWidth="1"/>
    <col min="30" max="16384" width="2.5703125" style="107"/>
  </cols>
  <sheetData>
    <row r="1" spans="1:7" s="104" customFormat="1" ht="15">
      <c r="A1" s="129" t="str">
        <f>'Cover '!A1</f>
        <v>SOPHARMA GROUP</v>
      </c>
      <c r="B1" s="151"/>
      <c r="C1" s="151"/>
      <c r="D1" s="151"/>
      <c r="E1" s="151"/>
      <c r="F1" s="152"/>
    </row>
    <row r="2" spans="1:7" s="105" customFormat="1" ht="15">
      <c r="A2" s="130" t="s">
        <v>107</v>
      </c>
      <c r="B2" s="153"/>
      <c r="C2" s="153"/>
      <c r="D2" s="153"/>
      <c r="E2" s="153"/>
      <c r="F2" s="152"/>
    </row>
    <row r="3" spans="1:7" s="105" customFormat="1" ht="15">
      <c r="A3" s="61" t="str">
        <f>SCI!A3</f>
        <v>for the period ended on 31 December 2018</v>
      </c>
      <c r="B3" s="154"/>
      <c r="C3" s="154"/>
      <c r="D3" s="154"/>
      <c r="E3" s="154"/>
      <c r="F3" s="154"/>
    </row>
    <row r="4" spans="1:7">
      <c r="B4" s="313" t="s">
        <v>36</v>
      </c>
      <c r="C4" s="155">
        <v>2018</v>
      </c>
      <c r="D4" s="156"/>
      <c r="E4" s="155">
        <v>2017</v>
      </c>
      <c r="F4" s="106"/>
    </row>
    <row r="5" spans="1:7" ht="14.25" customHeight="1">
      <c r="A5" s="157"/>
      <c r="B5" s="313"/>
      <c r="C5" s="158" t="s">
        <v>0</v>
      </c>
      <c r="D5" s="108"/>
      <c r="E5" s="158" t="s">
        <v>0</v>
      </c>
      <c r="F5" s="106"/>
    </row>
    <row r="6" spans="1:7" ht="20.25">
      <c r="A6" s="157"/>
      <c r="B6" s="108"/>
      <c r="C6" s="109"/>
      <c r="D6" s="108"/>
      <c r="E6" s="109"/>
      <c r="F6" s="106"/>
    </row>
    <row r="7" spans="1:7" ht="15">
      <c r="A7" s="159" t="s">
        <v>108</v>
      </c>
      <c r="B7" s="110"/>
      <c r="C7" s="115"/>
      <c r="D7" s="110"/>
      <c r="E7" s="115"/>
      <c r="F7" s="111"/>
    </row>
    <row r="8" spans="1:7" ht="15">
      <c r="A8" s="160" t="s">
        <v>37</v>
      </c>
      <c r="B8" s="150"/>
      <c r="C8" s="126">
        <v>1199703</v>
      </c>
      <c r="D8" s="110"/>
      <c r="E8" s="126">
        <v>1058642</v>
      </c>
      <c r="F8" s="126"/>
      <c r="G8" s="111"/>
    </row>
    <row r="9" spans="1:7" ht="15">
      <c r="A9" s="160" t="s">
        <v>109</v>
      </c>
      <c r="B9" s="150"/>
      <c r="C9" s="126">
        <v>-1150827</v>
      </c>
      <c r="D9" s="110"/>
      <c r="E9" s="126">
        <v>-950645</v>
      </c>
      <c r="F9" s="126"/>
      <c r="G9" s="111"/>
    </row>
    <row r="10" spans="1:7" ht="15">
      <c r="A10" s="160" t="s">
        <v>201</v>
      </c>
      <c r="B10" s="150"/>
      <c r="C10" s="126">
        <v>-110520</v>
      </c>
      <c r="D10" s="110"/>
      <c r="E10" s="126">
        <v>-94348</v>
      </c>
      <c r="F10" s="126"/>
      <c r="G10" s="111"/>
    </row>
    <row r="11" spans="1:7" s="112" customFormat="1" ht="15">
      <c r="A11" s="160" t="s">
        <v>110</v>
      </c>
      <c r="B11" s="150"/>
      <c r="C11" s="126">
        <v>-62588</v>
      </c>
      <c r="D11" s="110"/>
      <c r="E11" s="126">
        <v>-65040</v>
      </c>
      <c r="F11" s="126"/>
      <c r="G11" s="111"/>
    </row>
    <row r="12" spans="1:7" s="112" customFormat="1" ht="15">
      <c r="A12" s="160" t="s">
        <v>111</v>
      </c>
      <c r="B12" s="150"/>
      <c r="C12" s="126">
        <v>8418</v>
      </c>
      <c r="D12" s="110"/>
      <c r="E12" s="126">
        <v>7829</v>
      </c>
      <c r="F12" s="126"/>
      <c r="G12" s="111"/>
    </row>
    <row r="13" spans="1:7" s="112" customFormat="1" ht="15">
      <c r="A13" s="160" t="s">
        <v>112</v>
      </c>
      <c r="B13" s="150"/>
      <c r="C13" s="126">
        <v>-7691</v>
      </c>
      <c r="D13" s="110"/>
      <c r="E13" s="126">
        <v>-6228</v>
      </c>
      <c r="F13" s="126"/>
      <c r="G13" s="111"/>
    </row>
    <row r="14" spans="1:7" s="112" customFormat="1" ht="15">
      <c r="A14" s="160" t="s">
        <v>113</v>
      </c>
      <c r="B14" s="150"/>
      <c r="C14" s="126">
        <v>47</v>
      </c>
      <c r="D14" s="110"/>
      <c r="E14" s="126">
        <v>92</v>
      </c>
      <c r="F14" s="126"/>
      <c r="G14" s="111"/>
    </row>
    <row r="15" spans="1:7" s="112" customFormat="1" ht="15">
      <c r="A15" s="160" t="s">
        <v>114</v>
      </c>
      <c r="B15" s="150"/>
      <c r="C15" s="126">
        <v>-6249</v>
      </c>
      <c r="D15" s="110"/>
      <c r="E15" s="161">
        <v>-5363</v>
      </c>
      <c r="F15" s="126"/>
      <c r="G15" s="111"/>
    </row>
    <row r="16" spans="1:7" s="112" customFormat="1" ht="15">
      <c r="A16" s="160" t="s">
        <v>115</v>
      </c>
      <c r="B16" s="150"/>
      <c r="C16" s="126">
        <v>-895</v>
      </c>
      <c r="D16" s="110"/>
      <c r="E16" s="126">
        <v>-1308</v>
      </c>
      <c r="F16" s="126"/>
      <c r="G16" s="111"/>
    </row>
    <row r="17" spans="1:10" ht="15">
      <c r="A17" s="160" t="s">
        <v>116</v>
      </c>
      <c r="B17" s="150"/>
      <c r="C17" s="126">
        <v>-751</v>
      </c>
      <c r="D17" s="110"/>
      <c r="E17" s="126">
        <v>-1975</v>
      </c>
      <c r="F17" s="126"/>
      <c r="G17" s="111"/>
      <c r="H17" s="162"/>
      <c r="I17" s="162"/>
      <c r="J17" s="162"/>
    </row>
    <row r="18" spans="1:10" s="112" customFormat="1" ht="15">
      <c r="A18" s="159" t="s">
        <v>117</v>
      </c>
      <c r="B18" s="110"/>
      <c r="C18" s="113">
        <f>SUM(C8:C17)</f>
        <v>-131353</v>
      </c>
      <c r="D18" s="110"/>
      <c r="E18" s="113">
        <f>SUM(E8:E17)</f>
        <v>-58344</v>
      </c>
      <c r="F18" s="163"/>
    </row>
    <row r="19" spans="1:10" s="112" customFormat="1" ht="15">
      <c r="A19" s="159"/>
      <c r="B19" s="110"/>
      <c r="C19" s="115"/>
      <c r="D19" s="110"/>
      <c r="E19" s="115"/>
      <c r="F19" s="111"/>
    </row>
    <row r="20" spans="1:10" s="112" customFormat="1" ht="15">
      <c r="A20" s="164" t="s">
        <v>118</v>
      </c>
      <c r="B20" s="110"/>
      <c r="C20" s="115"/>
      <c r="D20" s="110"/>
      <c r="E20" s="115"/>
      <c r="F20" s="111"/>
    </row>
    <row r="21" spans="1:10" ht="15">
      <c r="A21" s="160" t="s">
        <v>119</v>
      </c>
      <c r="B21" s="150"/>
      <c r="C21" s="126">
        <v>-23088</v>
      </c>
      <c r="D21" s="110"/>
      <c r="E21" s="126">
        <v>-19991</v>
      </c>
      <c r="F21" s="163"/>
      <c r="G21" s="111"/>
    </row>
    <row r="22" spans="1:10" ht="15">
      <c r="A22" s="165" t="s">
        <v>120</v>
      </c>
      <c r="B22" s="186"/>
      <c r="C22" s="126">
        <v>607</v>
      </c>
      <c r="D22" s="110"/>
      <c r="E22" s="126">
        <v>5186</v>
      </c>
      <c r="F22" s="163"/>
      <c r="G22" s="111"/>
    </row>
    <row r="23" spans="1:10" ht="15">
      <c r="A23" s="165" t="s">
        <v>121</v>
      </c>
      <c r="B23" s="186"/>
      <c r="C23" s="126">
        <v>0</v>
      </c>
      <c r="D23" s="110"/>
      <c r="E23" s="126">
        <v>-8</v>
      </c>
      <c r="F23" s="163"/>
      <c r="G23" s="111"/>
    </row>
    <row r="24" spans="1:10" ht="15">
      <c r="A24" s="160" t="s">
        <v>122</v>
      </c>
      <c r="B24" s="150"/>
      <c r="C24" s="126">
        <v>-3091</v>
      </c>
      <c r="D24" s="110"/>
      <c r="E24" s="126">
        <v>-2541</v>
      </c>
      <c r="F24" s="163"/>
      <c r="G24" s="111"/>
    </row>
    <row r="25" spans="1:10" ht="15">
      <c r="A25" s="160" t="s">
        <v>123</v>
      </c>
      <c r="B25" s="150"/>
      <c r="C25" s="126">
        <v>-2330</v>
      </c>
      <c r="D25" s="110"/>
      <c r="E25" s="126">
        <v>-1645</v>
      </c>
      <c r="F25" s="163"/>
      <c r="G25" s="111"/>
    </row>
    <row r="26" spans="1:10" ht="15">
      <c r="A26" s="160" t="s">
        <v>124</v>
      </c>
      <c r="B26" s="150"/>
      <c r="C26" s="126">
        <v>907</v>
      </c>
      <c r="D26" s="110"/>
      <c r="E26" s="126">
        <v>731</v>
      </c>
      <c r="F26" s="163"/>
      <c r="G26" s="111"/>
    </row>
    <row r="27" spans="1:10" ht="15">
      <c r="A27" s="160" t="s">
        <v>125</v>
      </c>
      <c r="B27" s="150"/>
      <c r="C27" s="126">
        <v>96</v>
      </c>
      <c r="D27" s="110"/>
      <c r="E27" s="126">
        <v>148</v>
      </c>
      <c r="F27" s="163"/>
      <c r="G27" s="111"/>
    </row>
    <row r="28" spans="1:10" ht="15">
      <c r="A28" s="160" t="s">
        <v>126</v>
      </c>
      <c r="B28" s="150"/>
      <c r="C28" s="126">
        <v>-1277</v>
      </c>
      <c r="D28" s="110"/>
      <c r="E28" s="126">
        <v>-44211</v>
      </c>
      <c r="F28" s="163"/>
      <c r="G28" s="111"/>
    </row>
    <row r="29" spans="1:10" ht="15">
      <c r="A29" s="160" t="s">
        <v>127</v>
      </c>
      <c r="B29" s="166"/>
      <c r="C29" s="161">
        <f>-227+7</f>
        <v>-220</v>
      </c>
      <c r="D29" s="166"/>
      <c r="E29" s="126">
        <v>-1424</v>
      </c>
      <c r="F29" s="163"/>
      <c r="G29" s="111"/>
    </row>
    <row r="30" spans="1:10" ht="15">
      <c r="A30" s="160" t="s">
        <v>128</v>
      </c>
      <c r="B30" s="166"/>
      <c r="C30" s="161">
        <v>-2146</v>
      </c>
      <c r="D30" s="166"/>
      <c r="E30" s="126">
        <v>-9762</v>
      </c>
      <c r="F30" s="163"/>
      <c r="G30" s="111"/>
    </row>
    <row r="31" spans="1:10" ht="15">
      <c r="A31" s="165" t="s">
        <v>129</v>
      </c>
      <c r="B31" s="150"/>
      <c r="C31" s="126">
        <v>-30289</v>
      </c>
      <c r="D31" s="110"/>
      <c r="E31" s="126">
        <v>-102761</v>
      </c>
      <c r="F31" s="163"/>
      <c r="G31" s="111"/>
    </row>
    <row r="32" spans="1:10" ht="15">
      <c r="A32" s="160" t="s">
        <v>130</v>
      </c>
      <c r="B32" s="150"/>
      <c r="C32" s="126">
        <v>22677</v>
      </c>
      <c r="D32" s="110"/>
      <c r="E32" s="126">
        <v>100773</v>
      </c>
      <c r="F32" s="163"/>
      <c r="G32" s="111"/>
    </row>
    <row r="33" spans="1:7" ht="15">
      <c r="A33" s="165" t="s">
        <v>131</v>
      </c>
      <c r="B33" s="150"/>
      <c r="C33" s="126">
        <v>-7460</v>
      </c>
      <c r="D33" s="110"/>
      <c r="E33" s="126">
        <v>-2631</v>
      </c>
      <c r="F33" s="163"/>
      <c r="G33" s="111"/>
    </row>
    <row r="34" spans="1:7" ht="15">
      <c r="A34" s="160" t="s">
        <v>132</v>
      </c>
      <c r="B34" s="150"/>
      <c r="C34" s="148">
        <v>5134</v>
      </c>
      <c r="D34" s="110"/>
      <c r="E34" s="115">
        <v>164</v>
      </c>
      <c r="F34" s="163"/>
      <c r="G34" s="111"/>
    </row>
    <row r="35" spans="1:7" ht="15">
      <c r="A35" s="160" t="s">
        <v>133</v>
      </c>
      <c r="B35" s="150"/>
      <c r="C35" s="126">
        <v>1005</v>
      </c>
      <c r="D35" s="110"/>
      <c r="E35" s="126">
        <v>1218</v>
      </c>
      <c r="F35" s="163"/>
      <c r="G35" s="111"/>
    </row>
    <row r="36" spans="1:7" ht="15">
      <c r="A36" s="270" t="s">
        <v>116</v>
      </c>
      <c r="B36" s="150"/>
      <c r="C36" s="126">
        <v>-54</v>
      </c>
      <c r="D36" s="110"/>
      <c r="E36" s="126">
        <v>-53</v>
      </c>
      <c r="F36" s="163"/>
      <c r="G36" s="111"/>
    </row>
    <row r="37" spans="1:7" ht="15">
      <c r="A37" s="159" t="s">
        <v>134</v>
      </c>
      <c r="B37" s="167"/>
      <c r="C37" s="113">
        <f>SUM(C21:C36)</f>
        <v>-39529</v>
      </c>
      <c r="D37" s="110"/>
      <c r="E37" s="113">
        <f>SUM(E21:E36)</f>
        <v>-76807</v>
      </c>
      <c r="F37" s="168"/>
    </row>
    <row r="38" spans="1:7" ht="15">
      <c r="A38" s="160"/>
      <c r="B38" s="110"/>
      <c r="C38" s="115"/>
      <c r="D38" s="110"/>
      <c r="E38" s="115"/>
      <c r="F38" s="111"/>
    </row>
    <row r="39" spans="1:7" ht="15">
      <c r="A39" s="164" t="s">
        <v>136</v>
      </c>
      <c r="B39" s="110"/>
      <c r="C39" s="169"/>
      <c r="D39" s="110"/>
      <c r="E39" s="169"/>
      <c r="F39" s="168"/>
    </row>
    <row r="40" spans="1:7" ht="15">
      <c r="A40" s="170" t="s">
        <v>137</v>
      </c>
      <c r="B40" s="150"/>
      <c r="C40" s="126">
        <v>50322</v>
      </c>
      <c r="D40" s="110"/>
      <c r="E40" s="126">
        <v>18920</v>
      </c>
      <c r="F40" s="163"/>
      <c r="G40" s="111"/>
    </row>
    <row r="41" spans="1:7" ht="15">
      <c r="A41" s="170" t="s">
        <v>139</v>
      </c>
      <c r="B41" s="150"/>
      <c r="C41" s="126">
        <v>-1998</v>
      </c>
      <c r="D41" s="110"/>
      <c r="E41" s="126">
        <v>-7354</v>
      </c>
      <c r="F41" s="163"/>
      <c r="G41" s="111"/>
    </row>
    <row r="42" spans="1:7" ht="15">
      <c r="A42" s="170" t="s">
        <v>138</v>
      </c>
      <c r="B42" s="150"/>
      <c r="C42" s="126">
        <v>6170</v>
      </c>
      <c r="D42" s="110"/>
      <c r="E42" s="126">
        <v>39288</v>
      </c>
      <c r="F42" s="163"/>
      <c r="G42" s="111"/>
    </row>
    <row r="43" spans="1:7" ht="15">
      <c r="A43" s="170" t="s">
        <v>140</v>
      </c>
      <c r="B43" s="150"/>
      <c r="C43" s="126">
        <v>-14956</v>
      </c>
      <c r="D43" s="110"/>
      <c r="E43" s="126">
        <v>-12261</v>
      </c>
      <c r="F43" s="163"/>
      <c r="G43" s="111"/>
    </row>
    <row r="44" spans="1:7" ht="15">
      <c r="A44" s="170" t="s">
        <v>141</v>
      </c>
      <c r="B44" s="150"/>
      <c r="C44" s="126">
        <v>84</v>
      </c>
      <c r="D44" s="110"/>
      <c r="E44" s="126">
        <v>233</v>
      </c>
      <c r="F44" s="163"/>
      <c r="G44" s="111"/>
    </row>
    <row r="45" spans="1:7" ht="15">
      <c r="A45" s="160" t="s">
        <v>142</v>
      </c>
      <c r="B45" s="110"/>
      <c r="C45" s="126">
        <v>-246</v>
      </c>
      <c r="D45" s="110"/>
      <c r="E45" s="126">
        <v>-710</v>
      </c>
      <c r="F45" s="163"/>
      <c r="G45" s="111"/>
    </row>
    <row r="46" spans="1:7" ht="15">
      <c r="A46" s="160" t="s">
        <v>143</v>
      </c>
      <c r="B46" s="110"/>
      <c r="C46" s="126">
        <v>153574</v>
      </c>
      <c r="D46" s="110"/>
      <c r="E46" s="126">
        <v>131269</v>
      </c>
      <c r="F46" s="163"/>
      <c r="G46" s="111"/>
    </row>
    <row r="47" spans="1:7" ht="15">
      <c r="A47" s="279" t="s">
        <v>144</v>
      </c>
      <c r="B47" s="150"/>
      <c r="C47" s="126">
        <v>-313</v>
      </c>
      <c r="D47" s="110"/>
      <c r="E47" s="126">
        <v>-347</v>
      </c>
      <c r="F47" s="163"/>
      <c r="G47" s="111"/>
    </row>
    <row r="48" spans="1:7" ht="16.5" customHeight="1">
      <c r="A48" s="160" t="s">
        <v>145</v>
      </c>
      <c r="B48" s="150"/>
      <c r="C48" s="161">
        <v>-1257</v>
      </c>
      <c r="D48" s="110"/>
      <c r="E48" s="161">
        <v>-2564</v>
      </c>
      <c r="F48" s="163"/>
      <c r="G48" s="111"/>
    </row>
    <row r="49" spans="1:11" s="112" customFormat="1" ht="15">
      <c r="A49" s="160" t="s">
        <v>146</v>
      </c>
      <c r="B49" s="150"/>
      <c r="C49" s="126">
        <v>-2162</v>
      </c>
      <c r="D49" s="110"/>
      <c r="E49" s="126">
        <v>-1745</v>
      </c>
      <c r="F49" s="163"/>
      <c r="G49" s="111"/>
    </row>
    <row r="50" spans="1:11" s="112" customFormat="1" ht="15">
      <c r="A50" s="280" t="s">
        <v>147</v>
      </c>
      <c r="B50" s="150"/>
      <c r="C50" s="126">
        <v>206</v>
      </c>
      <c r="D50" s="110"/>
      <c r="E50" s="126">
        <v>675</v>
      </c>
      <c r="F50" s="163"/>
      <c r="G50" s="111"/>
    </row>
    <row r="51" spans="1:11" ht="15">
      <c r="A51" s="160" t="s">
        <v>148</v>
      </c>
      <c r="B51" s="150"/>
      <c r="C51" s="126">
        <v>-861</v>
      </c>
      <c r="D51" s="110"/>
      <c r="E51" s="126">
        <v>-17026</v>
      </c>
      <c r="F51" s="163"/>
      <c r="G51" s="111"/>
    </row>
    <row r="52" spans="1:11" ht="15">
      <c r="A52" s="160" t="s">
        <v>149</v>
      </c>
      <c r="B52" s="150"/>
      <c r="C52" s="126">
        <v>10</v>
      </c>
      <c r="D52" s="110"/>
      <c r="E52" s="126">
        <v>2526</v>
      </c>
      <c r="F52" s="163"/>
      <c r="G52" s="111"/>
    </row>
    <row r="53" spans="1:11" ht="15">
      <c r="A53" s="107" t="s">
        <v>150</v>
      </c>
      <c r="B53" s="150"/>
      <c r="C53" s="126">
        <v>-16485</v>
      </c>
      <c r="D53" s="110"/>
      <c r="E53" s="126">
        <v>-15478</v>
      </c>
      <c r="F53" s="163"/>
      <c r="G53" s="111"/>
    </row>
    <row r="54" spans="1:11" ht="15">
      <c r="A54" s="171" t="s">
        <v>151</v>
      </c>
      <c r="B54" s="110"/>
      <c r="C54" s="113">
        <f>SUM(C40:C53)</f>
        <v>172088</v>
      </c>
      <c r="D54" s="110"/>
      <c r="E54" s="113">
        <f>SUM(E40:E53)</f>
        <v>135426</v>
      </c>
      <c r="F54" s="172"/>
      <c r="I54" s="111"/>
      <c r="K54" s="111"/>
    </row>
    <row r="55" spans="1:11" ht="7.5" customHeight="1">
      <c r="A55" s="171"/>
      <c r="B55" s="110"/>
      <c r="C55" s="303"/>
      <c r="D55" s="110"/>
      <c r="E55" s="303"/>
      <c r="F55" s="172"/>
      <c r="I55" s="111"/>
      <c r="K55" s="111"/>
    </row>
    <row r="56" spans="1:11" s="112" customFormat="1" ht="27.75" customHeight="1">
      <c r="A56" s="302" t="s">
        <v>152</v>
      </c>
      <c r="B56" s="110"/>
      <c r="C56" s="304">
        <f>C18+C37+C54</f>
        <v>1206</v>
      </c>
      <c r="D56" s="110"/>
      <c r="E56" s="304">
        <f>E18+E37+E54</f>
        <v>275</v>
      </c>
      <c r="F56" s="172"/>
      <c r="G56" s="168"/>
      <c r="I56" s="111"/>
      <c r="K56" s="111"/>
    </row>
    <row r="57" spans="1:11" s="112" customFormat="1" ht="9.75" customHeight="1">
      <c r="A57" s="107"/>
      <c r="B57" s="110"/>
      <c r="C57" s="115"/>
      <c r="D57" s="110"/>
      <c r="E57" s="115"/>
      <c r="F57" s="172"/>
      <c r="I57" s="111"/>
      <c r="K57" s="111"/>
    </row>
    <row r="58" spans="1:11" ht="15">
      <c r="A58" s="107" t="s">
        <v>153</v>
      </c>
      <c r="B58" s="110"/>
      <c r="C58" s="126">
        <v>22614</v>
      </c>
      <c r="D58" s="110"/>
      <c r="E58" s="126">
        <v>22339</v>
      </c>
      <c r="F58" s="172"/>
      <c r="I58" s="111"/>
      <c r="K58" s="111"/>
    </row>
    <row r="59" spans="1:11" ht="9" customHeight="1">
      <c r="A59" s="107"/>
      <c r="B59" s="110"/>
      <c r="C59" s="173"/>
      <c r="D59" s="110"/>
      <c r="E59" s="173"/>
      <c r="F59" s="172"/>
      <c r="I59" s="111"/>
      <c r="K59" s="111"/>
    </row>
    <row r="60" spans="1:11" thickBot="1">
      <c r="A60" s="112" t="s">
        <v>154</v>
      </c>
      <c r="B60" s="110">
        <f>+SFP!C24</f>
        <v>27</v>
      </c>
      <c r="C60" s="114">
        <f>C58+C56</f>
        <v>23820</v>
      </c>
      <c r="D60" s="110"/>
      <c r="E60" s="114">
        <f>E58+E56</f>
        <v>22614</v>
      </c>
      <c r="F60" s="172"/>
      <c r="I60" s="111"/>
      <c r="K60" s="111"/>
    </row>
    <row r="61" spans="1:11" ht="16.5" thickTop="1">
      <c r="A61" s="149"/>
      <c r="B61" s="110"/>
      <c r="C61" s="179"/>
      <c r="D61" s="110"/>
      <c r="E61" s="179"/>
    </row>
    <row r="62" spans="1:11" ht="15">
      <c r="A62" s="281" t="str">
        <f>+SCI!A63</f>
        <v>The notes on pages 5 to 138 are an integral part of the present consolidated financial statement.</v>
      </c>
      <c r="B62" s="110"/>
      <c r="C62" s="150"/>
      <c r="D62" s="110"/>
      <c r="E62" s="110"/>
    </row>
    <row r="63" spans="1:11" ht="15">
      <c r="A63" s="174"/>
      <c r="B63" s="110"/>
      <c r="C63" s="150"/>
      <c r="D63" s="110"/>
      <c r="E63" s="110"/>
    </row>
    <row r="64" spans="1:11" ht="15">
      <c r="A64" s="174"/>
      <c r="B64" s="110"/>
      <c r="C64" s="150"/>
      <c r="D64" s="110"/>
      <c r="E64" s="110"/>
    </row>
    <row r="65" spans="1:6" ht="15">
      <c r="A65" s="295" t="s">
        <v>11</v>
      </c>
      <c r="B65" s="110"/>
      <c r="C65" s="110"/>
      <c r="D65" s="110"/>
      <c r="E65" s="110"/>
    </row>
    <row r="66" spans="1:6" ht="15">
      <c r="A66" s="296" t="s">
        <v>6</v>
      </c>
      <c r="B66" s="110"/>
      <c r="C66" s="110"/>
      <c r="D66" s="110"/>
      <c r="E66" s="110"/>
    </row>
    <row r="67" spans="1:6" ht="15">
      <c r="A67" s="175"/>
      <c r="B67" s="110"/>
      <c r="C67" s="110"/>
      <c r="D67" s="110"/>
      <c r="E67" s="110"/>
    </row>
    <row r="68" spans="1:6" ht="15">
      <c r="A68" s="295" t="s">
        <v>12</v>
      </c>
      <c r="B68" s="110"/>
      <c r="C68" s="110"/>
      <c r="D68" s="110"/>
      <c r="E68" s="110"/>
    </row>
    <row r="69" spans="1:6" ht="15">
      <c r="A69" s="296" t="s">
        <v>13</v>
      </c>
      <c r="B69" s="110"/>
      <c r="C69" s="110"/>
      <c r="D69" s="110"/>
      <c r="E69" s="110"/>
    </row>
    <row r="70" spans="1:6" ht="15">
      <c r="A70" s="176"/>
      <c r="B70" s="110"/>
      <c r="C70" s="110"/>
      <c r="D70" s="110"/>
      <c r="E70" s="110"/>
    </row>
    <row r="71" spans="1:6" ht="15">
      <c r="A71" s="52" t="s">
        <v>14</v>
      </c>
      <c r="B71" s="177"/>
      <c r="C71" s="177"/>
      <c r="D71" s="177"/>
      <c r="E71" s="177"/>
      <c r="F71" s="178"/>
    </row>
    <row r="72" spans="1:6" ht="15">
      <c r="A72" s="145" t="s">
        <v>15</v>
      </c>
    </row>
    <row r="73" spans="1:6" ht="15">
      <c r="A73" s="162"/>
    </row>
    <row r="74" spans="1:6" ht="15">
      <c r="A74" s="117"/>
    </row>
    <row r="75" spans="1:6" ht="15">
      <c r="A75" s="118"/>
    </row>
    <row r="76" spans="1:6" ht="15">
      <c r="A76" s="119"/>
    </row>
    <row r="77" spans="1:6" ht="15">
      <c r="A77" s="119"/>
    </row>
  </sheetData>
  <mergeCells count="1">
    <mergeCell ref="B4:B5"/>
  </mergeCells>
  <pageMargins left="0.70866141732283472" right="0.70866141732283472" top="0.35433070866141736" bottom="0.43307086614173229" header="0.27559055118110237" footer="0.31496062992125984"/>
  <pageSetup paperSize="9" scale="69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3"/>
  <sheetViews>
    <sheetView tabSelected="1" view="pageBreakPreview" topLeftCell="A22" zoomScale="60" zoomScaleNormal="55" workbookViewId="0">
      <selection activeCell="C4" sqref="C4:Q4"/>
    </sheetView>
  </sheetViews>
  <sheetFormatPr defaultColWidth="9.140625" defaultRowHeight="16.5"/>
  <cols>
    <col min="1" max="1" width="88.7109375" style="212" customWidth="1"/>
    <col min="2" max="2" width="11.5703125" style="194" customWidth="1"/>
    <col min="3" max="3" width="13.85546875" style="194" customWidth="1"/>
    <col min="4" max="4" width="1" style="194" customWidth="1"/>
    <col min="5" max="5" width="13.42578125" style="194" customWidth="1"/>
    <col min="6" max="6" width="0.85546875" style="194" customWidth="1"/>
    <col min="7" max="7" width="13.5703125" style="194" customWidth="1"/>
    <col min="8" max="8" width="1" style="194" customWidth="1"/>
    <col min="9" max="9" width="15.85546875" style="194" customWidth="1"/>
    <col min="10" max="10" width="1" style="194" customWidth="1"/>
    <col min="11" max="11" width="17.5703125" style="194" customWidth="1"/>
    <col min="12" max="12" width="0.5703125" style="194" customWidth="1"/>
    <col min="13" max="13" width="20.28515625" style="194" customWidth="1"/>
    <col min="14" max="14" width="0.85546875" style="194" customWidth="1"/>
    <col min="15" max="15" width="19.7109375" style="194" customWidth="1"/>
    <col min="16" max="16" width="1.42578125" style="194" customWidth="1"/>
    <col min="17" max="17" width="13.7109375" style="194" customWidth="1"/>
    <col min="18" max="18" width="2.42578125" style="194" customWidth="1"/>
    <col min="19" max="19" width="20.42578125" style="215" customWidth="1"/>
    <col min="20" max="20" width="1.42578125" style="194" customWidth="1"/>
    <col min="21" max="21" width="18.85546875" style="194" customWidth="1"/>
    <col min="22" max="22" width="11.7109375" style="121" bestFit="1" customWidth="1"/>
    <col min="23" max="23" width="10.85546875" style="121" customWidth="1"/>
    <col min="24" max="25" width="9.85546875" style="121" bestFit="1" customWidth="1"/>
    <col min="26" max="16384" width="9.140625" style="121"/>
  </cols>
  <sheetData>
    <row r="1" spans="1:22" ht="18" customHeight="1">
      <c r="A1" s="195" t="str">
        <f>'Cover '!A1</f>
        <v>SOPHARMA GROUP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213"/>
      <c r="S1" s="214"/>
      <c r="T1" s="213"/>
      <c r="U1" s="213"/>
    </row>
    <row r="2" spans="1:22" ht="18" customHeight="1">
      <c r="A2" s="318" t="s">
        <v>155</v>
      </c>
      <c r="B2" s="318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</row>
    <row r="3" spans="1:22" ht="18" customHeight="1">
      <c r="A3" s="61" t="str">
        <f>SCI!A3</f>
        <v>for the period ended on 31 December 2018</v>
      </c>
      <c r="B3" s="189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U3" s="217"/>
    </row>
    <row r="4" spans="1:22" ht="43.9" customHeight="1">
      <c r="A4" s="196"/>
      <c r="B4" s="218"/>
      <c r="C4" s="320" t="s">
        <v>202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218"/>
      <c r="S4" s="219" t="s">
        <v>162</v>
      </c>
      <c r="T4" s="218"/>
      <c r="U4" s="219" t="s">
        <v>163</v>
      </c>
    </row>
    <row r="5" spans="1:22" s="122" customFormat="1" ht="28.5" customHeight="1">
      <c r="A5" s="321"/>
      <c r="B5" s="313" t="s">
        <v>36</v>
      </c>
      <c r="C5" s="323" t="s">
        <v>156</v>
      </c>
      <c r="D5" s="261"/>
      <c r="E5" s="316" t="s">
        <v>148</v>
      </c>
      <c r="F5" s="261"/>
      <c r="G5" s="316" t="s">
        <v>157</v>
      </c>
      <c r="H5" s="261"/>
      <c r="I5" s="316" t="s">
        <v>158</v>
      </c>
      <c r="J5" s="272"/>
      <c r="K5" s="316" t="s">
        <v>159</v>
      </c>
      <c r="L5" s="272"/>
      <c r="M5" s="316" t="s">
        <v>160</v>
      </c>
      <c r="N5" s="261"/>
      <c r="O5" s="316" t="s">
        <v>90</v>
      </c>
      <c r="P5" s="261"/>
      <c r="Q5" s="316" t="s">
        <v>161</v>
      </c>
      <c r="R5" s="262"/>
      <c r="S5" s="263"/>
      <c r="T5" s="262"/>
      <c r="U5" s="262"/>
    </row>
    <row r="6" spans="1:22" s="123" customFormat="1" ht="52.9" customHeight="1">
      <c r="A6" s="322"/>
      <c r="B6" s="313"/>
      <c r="C6" s="324"/>
      <c r="D6" s="265"/>
      <c r="E6" s="317"/>
      <c r="F6" s="265"/>
      <c r="G6" s="317"/>
      <c r="H6" s="265"/>
      <c r="I6" s="317"/>
      <c r="J6" s="273"/>
      <c r="K6" s="317"/>
      <c r="L6" s="273"/>
      <c r="M6" s="317"/>
      <c r="N6" s="265"/>
      <c r="O6" s="317"/>
      <c r="P6" s="265"/>
      <c r="Q6" s="317"/>
      <c r="R6" s="264"/>
      <c r="S6" s="266"/>
      <c r="T6" s="267"/>
      <c r="U6" s="267"/>
    </row>
    <row r="7" spans="1:22" s="124" customFormat="1">
      <c r="A7" s="197"/>
      <c r="B7" s="190"/>
      <c r="C7" s="222" t="s">
        <v>0</v>
      </c>
      <c r="D7" s="222"/>
      <c r="E7" s="222" t="s">
        <v>0</v>
      </c>
      <c r="F7" s="222"/>
      <c r="G7" s="222" t="s">
        <v>0</v>
      </c>
      <c r="H7" s="222"/>
      <c r="I7" s="222" t="s">
        <v>0</v>
      </c>
      <c r="J7" s="222"/>
      <c r="K7" s="222" t="s">
        <v>0</v>
      </c>
      <c r="L7" s="222"/>
      <c r="M7" s="222" t="s">
        <v>0</v>
      </c>
      <c r="N7" s="222"/>
      <c r="O7" s="222" t="s">
        <v>0</v>
      </c>
      <c r="P7" s="222"/>
      <c r="Q7" s="222" t="s">
        <v>0</v>
      </c>
      <c r="R7" s="223"/>
      <c r="S7" s="224" t="s">
        <v>0</v>
      </c>
      <c r="T7" s="222"/>
      <c r="U7" s="222" t="s">
        <v>0</v>
      </c>
    </row>
    <row r="8" spans="1:22" s="123" customFormat="1" ht="12" customHeight="1">
      <c r="A8" s="206"/>
      <c r="B8" s="191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192"/>
      <c r="P8" s="222"/>
      <c r="Q8" s="222"/>
      <c r="R8" s="220"/>
      <c r="S8" s="221"/>
      <c r="T8" s="220"/>
      <c r="U8" s="220"/>
    </row>
    <row r="9" spans="1:22" s="125" customFormat="1" ht="3.75" customHeight="1">
      <c r="A9" s="198"/>
      <c r="B9" s="225"/>
      <c r="C9" s="226"/>
      <c r="D9" s="227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8"/>
      <c r="S9" s="229"/>
      <c r="T9" s="225"/>
      <c r="U9" s="230"/>
    </row>
    <row r="10" spans="1:22" s="125" customFormat="1" ht="17.25" thickBot="1">
      <c r="A10" s="199" t="s">
        <v>164</v>
      </c>
      <c r="B10" s="218">
        <f>+SFP!C38</f>
        <v>28</v>
      </c>
      <c r="C10" s="237">
        <v>134798</v>
      </c>
      <c r="D10" s="231"/>
      <c r="E10" s="237">
        <v>-19501</v>
      </c>
      <c r="F10" s="231"/>
      <c r="G10" s="237">
        <v>47841</v>
      </c>
      <c r="H10" s="231"/>
      <c r="I10" s="237">
        <v>32277</v>
      </c>
      <c r="J10" s="232"/>
      <c r="K10" s="237">
        <v>2808</v>
      </c>
      <c r="L10" s="232"/>
      <c r="M10" s="237">
        <v>-717</v>
      </c>
      <c r="N10" s="231"/>
      <c r="O10" s="237">
        <v>259984</v>
      </c>
      <c r="P10" s="231"/>
      <c r="Q10" s="237">
        <f>C10+E10+G10+I10+K10+M10+O10</f>
        <v>457490</v>
      </c>
      <c r="R10" s="233"/>
      <c r="S10" s="237">
        <v>33733</v>
      </c>
      <c r="T10" s="234"/>
      <c r="U10" s="237">
        <f>Q10+S10</f>
        <v>491223</v>
      </c>
      <c r="V10" s="128"/>
    </row>
    <row r="11" spans="1:22" s="125" customFormat="1" ht="8.25" customHeight="1" thickTop="1">
      <c r="A11" s="199"/>
      <c r="B11" s="218"/>
      <c r="C11" s="232"/>
      <c r="D11" s="231"/>
      <c r="E11" s="231"/>
      <c r="F11" s="231"/>
      <c r="G11" s="232"/>
      <c r="H11" s="231"/>
      <c r="I11" s="232"/>
      <c r="J11" s="232"/>
      <c r="K11" s="232"/>
      <c r="L11" s="232"/>
      <c r="M11" s="232"/>
      <c r="N11" s="231"/>
      <c r="O11" s="232"/>
      <c r="P11" s="231"/>
      <c r="Q11" s="232"/>
      <c r="R11" s="233"/>
      <c r="S11" s="233"/>
      <c r="T11" s="234"/>
      <c r="U11" s="238"/>
    </row>
    <row r="12" spans="1:22" s="125" customFormat="1" ht="17.25">
      <c r="A12" s="201" t="s">
        <v>165</v>
      </c>
      <c r="B12" s="218"/>
      <c r="C12" s="232"/>
      <c r="D12" s="231"/>
      <c r="E12" s="231"/>
      <c r="F12" s="231"/>
      <c r="G12" s="232"/>
      <c r="H12" s="231"/>
      <c r="I12" s="232"/>
      <c r="J12" s="232"/>
      <c r="K12" s="232"/>
      <c r="L12" s="232"/>
      <c r="M12" s="232"/>
      <c r="N12" s="231"/>
      <c r="O12" s="232"/>
      <c r="P12" s="231"/>
      <c r="Q12" s="232"/>
      <c r="R12" s="233"/>
      <c r="S12" s="233"/>
      <c r="T12" s="234"/>
      <c r="U12" s="238"/>
    </row>
    <row r="13" spans="1:22" s="125" customFormat="1">
      <c r="A13" s="202" t="s">
        <v>166</v>
      </c>
      <c r="B13" s="218"/>
      <c r="C13" s="236">
        <v>0</v>
      </c>
      <c r="D13" s="236"/>
      <c r="E13" s="236">
        <v>-14935</v>
      </c>
      <c r="F13" s="236"/>
      <c r="G13" s="236">
        <v>0</v>
      </c>
      <c r="H13" s="236"/>
      <c r="I13" s="236">
        <v>0</v>
      </c>
      <c r="J13" s="236"/>
      <c r="K13" s="236">
        <v>0</v>
      </c>
      <c r="L13" s="236"/>
      <c r="M13" s="236">
        <v>0</v>
      </c>
      <c r="N13" s="236"/>
      <c r="O13" s="236">
        <v>479</v>
      </c>
      <c r="P13" s="236"/>
      <c r="Q13" s="236">
        <f>SUM(C13:P13)</f>
        <v>-14456</v>
      </c>
      <c r="R13" s="238"/>
      <c r="S13" s="236">
        <v>-125</v>
      </c>
      <c r="T13" s="238"/>
      <c r="U13" s="239">
        <f>SUM(Q13:T13)</f>
        <v>-14581</v>
      </c>
    </row>
    <row r="14" spans="1:22" s="125" customFormat="1" ht="8.25" customHeight="1">
      <c r="A14" s="202"/>
      <c r="B14" s="218"/>
      <c r="C14" s="232"/>
      <c r="D14" s="231"/>
      <c r="E14" s="231"/>
      <c r="F14" s="231"/>
      <c r="G14" s="232"/>
      <c r="H14" s="231"/>
      <c r="I14" s="232"/>
      <c r="J14" s="232"/>
      <c r="K14" s="232"/>
      <c r="L14" s="232"/>
      <c r="M14" s="232"/>
      <c r="N14" s="231"/>
      <c r="O14" s="232"/>
      <c r="P14" s="231"/>
      <c r="Q14" s="232"/>
      <c r="R14" s="233"/>
      <c r="S14" s="233"/>
      <c r="T14" s="234"/>
      <c r="U14" s="239">
        <f t="shared" ref="U14" si="0">SUM(Q14:T14)</f>
        <v>0</v>
      </c>
    </row>
    <row r="15" spans="1:22" s="125" customFormat="1" ht="18.600000000000001" customHeight="1">
      <c r="A15" s="288" t="s">
        <v>167</v>
      </c>
      <c r="B15" s="218"/>
      <c r="C15" s="232"/>
      <c r="D15" s="231"/>
      <c r="E15" s="231">
        <v>602</v>
      </c>
      <c r="F15" s="231"/>
      <c r="G15" s="232"/>
      <c r="H15" s="231"/>
      <c r="I15" s="232"/>
      <c r="J15" s="232"/>
      <c r="K15" s="232"/>
      <c r="L15" s="232"/>
      <c r="M15" s="232"/>
      <c r="N15" s="231"/>
      <c r="O15" s="231">
        <v>60</v>
      </c>
      <c r="P15" s="231"/>
      <c r="Q15" s="236">
        <f>SUM(C15:P15)</f>
        <v>662</v>
      </c>
      <c r="R15" s="233"/>
      <c r="S15" s="247">
        <v>-662</v>
      </c>
      <c r="T15" s="234"/>
      <c r="U15" s="239">
        <f>SUM(Q15:T15)</f>
        <v>0</v>
      </c>
    </row>
    <row r="16" spans="1:22" s="125" customFormat="1" ht="8.25" customHeight="1">
      <c r="A16" s="202"/>
      <c r="B16" s="218"/>
      <c r="C16" s="232"/>
      <c r="D16" s="231"/>
      <c r="E16" s="231"/>
      <c r="F16" s="231"/>
      <c r="G16" s="232"/>
      <c r="H16" s="231"/>
      <c r="I16" s="232"/>
      <c r="J16" s="232"/>
      <c r="K16" s="232"/>
      <c r="L16" s="232"/>
      <c r="M16" s="232"/>
      <c r="N16" s="231"/>
      <c r="O16" s="232"/>
      <c r="P16" s="231"/>
      <c r="Q16" s="232"/>
      <c r="R16" s="233"/>
      <c r="S16" s="233"/>
      <c r="T16" s="234"/>
      <c r="U16" s="239"/>
    </row>
    <row r="17" spans="1:22" s="125" customFormat="1">
      <c r="A17" s="200" t="s">
        <v>168</v>
      </c>
      <c r="B17" s="218"/>
      <c r="C17" s="242">
        <f>C18+C19</f>
        <v>0</v>
      </c>
      <c r="D17" s="241"/>
      <c r="E17" s="242">
        <f>E18+E19</f>
        <v>0</v>
      </c>
      <c r="F17" s="236"/>
      <c r="G17" s="242">
        <f>G18+G19</f>
        <v>3825</v>
      </c>
      <c r="H17" s="242">
        <f t="shared" ref="H17:O17" si="1">H18+H19</f>
        <v>0</v>
      </c>
      <c r="I17" s="242">
        <f t="shared" si="1"/>
        <v>0</v>
      </c>
      <c r="J17" s="242">
        <f t="shared" si="1"/>
        <v>0</v>
      </c>
      <c r="K17" s="242">
        <f t="shared" si="1"/>
        <v>0</v>
      </c>
      <c r="L17" s="242">
        <f t="shared" si="1"/>
        <v>0</v>
      </c>
      <c r="M17" s="242">
        <f t="shared" si="1"/>
        <v>0</v>
      </c>
      <c r="N17" s="242">
        <f t="shared" si="1"/>
        <v>0</v>
      </c>
      <c r="O17" s="242">
        <f t="shared" si="1"/>
        <v>-16731</v>
      </c>
      <c r="P17" s="242">
        <f t="shared" ref="P17" si="2">P18+P19</f>
        <v>0</v>
      </c>
      <c r="Q17" s="245">
        <f>SUM(C17:P17)</f>
        <v>-12906</v>
      </c>
      <c r="R17" s="242">
        <f t="shared" ref="R17" si="3">R18+R19</f>
        <v>0</v>
      </c>
      <c r="S17" s="242">
        <f t="shared" ref="S17" si="4">S18+S19</f>
        <v>0</v>
      </c>
      <c r="T17" s="242">
        <f t="shared" ref="T17" si="5">T18+T19</f>
        <v>0</v>
      </c>
      <c r="U17" s="278">
        <f>SUM(Q17:T17)</f>
        <v>-12906</v>
      </c>
    </row>
    <row r="18" spans="1:22" s="125" customFormat="1" ht="15.75">
      <c r="A18" s="297" t="s">
        <v>169</v>
      </c>
      <c r="B18" s="218"/>
      <c r="C18" s="231">
        <v>0</v>
      </c>
      <c r="D18" s="231"/>
      <c r="E18" s="231">
        <v>0</v>
      </c>
      <c r="F18" s="231"/>
      <c r="G18" s="231">
        <v>3825</v>
      </c>
      <c r="H18" s="231"/>
      <c r="I18" s="231">
        <v>0</v>
      </c>
      <c r="J18" s="231"/>
      <c r="K18" s="231">
        <v>0</v>
      </c>
      <c r="L18" s="231"/>
      <c r="M18" s="231">
        <v>0</v>
      </c>
      <c r="N18" s="231"/>
      <c r="O18" s="231">
        <v>-3825</v>
      </c>
      <c r="P18" s="231"/>
      <c r="Q18" s="236">
        <v>0</v>
      </c>
      <c r="R18" s="247"/>
      <c r="S18" s="231">
        <v>0</v>
      </c>
      <c r="T18" s="248"/>
      <c r="U18" s="231">
        <v>0</v>
      </c>
    </row>
    <row r="19" spans="1:22" s="125" customFormat="1" ht="15.75">
      <c r="A19" s="297" t="s">
        <v>170</v>
      </c>
      <c r="B19" s="218"/>
      <c r="C19" s="231">
        <v>0</v>
      </c>
      <c r="D19" s="231"/>
      <c r="E19" s="231">
        <v>0</v>
      </c>
      <c r="F19" s="231"/>
      <c r="G19" s="231">
        <v>0</v>
      </c>
      <c r="H19" s="231"/>
      <c r="I19" s="231">
        <v>0</v>
      </c>
      <c r="J19" s="231"/>
      <c r="K19" s="231">
        <v>0</v>
      </c>
      <c r="L19" s="231"/>
      <c r="M19" s="231">
        <v>0</v>
      </c>
      <c r="N19" s="231"/>
      <c r="O19" s="231">
        <v>-12906</v>
      </c>
      <c r="P19" s="231"/>
      <c r="Q19" s="236">
        <f t="shared" ref="Q19" si="6">SUM(C19:P19)</f>
        <v>-12906</v>
      </c>
      <c r="R19" s="247"/>
      <c r="S19" s="231">
        <v>0</v>
      </c>
      <c r="T19" s="248"/>
      <c r="U19" s="231">
        <f>SUM(Q19:T19)</f>
        <v>-12906</v>
      </c>
    </row>
    <row r="20" spans="1:22" s="125" customFormat="1" ht="6.75" customHeight="1">
      <c r="A20" s="204"/>
      <c r="B20" s="218"/>
      <c r="C20" s="232"/>
      <c r="D20" s="231"/>
      <c r="E20" s="231"/>
      <c r="F20" s="231"/>
      <c r="G20" s="232"/>
      <c r="H20" s="231"/>
      <c r="I20" s="232"/>
      <c r="J20" s="232"/>
      <c r="K20" s="232"/>
      <c r="L20" s="232"/>
      <c r="M20" s="232"/>
      <c r="N20" s="231"/>
      <c r="O20" s="232"/>
      <c r="P20" s="231"/>
      <c r="Q20" s="232"/>
      <c r="R20" s="233"/>
      <c r="S20" s="233"/>
      <c r="T20" s="234"/>
      <c r="U20" s="238"/>
    </row>
    <row r="21" spans="1:22" s="125" customFormat="1">
      <c r="A21" s="198" t="s">
        <v>171</v>
      </c>
      <c r="B21" s="218"/>
      <c r="C21" s="245">
        <v>0</v>
      </c>
      <c r="D21" s="232"/>
      <c r="E21" s="245">
        <v>0</v>
      </c>
      <c r="F21" s="232"/>
      <c r="G21" s="245">
        <v>0</v>
      </c>
      <c r="H21" s="232"/>
      <c r="I21" s="245">
        <v>0</v>
      </c>
      <c r="J21" s="232"/>
      <c r="K21" s="245">
        <v>0</v>
      </c>
      <c r="L21" s="232"/>
      <c r="M21" s="245">
        <v>0</v>
      </c>
      <c r="N21" s="232"/>
      <c r="O21" s="245">
        <f>O22+O23+O25+O26+O24</f>
        <v>-2000</v>
      </c>
      <c r="P21" s="245" t="e">
        <f>P22+P23+#REF!+P25+P26</f>
        <v>#REF!</v>
      </c>
      <c r="Q21" s="245">
        <f>Q22+Q23+Q25+Q26+Q24</f>
        <v>-2000</v>
      </c>
      <c r="R21" s="245"/>
      <c r="S21" s="245">
        <f>S22+S23+S25+S26+S24</f>
        <v>-4141</v>
      </c>
      <c r="T21" s="245" t="e">
        <f>T22+T23+#REF!+T25+T26</f>
        <v>#REF!</v>
      </c>
      <c r="U21" s="245">
        <f>U22+U23+U25+U26+U24</f>
        <v>-6141</v>
      </c>
    </row>
    <row r="22" spans="1:22" s="125" customFormat="1">
      <c r="A22" s="204" t="s">
        <v>172</v>
      </c>
      <c r="B22" s="218"/>
      <c r="C22" s="243">
        <v>0</v>
      </c>
      <c r="D22" s="231"/>
      <c r="E22" s="243">
        <v>0</v>
      </c>
      <c r="F22" s="231"/>
      <c r="G22" s="243">
        <v>0</v>
      </c>
      <c r="H22" s="231"/>
      <c r="I22" s="243">
        <v>0</v>
      </c>
      <c r="J22" s="232"/>
      <c r="K22" s="243">
        <v>0</v>
      </c>
      <c r="L22" s="232"/>
      <c r="M22" s="243">
        <v>0</v>
      </c>
      <c r="N22" s="231"/>
      <c r="O22" s="244">
        <v>0</v>
      </c>
      <c r="P22" s="231"/>
      <c r="Q22" s="236">
        <f>C22+E22+G22+I22+K22+M22+O22</f>
        <v>0</v>
      </c>
      <c r="R22" s="233"/>
      <c r="S22" s="244">
        <v>1919</v>
      </c>
      <c r="T22" s="234"/>
      <c r="U22" s="239">
        <f>SUM(Q22:T22)</f>
        <v>1919</v>
      </c>
    </row>
    <row r="23" spans="1:22" s="125" customFormat="1">
      <c r="A23" s="204" t="s">
        <v>173</v>
      </c>
      <c r="B23" s="218"/>
      <c r="C23" s="243">
        <v>0</v>
      </c>
      <c r="D23" s="231"/>
      <c r="E23" s="243">
        <v>0</v>
      </c>
      <c r="F23" s="231"/>
      <c r="G23" s="243">
        <v>0</v>
      </c>
      <c r="H23" s="231"/>
      <c r="I23" s="243">
        <v>0</v>
      </c>
      <c r="J23" s="232"/>
      <c r="K23" s="243">
        <v>0</v>
      </c>
      <c r="L23" s="232"/>
      <c r="M23" s="243">
        <v>0</v>
      </c>
      <c r="N23" s="231"/>
      <c r="O23" s="244">
        <v>0</v>
      </c>
      <c r="P23" s="231"/>
      <c r="Q23" s="236">
        <f>C23+E23+G23+I23+K23+M23+O23</f>
        <v>0</v>
      </c>
      <c r="R23" s="233"/>
      <c r="S23" s="244">
        <v>-2712</v>
      </c>
      <c r="T23" s="234"/>
      <c r="U23" s="239">
        <f>SUM(Q23:T23)</f>
        <v>-2712</v>
      </c>
    </row>
    <row r="24" spans="1:22" s="125" customFormat="1">
      <c r="A24" s="204" t="s">
        <v>174</v>
      </c>
      <c r="B24" s="218"/>
      <c r="C24" s="243"/>
      <c r="D24" s="231"/>
      <c r="E24" s="243"/>
      <c r="F24" s="231"/>
      <c r="G24" s="243"/>
      <c r="H24" s="231"/>
      <c r="I24" s="243"/>
      <c r="J24" s="232"/>
      <c r="K24" s="243"/>
      <c r="L24" s="232"/>
      <c r="M24" s="243"/>
      <c r="N24" s="231"/>
      <c r="O24" s="244">
        <v>-1235</v>
      </c>
      <c r="P24" s="231"/>
      <c r="Q24" s="236">
        <f>C24+E24+G24+I24+K24+M24+O24</f>
        <v>-1235</v>
      </c>
      <c r="R24" s="233"/>
      <c r="S24" s="244">
        <v>5543</v>
      </c>
      <c r="T24" s="234"/>
      <c r="U24" s="239">
        <f>SUM(Q24:T24)</f>
        <v>4308</v>
      </c>
    </row>
    <row r="25" spans="1:22" s="125" customFormat="1">
      <c r="A25" s="204" t="s">
        <v>175</v>
      </c>
      <c r="B25" s="218"/>
      <c r="C25" s="243">
        <v>0</v>
      </c>
      <c r="D25" s="231"/>
      <c r="E25" s="243">
        <v>0</v>
      </c>
      <c r="F25" s="231"/>
      <c r="G25" s="243">
        <v>0</v>
      </c>
      <c r="H25" s="231"/>
      <c r="I25" s="243">
        <v>0</v>
      </c>
      <c r="J25" s="232"/>
      <c r="K25" s="243">
        <v>0</v>
      </c>
      <c r="L25" s="232"/>
      <c r="M25" s="243">
        <v>0</v>
      </c>
      <c r="N25" s="231"/>
      <c r="O25" s="244">
        <v>-1041</v>
      </c>
      <c r="P25" s="231"/>
      <c r="Q25" s="236">
        <f>C25+E25+G25+I25+K25+M25+O25</f>
        <v>-1041</v>
      </c>
      <c r="R25" s="233"/>
      <c r="S25" s="244">
        <v>-9120</v>
      </c>
      <c r="T25" s="234"/>
      <c r="U25" s="239">
        <f>SUM(Q25:T25)</f>
        <v>-10161</v>
      </c>
      <c r="V25" s="269"/>
    </row>
    <row r="26" spans="1:22" s="125" customFormat="1">
      <c r="A26" s="204" t="s">
        <v>176</v>
      </c>
      <c r="B26" s="218"/>
      <c r="C26" s="243">
        <v>0</v>
      </c>
      <c r="D26" s="231"/>
      <c r="E26" s="243">
        <v>0</v>
      </c>
      <c r="F26" s="231"/>
      <c r="G26" s="243">
        <v>0</v>
      </c>
      <c r="H26" s="231"/>
      <c r="I26" s="243">
        <v>0</v>
      </c>
      <c r="J26" s="232"/>
      <c r="K26" s="243">
        <v>0</v>
      </c>
      <c r="L26" s="232"/>
      <c r="M26" s="243">
        <v>0</v>
      </c>
      <c r="N26" s="231"/>
      <c r="O26" s="244">
        <v>276</v>
      </c>
      <c r="P26" s="231"/>
      <c r="Q26" s="236">
        <f>C26+E26+G26+I26+K26+M26+O26</f>
        <v>276</v>
      </c>
      <c r="R26" s="233"/>
      <c r="S26" s="244">
        <v>229</v>
      </c>
      <c r="T26" s="234"/>
      <c r="U26" s="239">
        <f>SUM(Q26:T26)</f>
        <v>505</v>
      </c>
    </row>
    <row r="27" spans="1:22" s="125" customFormat="1" ht="6.75" customHeight="1">
      <c r="A27" s="204"/>
      <c r="B27" s="218"/>
      <c r="C27" s="232"/>
      <c r="D27" s="231"/>
      <c r="E27" s="231"/>
      <c r="F27" s="231"/>
      <c r="G27" s="232"/>
      <c r="H27" s="231"/>
      <c r="I27" s="232"/>
      <c r="J27" s="232"/>
      <c r="K27" s="232"/>
      <c r="L27" s="232"/>
      <c r="M27" s="232"/>
      <c r="N27" s="231"/>
      <c r="O27" s="232"/>
      <c r="P27" s="231"/>
      <c r="Q27" s="232"/>
      <c r="R27" s="233"/>
      <c r="S27" s="233"/>
      <c r="T27" s="234"/>
      <c r="U27" s="238"/>
    </row>
    <row r="28" spans="1:22" s="125" customFormat="1">
      <c r="A28" s="274" t="s">
        <v>177</v>
      </c>
      <c r="B28" s="218"/>
      <c r="C28" s="246">
        <v>0</v>
      </c>
      <c r="D28" s="231"/>
      <c r="E28" s="246">
        <v>0</v>
      </c>
      <c r="F28" s="231"/>
      <c r="G28" s="246">
        <v>0</v>
      </c>
      <c r="H28" s="231"/>
      <c r="I28" s="245">
        <f>I29+I30</f>
        <v>-38</v>
      </c>
      <c r="J28" s="232"/>
      <c r="K28" s="245">
        <f>K29+K30</f>
        <v>1301</v>
      </c>
      <c r="L28" s="241">
        <f t="shared" ref="L28:M28" si="7">L29+L30</f>
        <v>0</v>
      </c>
      <c r="M28" s="245">
        <f t="shared" si="7"/>
        <v>407</v>
      </c>
      <c r="N28" s="231"/>
      <c r="O28" s="245">
        <f>O29+O30</f>
        <v>39423</v>
      </c>
      <c r="P28" s="231"/>
      <c r="Q28" s="245">
        <f>Q29+Q30</f>
        <v>41093</v>
      </c>
      <c r="R28" s="233"/>
      <c r="S28" s="245">
        <f>S29+S30</f>
        <v>4422</v>
      </c>
      <c r="T28" s="234"/>
      <c r="U28" s="245">
        <f>U29+U30</f>
        <v>45515</v>
      </c>
      <c r="V28" s="139"/>
    </row>
    <row r="29" spans="1:22" s="125" customFormat="1">
      <c r="A29" s="203" t="s">
        <v>178</v>
      </c>
      <c r="B29" s="218"/>
      <c r="C29" s="240">
        <v>0</v>
      </c>
      <c r="D29" s="231"/>
      <c r="E29" s="240">
        <v>0</v>
      </c>
      <c r="F29" s="231"/>
      <c r="G29" s="240">
        <v>0</v>
      </c>
      <c r="H29" s="231"/>
      <c r="I29" s="236">
        <v>0</v>
      </c>
      <c r="J29" s="232"/>
      <c r="K29" s="236">
        <v>0</v>
      </c>
      <c r="L29" s="232"/>
      <c r="M29" s="236">
        <v>0</v>
      </c>
      <c r="N29" s="231"/>
      <c r="O29" s="236">
        <v>39998</v>
      </c>
      <c r="P29" s="231"/>
      <c r="Q29" s="236">
        <f>SUM(C29:P29)</f>
        <v>39998</v>
      </c>
      <c r="R29" s="233"/>
      <c r="S29" s="236">
        <v>5774</v>
      </c>
      <c r="T29" s="234"/>
      <c r="U29" s="239">
        <f>SUM(Q29:T29)</f>
        <v>45772</v>
      </c>
      <c r="V29" s="128"/>
    </row>
    <row r="30" spans="1:22" s="125" customFormat="1">
      <c r="A30" s="203" t="s">
        <v>179</v>
      </c>
      <c r="B30" s="218"/>
      <c r="C30" s="240">
        <v>0</v>
      </c>
      <c r="D30" s="231"/>
      <c r="E30" s="240">
        <v>0</v>
      </c>
      <c r="F30" s="231"/>
      <c r="G30" s="240">
        <v>0</v>
      </c>
      <c r="H30" s="231"/>
      <c r="I30" s="227">
        <v>-38</v>
      </c>
      <c r="J30" s="232"/>
      <c r="K30" s="227">
        <v>1301</v>
      </c>
      <c r="L30" s="232"/>
      <c r="M30" s="227">
        <v>407</v>
      </c>
      <c r="N30" s="231"/>
      <c r="O30" s="236">
        <v>-575</v>
      </c>
      <c r="P30" s="231"/>
      <c r="Q30" s="236">
        <f>SUM(C30:P30)</f>
        <v>1095</v>
      </c>
      <c r="R30" s="233"/>
      <c r="S30" s="236">
        <v>-1352</v>
      </c>
      <c r="T30" s="234"/>
      <c r="U30" s="239">
        <f>SUM(Q30:T30)</f>
        <v>-257</v>
      </c>
    </row>
    <row r="31" spans="1:22" s="125" customFormat="1" ht="5.25" customHeight="1">
      <c r="A31" s="198"/>
      <c r="B31" s="218"/>
      <c r="C31" s="240"/>
      <c r="D31" s="231"/>
      <c r="E31" s="240"/>
      <c r="F31" s="231"/>
      <c r="G31" s="240"/>
      <c r="H31" s="231"/>
      <c r="I31" s="236"/>
      <c r="J31" s="232"/>
      <c r="K31" s="236"/>
      <c r="L31" s="232"/>
      <c r="M31" s="236"/>
      <c r="N31" s="231"/>
      <c r="O31" s="236"/>
      <c r="P31" s="231"/>
      <c r="Q31" s="241"/>
      <c r="R31" s="233"/>
      <c r="S31" s="236"/>
      <c r="T31" s="234"/>
      <c r="U31" s="239"/>
    </row>
    <row r="32" spans="1:22" s="125" customFormat="1">
      <c r="A32" s="198" t="s">
        <v>180</v>
      </c>
      <c r="B32" s="218"/>
      <c r="C32" s="240">
        <v>0</v>
      </c>
      <c r="D32" s="231"/>
      <c r="E32" s="240">
        <v>0</v>
      </c>
      <c r="F32" s="231"/>
      <c r="G32" s="240">
        <v>0</v>
      </c>
      <c r="H32" s="231"/>
      <c r="I32" s="236">
        <v>-294</v>
      </c>
      <c r="J32" s="232"/>
      <c r="K32" s="240">
        <v>0</v>
      </c>
      <c r="L32" s="232"/>
      <c r="M32" s="240">
        <v>0</v>
      </c>
      <c r="N32" s="231"/>
      <c r="O32" s="236">
        <v>294</v>
      </c>
      <c r="P32" s="231"/>
      <c r="Q32" s="236">
        <f>SUM(I32:P32)</f>
        <v>0</v>
      </c>
      <c r="R32" s="233"/>
      <c r="S32" s="236">
        <v>0</v>
      </c>
      <c r="T32" s="234"/>
      <c r="U32" s="239">
        <f>Q32+S32</f>
        <v>0</v>
      </c>
      <c r="V32" s="269"/>
    </row>
    <row r="33" spans="1:22" s="125" customFormat="1" ht="7.5" customHeight="1">
      <c r="A33" s="198"/>
      <c r="B33" s="218"/>
      <c r="C33" s="232"/>
      <c r="D33" s="231"/>
      <c r="E33" s="231"/>
      <c r="F33" s="231"/>
      <c r="G33" s="232"/>
      <c r="H33" s="231"/>
      <c r="I33" s="232"/>
      <c r="J33" s="232"/>
      <c r="K33" s="232"/>
      <c r="L33" s="232"/>
      <c r="M33" s="232"/>
      <c r="N33" s="231"/>
      <c r="O33" s="232"/>
      <c r="P33" s="231"/>
      <c r="Q33" s="232"/>
      <c r="R33" s="233"/>
      <c r="S33" s="233"/>
      <c r="T33" s="234"/>
      <c r="U33" s="238"/>
    </row>
    <row r="34" spans="1:22" s="125" customFormat="1" ht="18" customHeight="1" thickBot="1">
      <c r="A34" s="199" t="s">
        <v>181</v>
      </c>
      <c r="B34" s="218">
        <f>+SFP!C38</f>
        <v>28</v>
      </c>
      <c r="C34" s="237">
        <f t="shared" ref="C34:P34" si="8">+C10+C13+C17+C21+C28+C32</f>
        <v>134798</v>
      </c>
      <c r="D34" s="237">
        <f t="shared" si="8"/>
        <v>0</v>
      </c>
      <c r="E34" s="237">
        <f>+E10+E13+E17+E21+E28+E32+E15</f>
        <v>-33834</v>
      </c>
      <c r="F34" s="237">
        <f t="shared" si="8"/>
        <v>0</v>
      </c>
      <c r="G34" s="237">
        <f t="shared" si="8"/>
        <v>51666</v>
      </c>
      <c r="H34" s="237">
        <f t="shared" si="8"/>
        <v>0</v>
      </c>
      <c r="I34" s="237">
        <f t="shared" si="8"/>
        <v>31945</v>
      </c>
      <c r="J34" s="237">
        <f t="shared" si="8"/>
        <v>0</v>
      </c>
      <c r="K34" s="237">
        <f t="shared" si="8"/>
        <v>4109</v>
      </c>
      <c r="L34" s="237">
        <f t="shared" si="8"/>
        <v>0</v>
      </c>
      <c r="M34" s="237">
        <f t="shared" si="8"/>
        <v>-310</v>
      </c>
      <c r="N34" s="237">
        <f t="shared" si="8"/>
        <v>0</v>
      </c>
      <c r="O34" s="237">
        <f>+O10+O13+O17+O21+O28+O32+O15</f>
        <v>281509</v>
      </c>
      <c r="P34" s="237" t="e">
        <f t="shared" si="8"/>
        <v>#REF!</v>
      </c>
      <c r="Q34" s="237">
        <f>+Q10+Q13+Q17+Q21+Q28+Q32+Q15</f>
        <v>469883</v>
      </c>
      <c r="R34" s="237"/>
      <c r="S34" s="237">
        <f>+S10+S13+S17+S21+S28+S32+S15</f>
        <v>33227</v>
      </c>
      <c r="T34" s="237" t="e">
        <f>+T10+T13+T17+T21+T28+T32</f>
        <v>#REF!</v>
      </c>
      <c r="U34" s="237">
        <f>+U10+U13+U17+U21+U28+U32+U15</f>
        <v>503110</v>
      </c>
      <c r="V34" s="128"/>
    </row>
    <row r="35" spans="1:22" s="125" customFormat="1" ht="12" customHeight="1" thickTop="1">
      <c r="A35" s="199"/>
      <c r="B35" s="218"/>
      <c r="C35" s="232"/>
      <c r="D35" s="231"/>
      <c r="E35" s="232"/>
      <c r="F35" s="231"/>
      <c r="G35" s="232"/>
      <c r="H35" s="231"/>
      <c r="I35" s="232"/>
      <c r="J35" s="232"/>
      <c r="K35" s="232"/>
      <c r="L35" s="232"/>
      <c r="M35" s="232"/>
      <c r="N35" s="231"/>
      <c r="O35" s="232"/>
      <c r="P35" s="231"/>
      <c r="Q35" s="232"/>
      <c r="R35" s="233"/>
      <c r="S35" s="232"/>
      <c r="T35" s="234"/>
      <c r="U35" s="232"/>
      <c r="V35" s="128"/>
    </row>
    <row r="36" spans="1:22" s="125" customFormat="1" ht="16.149999999999999" customHeight="1" thickBot="1">
      <c r="A36" s="199" t="s">
        <v>182</v>
      </c>
      <c r="B36" s="218"/>
      <c r="C36" s="237">
        <v>134798</v>
      </c>
      <c r="D36" s="231"/>
      <c r="E36" s="237">
        <v>-33834</v>
      </c>
      <c r="F36" s="231"/>
      <c r="G36" s="237">
        <v>51666</v>
      </c>
      <c r="H36" s="231"/>
      <c r="I36" s="237">
        <v>31945</v>
      </c>
      <c r="J36" s="232"/>
      <c r="K36" s="237">
        <v>4109</v>
      </c>
      <c r="L36" s="232"/>
      <c r="M36" s="237">
        <v>-310</v>
      </c>
      <c r="N36" s="231"/>
      <c r="O36" s="237">
        <v>281509</v>
      </c>
      <c r="P36" s="231"/>
      <c r="Q36" s="237">
        <v>469883</v>
      </c>
      <c r="R36" s="233"/>
      <c r="S36" s="237">
        <v>33227</v>
      </c>
      <c r="T36" s="234"/>
      <c r="U36" s="237">
        <v>503110</v>
      </c>
      <c r="V36" s="128"/>
    </row>
    <row r="37" spans="1:22" s="125" customFormat="1" ht="17.45" customHeight="1" thickTop="1">
      <c r="A37" s="200" t="s">
        <v>183</v>
      </c>
      <c r="B37" s="218"/>
      <c r="C37" s="232"/>
      <c r="D37" s="231"/>
      <c r="E37" s="232"/>
      <c r="F37" s="231"/>
      <c r="G37" s="232"/>
      <c r="H37" s="231"/>
      <c r="I37" s="232"/>
      <c r="J37" s="232"/>
      <c r="K37" s="232"/>
      <c r="L37" s="232"/>
      <c r="M37" s="232"/>
      <c r="N37" s="231"/>
      <c r="O37" s="231">
        <f>-2541</f>
        <v>-2541</v>
      </c>
      <c r="P37" s="231"/>
      <c r="Q37" s="236">
        <f>SUM(C37:P37)</f>
        <v>-2541</v>
      </c>
      <c r="R37" s="247"/>
      <c r="S37" s="231">
        <v>-704</v>
      </c>
      <c r="T37" s="248"/>
      <c r="U37" s="239">
        <f>SUM(Q37:T37)</f>
        <v>-3245</v>
      </c>
      <c r="V37" s="128"/>
    </row>
    <row r="38" spans="1:22" s="125" customFormat="1" ht="17.45" customHeight="1" thickBot="1">
      <c r="A38" s="199" t="s">
        <v>184</v>
      </c>
      <c r="B38" s="218"/>
      <c r="C38" s="237">
        <v>134798</v>
      </c>
      <c r="D38" s="231"/>
      <c r="E38" s="237">
        <v>-33834</v>
      </c>
      <c r="F38" s="231"/>
      <c r="G38" s="237">
        <v>51666</v>
      </c>
      <c r="H38" s="231"/>
      <c r="I38" s="237">
        <v>31945</v>
      </c>
      <c r="J38" s="232"/>
      <c r="K38" s="237">
        <v>4109</v>
      </c>
      <c r="L38" s="232"/>
      <c r="M38" s="237">
        <v>-310</v>
      </c>
      <c r="N38" s="231"/>
      <c r="O38" s="237">
        <f>SUM(O36:O37)</f>
        <v>278968</v>
      </c>
      <c r="P38" s="231"/>
      <c r="Q38" s="237">
        <f>SUM(Q36:Q37)</f>
        <v>467342</v>
      </c>
      <c r="R38" s="233"/>
      <c r="S38" s="237">
        <f>SUM(S36:S37)</f>
        <v>32523</v>
      </c>
      <c r="T38" s="234"/>
      <c r="U38" s="237">
        <f>SUM(U36:U37)</f>
        <v>499865</v>
      </c>
      <c r="V38" s="128"/>
    </row>
    <row r="39" spans="1:22" s="125" customFormat="1" ht="18" thickTop="1">
      <c r="A39" s="201" t="s">
        <v>185</v>
      </c>
      <c r="B39" s="218"/>
      <c r="C39" s="232"/>
      <c r="D39" s="231"/>
      <c r="E39" s="231"/>
      <c r="F39" s="231"/>
      <c r="G39" s="232"/>
      <c r="H39" s="231"/>
      <c r="I39" s="232"/>
      <c r="J39" s="232"/>
      <c r="K39" s="232"/>
      <c r="L39" s="232"/>
      <c r="M39" s="232"/>
      <c r="N39" s="231"/>
      <c r="O39" s="232"/>
      <c r="P39" s="231"/>
      <c r="Q39" s="232"/>
      <c r="R39" s="233"/>
      <c r="S39" s="233"/>
      <c r="T39" s="234"/>
      <c r="U39" s="238"/>
    </row>
    <row r="40" spans="1:22" s="125" customFormat="1">
      <c r="A40" s="202" t="s">
        <v>166</v>
      </c>
      <c r="B40" s="218"/>
      <c r="C40" s="236">
        <v>0</v>
      </c>
      <c r="D40" s="236"/>
      <c r="E40" s="236">
        <v>-850</v>
      </c>
      <c r="F40" s="236"/>
      <c r="G40" s="236">
        <v>0</v>
      </c>
      <c r="H40" s="236"/>
      <c r="I40" s="236">
        <v>0</v>
      </c>
      <c r="J40" s="236"/>
      <c r="K40" s="236">
        <v>0</v>
      </c>
      <c r="L40" s="236"/>
      <c r="M40" s="236">
        <v>0</v>
      </c>
      <c r="N40" s="236"/>
      <c r="O40" s="236">
        <v>-1</v>
      </c>
      <c r="P40" s="236"/>
      <c r="Q40" s="236">
        <f>SUM(C40:O40)</f>
        <v>-851</v>
      </c>
      <c r="R40" s="238"/>
      <c r="S40" s="236">
        <v>0</v>
      </c>
      <c r="T40" s="238"/>
      <c r="U40" s="238">
        <f>+Q40+S40</f>
        <v>-851</v>
      </c>
    </row>
    <row r="41" spans="1:22" s="125" customFormat="1" ht="6" customHeight="1">
      <c r="A41" s="202"/>
      <c r="B41" s="218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41"/>
      <c r="R41" s="238"/>
      <c r="S41" s="236"/>
      <c r="T41" s="238"/>
      <c r="U41" s="239"/>
    </row>
    <row r="42" spans="1:22" s="125" customFormat="1" ht="18" customHeight="1">
      <c r="A42" s="288" t="s">
        <v>167</v>
      </c>
      <c r="B42" s="218"/>
      <c r="C42" s="283">
        <v>0</v>
      </c>
      <c r="D42" s="236"/>
      <c r="E42" s="236">
        <v>265</v>
      </c>
      <c r="F42" s="236"/>
      <c r="G42" s="283">
        <v>0</v>
      </c>
      <c r="H42" s="283"/>
      <c r="I42" s="283">
        <v>775</v>
      </c>
      <c r="J42" s="283"/>
      <c r="K42" s="283">
        <v>0</v>
      </c>
      <c r="L42" s="283"/>
      <c r="M42" s="283">
        <v>0</v>
      </c>
      <c r="N42" s="283"/>
      <c r="O42" s="283">
        <v>-734</v>
      </c>
      <c r="P42" s="236"/>
      <c r="Q42" s="241">
        <f>SUM(E42:P42)</f>
        <v>306</v>
      </c>
      <c r="R42" s="238"/>
      <c r="S42" s="236">
        <v>-306</v>
      </c>
      <c r="T42" s="238"/>
      <c r="U42" s="239">
        <f>SUM(Q42:T42)</f>
        <v>0</v>
      </c>
    </row>
    <row r="43" spans="1:22" s="125" customFormat="1" ht="18" customHeight="1">
      <c r="A43" s="202" t="s">
        <v>186</v>
      </c>
      <c r="B43" s="218"/>
      <c r="C43" s="283"/>
      <c r="D43" s="236"/>
      <c r="E43" s="236">
        <v>1082</v>
      </c>
      <c r="F43" s="236"/>
      <c r="G43" s="283"/>
      <c r="H43" s="283"/>
      <c r="I43" s="283"/>
      <c r="J43" s="283"/>
      <c r="K43" s="283"/>
      <c r="L43" s="283"/>
      <c r="M43" s="283"/>
      <c r="N43" s="283"/>
      <c r="O43" s="283">
        <v>142</v>
      </c>
      <c r="P43" s="236"/>
      <c r="Q43" s="241">
        <f>SUM(E43:P43)</f>
        <v>1224</v>
      </c>
      <c r="R43" s="238"/>
      <c r="S43" s="236">
        <v>0</v>
      </c>
      <c r="T43" s="238"/>
      <c r="U43" s="239">
        <f>SUM(Q43:T43)</f>
        <v>1224</v>
      </c>
    </row>
    <row r="44" spans="1:22" s="125" customFormat="1">
      <c r="A44" s="200" t="s">
        <v>187</v>
      </c>
      <c r="B44" s="218"/>
      <c r="C44" s="284">
        <v>0</v>
      </c>
      <c r="D44" s="241"/>
      <c r="E44" s="284">
        <v>0</v>
      </c>
      <c r="F44" s="236"/>
      <c r="G44" s="245">
        <f>G45+G46</f>
        <v>4301</v>
      </c>
      <c r="H44" s="236">
        <f t="shared" ref="H44:U44" si="9">H45+H46</f>
        <v>0</v>
      </c>
      <c r="I44" s="284">
        <f t="shared" si="9"/>
        <v>0</v>
      </c>
      <c r="J44" s="236">
        <f t="shared" si="9"/>
        <v>0</v>
      </c>
      <c r="K44" s="284">
        <f t="shared" si="9"/>
        <v>0</v>
      </c>
      <c r="L44" s="236">
        <f t="shared" si="9"/>
        <v>0</v>
      </c>
      <c r="M44" s="284">
        <f t="shared" si="9"/>
        <v>0</v>
      </c>
      <c r="N44" s="236">
        <f t="shared" si="9"/>
        <v>0</v>
      </c>
      <c r="O44" s="245">
        <f t="shared" si="9"/>
        <v>-24407</v>
      </c>
      <c r="P44" s="236">
        <f t="shared" si="9"/>
        <v>0</v>
      </c>
      <c r="Q44" s="245">
        <f t="shared" si="9"/>
        <v>-20106</v>
      </c>
      <c r="R44" s="236">
        <f t="shared" si="9"/>
        <v>0</v>
      </c>
      <c r="S44" s="284">
        <f t="shared" si="9"/>
        <v>0</v>
      </c>
      <c r="T44" s="236">
        <f t="shared" si="9"/>
        <v>0</v>
      </c>
      <c r="U44" s="241">
        <f t="shared" si="9"/>
        <v>-20106</v>
      </c>
    </row>
    <row r="45" spans="1:22" s="125" customFormat="1">
      <c r="A45" s="204" t="s">
        <v>169</v>
      </c>
      <c r="B45" s="218"/>
      <c r="C45" s="236">
        <v>0</v>
      </c>
      <c r="D45" s="236"/>
      <c r="E45" s="236">
        <v>0</v>
      </c>
      <c r="F45" s="236"/>
      <c r="G45" s="236">
        <v>4301</v>
      </c>
      <c r="H45" s="236"/>
      <c r="I45" s="236">
        <v>0</v>
      </c>
      <c r="J45" s="236"/>
      <c r="K45" s="236">
        <v>0</v>
      </c>
      <c r="L45" s="236"/>
      <c r="M45" s="236">
        <v>0</v>
      </c>
      <c r="N45" s="236"/>
      <c r="O45" s="236">
        <v>-4301</v>
      </c>
      <c r="P45" s="236"/>
      <c r="Q45" s="236">
        <f>SUM(C45:O45)</f>
        <v>0</v>
      </c>
      <c r="R45" s="239"/>
      <c r="S45" s="236">
        <v>0</v>
      </c>
      <c r="T45" s="285"/>
      <c r="U45" s="286">
        <f t="shared" ref="U45" si="10">+Q45+S45</f>
        <v>0</v>
      </c>
    </row>
    <row r="46" spans="1:22" s="125" customFormat="1">
      <c r="A46" s="204" t="s">
        <v>170</v>
      </c>
      <c r="B46" s="218"/>
      <c r="C46" s="236">
        <v>0</v>
      </c>
      <c r="D46" s="236"/>
      <c r="E46" s="236">
        <v>0</v>
      </c>
      <c r="F46" s="236"/>
      <c r="G46" s="236">
        <v>0</v>
      </c>
      <c r="H46" s="236"/>
      <c r="I46" s="236">
        <v>0</v>
      </c>
      <c r="J46" s="236"/>
      <c r="K46" s="236">
        <v>0</v>
      </c>
      <c r="L46" s="236"/>
      <c r="M46" s="236">
        <v>0</v>
      </c>
      <c r="N46" s="236"/>
      <c r="O46" s="236">
        <f>-13822-6284</f>
        <v>-20106</v>
      </c>
      <c r="P46" s="236"/>
      <c r="Q46" s="236">
        <f>SUM(C46:O46)</f>
        <v>-20106</v>
      </c>
      <c r="R46" s="239"/>
      <c r="S46" s="236">
        <v>0</v>
      </c>
      <c r="T46" s="239"/>
      <c r="U46" s="238">
        <f t="shared" ref="U46:U48" si="11">+Q46+S46</f>
        <v>-20106</v>
      </c>
    </row>
    <row r="47" spans="1:22" s="125" customFormat="1" ht="6.75" customHeight="1">
      <c r="A47" s="204"/>
      <c r="B47" s="218"/>
      <c r="C47" s="241"/>
      <c r="D47" s="236"/>
      <c r="E47" s="236"/>
      <c r="F47" s="236"/>
      <c r="G47" s="241"/>
      <c r="H47" s="236"/>
      <c r="I47" s="241"/>
      <c r="J47" s="241"/>
      <c r="K47" s="241"/>
      <c r="L47" s="241"/>
      <c r="M47" s="241"/>
      <c r="N47" s="236"/>
      <c r="O47" s="241"/>
      <c r="P47" s="236"/>
      <c r="Q47" s="241"/>
      <c r="R47" s="238"/>
      <c r="S47" s="238"/>
      <c r="T47" s="238"/>
      <c r="U47" s="238"/>
    </row>
    <row r="48" spans="1:22" s="125" customFormat="1">
      <c r="A48" s="198" t="s">
        <v>171</v>
      </c>
      <c r="B48" s="218"/>
      <c r="C48" s="284">
        <v>0</v>
      </c>
      <c r="D48" s="241"/>
      <c r="E48" s="284">
        <v>0</v>
      </c>
      <c r="F48" s="241"/>
      <c r="G48" s="284">
        <v>0</v>
      </c>
      <c r="H48" s="241"/>
      <c r="I48" s="284">
        <v>0</v>
      </c>
      <c r="J48" s="241"/>
      <c r="K48" s="284">
        <v>0</v>
      </c>
      <c r="L48" s="241"/>
      <c r="M48" s="284">
        <v>0</v>
      </c>
      <c r="N48" s="241"/>
      <c r="O48" s="245">
        <f>SUM(O49:O53)</f>
        <v>-1259</v>
      </c>
      <c r="P48" s="236"/>
      <c r="Q48" s="245">
        <f>SUM(Q49:Q53)</f>
        <v>-1259</v>
      </c>
      <c r="R48" s="238"/>
      <c r="S48" s="242">
        <f>SUM(S49:S53)</f>
        <v>-936</v>
      </c>
      <c r="T48" s="238"/>
      <c r="U48" s="242">
        <f t="shared" si="11"/>
        <v>-2195</v>
      </c>
    </row>
    <row r="49" spans="1:22" s="125" customFormat="1">
      <c r="A49" s="204" t="s">
        <v>188</v>
      </c>
      <c r="B49" s="218"/>
      <c r="C49" s="236">
        <v>0</v>
      </c>
      <c r="D49" s="236"/>
      <c r="E49" s="236">
        <v>0</v>
      </c>
      <c r="F49" s="236"/>
      <c r="G49" s="236">
        <v>0</v>
      </c>
      <c r="H49" s="236"/>
      <c r="I49" s="236">
        <v>0</v>
      </c>
      <c r="J49" s="241"/>
      <c r="K49" s="236">
        <v>0</v>
      </c>
      <c r="L49" s="241"/>
      <c r="M49" s="236">
        <v>0</v>
      </c>
      <c r="N49" s="236"/>
      <c r="O49" s="236">
        <v>0</v>
      </c>
      <c r="P49" s="236"/>
      <c r="Q49" s="236">
        <f t="shared" ref="Q49:Q53" si="12">SUM(C49:O49)</f>
        <v>0</v>
      </c>
      <c r="R49" s="238"/>
      <c r="S49" s="236">
        <v>737</v>
      </c>
      <c r="T49" s="238"/>
      <c r="U49" s="239">
        <f t="shared" ref="U49:U53" si="13">+Q49+S49</f>
        <v>737</v>
      </c>
    </row>
    <row r="50" spans="1:22" s="125" customFormat="1">
      <c r="A50" s="204" t="s">
        <v>173</v>
      </c>
      <c r="B50" s="218"/>
      <c r="C50" s="236">
        <v>0</v>
      </c>
      <c r="D50" s="236"/>
      <c r="E50" s="236">
        <v>0</v>
      </c>
      <c r="F50" s="236"/>
      <c r="G50" s="236">
        <v>0</v>
      </c>
      <c r="H50" s="236"/>
      <c r="I50" s="236">
        <v>0</v>
      </c>
      <c r="J50" s="241"/>
      <c r="K50" s="236">
        <v>0</v>
      </c>
      <c r="L50" s="241"/>
      <c r="M50" s="236">
        <v>0</v>
      </c>
      <c r="N50" s="236"/>
      <c r="O50" s="236">
        <v>0</v>
      </c>
      <c r="P50" s="236"/>
      <c r="Q50" s="236">
        <f t="shared" si="12"/>
        <v>0</v>
      </c>
      <c r="R50" s="238"/>
      <c r="S50" s="236">
        <v>-2716</v>
      </c>
      <c r="T50" s="238"/>
      <c r="U50" s="239">
        <f t="shared" si="13"/>
        <v>-2716</v>
      </c>
    </row>
    <row r="51" spans="1:22" s="125" customFormat="1">
      <c r="A51" s="204" t="s">
        <v>174</v>
      </c>
      <c r="C51" s="236">
        <v>0</v>
      </c>
      <c r="D51" s="236"/>
      <c r="E51" s="236">
        <v>0</v>
      </c>
      <c r="F51" s="236"/>
      <c r="G51" s="236">
        <v>0</v>
      </c>
      <c r="H51" s="236"/>
      <c r="I51" s="236">
        <v>0</v>
      </c>
      <c r="J51" s="241"/>
      <c r="K51" s="236">
        <v>0</v>
      </c>
      <c r="L51" s="241"/>
      <c r="M51" s="236">
        <v>0</v>
      </c>
      <c r="N51" s="236"/>
      <c r="O51" s="236">
        <v>443</v>
      </c>
      <c r="P51" s="236"/>
      <c r="Q51" s="236">
        <f t="shared" si="12"/>
        <v>443</v>
      </c>
      <c r="R51" s="238"/>
      <c r="S51" s="236">
        <v>1301</v>
      </c>
      <c r="T51" s="238"/>
      <c r="U51" s="239">
        <f t="shared" si="13"/>
        <v>1744</v>
      </c>
    </row>
    <row r="52" spans="1:22" s="125" customFormat="1">
      <c r="A52" s="204" t="s">
        <v>175</v>
      </c>
      <c r="B52" s="218"/>
      <c r="C52" s="236">
        <v>0</v>
      </c>
      <c r="D52" s="236"/>
      <c r="E52" s="236">
        <v>0</v>
      </c>
      <c r="F52" s="236"/>
      <c r="G52" s="236">
        <v>0</v>
      </c>
      <c r="H52" s="236"/>
      <c r="I52" s="236">
        <v>0</v>
      </c>
      <c r="J52" s="241"/>
      <c r="K52" s="236">
        <v>0</v>
      </c>
      <c r="L52" s="241"/>
      <c r="M52" s="236">
        <v>0</v>
      </c>
      <c r="N52" s="236"/>
      <c r="O52" s="236">
        <v>-1731</v>
      </c>
      <c r="P52" s="236"/>
      <c r="Q52" s="236">
        <f t="shared" si="12"/>
        <v>-1731</v>
      </c>
      <c r="R52" s="238"/>
      <c r="S52" s="236">
        <v>-394</v>
      </c>
      <c r="T52" s="238"/>
      <c r="U52" s="239">
        <f t="shared" si="13"/>
        <v>-2125</v>
      </c>
    </row>
    <row r="53" spans="1:22" s="125" customFormat="1">
      <c r="A53" s="204" t="s">
        <v>176</v>
      </c>
      <c r="B53" s="218"/>
      <c r="C53" s="236">
        <v>0</v>
      </c>
      <c r="D53" s="236"/>
      <c r="E53" s="236">
        <v>0</v>
      </c>
      <c r="F53" s="236"/>
      <c r="G53" s="236">
        <v>0</v>
      </c>
      <c r="H53" s="236"/>
      <c r="I53" s="236">
        <v>0</v>
      </c>
      <c r="J53" s="241"/>
      <c r="K53" s="236">
        <v>0</v>
      </c>
      <c r="L53" s="241"/>
      <c r="M53" s="236">
        <v>0</v>
      </c>
      <c r="N53" s="236"/>
      <c r="O53" s="236">
        <v>29</v>
      </c>
      <c r="P53" s="236"/>
      <c r="Q53" s="236">
        <f t="shared" si="12"/>
        <v>29</v>
      </c>
      <c r="R53" s="238"/>
      <c r="S53" s="236">
        <v>136</v>
      </c>
      <c r="T53" s="238"/>
      <c r="U53" s="239">
        <f t="shared" si="13"/>
        <v>165</v>
      </c>
    </row>
    <row r="54" spans="1:22" s="125" customFormat="1" ht="6.75" customHeight="1">
      <c r="A54" s="204"/>
      <c r="B54" s="218"/>
      <c r="C54" s="241"/>
      <c r="D54" s="236"/>
      <c r="E54" s="236"/>
      <c r="F54" s="236"/>
      <c r="G54" s="241"/>
      <c r="H54" s="236"/>
      <c r="I54" s="241"/>
      <c r="J54" s="241"/>
      <c r="K54" s="241"/>
      <c r="L54" s="241"/>
      <c r="M54" s="241"/>
      <c r="N54" s="236"/>
      <c r="O54" s="241"/>
      <c r="P54" s="236"/>
      <c r="Q54" s="241"/>
      <c r="R54" s="238"/>
      <c r="S54" s="238"/>
      <c r="T54" s="238"/>
      <c r="U54" s="238"/>
    </row>
    <row r="55" spans="1:22" s="125" customFormat="1">
      <c r="A55" s="274" t="s">
        <v>177</v>
      </c>
      <c r="B55" s="218"/>
      <c r="C55" s="245">
        <v>0</v>
      </c>
      <c r="D55" s="236"/>
      <c r="E55" s="245">
        <v>0</v>
      </c>
      <c r="F55" s="236"/>
      <c r="G55" s="245">
        <v>0</v>
      </c>
      <c r="H55" s="236"/>
      <c r="I55" s="245">
        <f>I56+I57</f>
        <v>307</v>
      </c>
      <c r="J55" s="241"/>
      <c r="K55" s="245">
        <f>K56+K57</f>
        <v>-288</v>
      </c>
      <c r="L55" s="241">
        <f t="shared" ref="L55:U55" si="14">L56+L57</f>
        <v>0</v>
      </c>
      <c r="M55" s="245">
        <f t="shared" si="14"/>
        <v>1162</v>
      </c>
      <c r="N55" s="241">
        <f t="shared" si="14"/>
        <v>0</v>
      </c>
      <c r="O55" s="245">
        <f t="shared" si="14"/>
        <v>29397</v>
      </c>
      <c r="P55" s="241">
        <f t="shared" si="14"/>
        <v>0</v>
      </c>
      <c r="Q55" s="245">
        <f>Q56+Q57</f>
        <v>30578</v>
      </c>
      <c r="R55" s="241">
        <f t="shared" si="14"/>
        <v>0</v>
      </c>
      <c r="S55" s="245">
        <f t="shared" si="14"/>
        <v>2301</v>
      </c>
      <c r="T55" s="245">
        <f t="shared" si="14"/>
        <v>0</v>
      </c>
      <c r="U55" s="245">
        <f t="shared" si="14"/>
        <v>32879</v>
      </c>
      <c r="V55" s="139"/>
    </row>
    <row r="56" spans="1:22" s="125" customFormat="1">
      <c r="A56" s="203" t="s">
        <v>178</v>
      </c>
      <c r="B56" s="218"/>
      <c r="C56" s="236">
        <v>0</v>
      </c>
      <c r="D56" s="236"/>
      <c r="E56" s="236">
        <v>0</v>
      </c>
      <c r="F56" s="236"/>
      <c r="G56" s="236">
        <v>0</v>
      </c>
      <c r="H56" s="236"/>
      <c r="I56" s="236">
        <v>0</v>
      </c>
      <c r="J56" s="241"/>
      <c r="K56" s="236">
        <v>0</v>
      </c>
      <c r="L56" s="241"/>
      <c r="M56" s="236">
        <v>0</v>
      </c>
      <c r="N56" s="236"/>
      <c r="O56" s="236">
        <v>29442</v>
      </c>
      <c r="P56" s="236"/>
      <c r="Q56" s="241">
        <f>SUM(C56:O56)</f>
        <v>29442</v>
      </c>
      <c r="R56" s="238"/>
      <c r="S56" s="236">
        <v>2914</v>
      </c>
      <c r="T56" s="238"/>
      <c r="U56" s="239">
        <f>+Q56+S56</f>
        <v>32356</v>
      </c>
      <c r="V56" s="128"/>
    </row>
    <row r="57" spans="1:22" s="125" customFormat="1">
      <c r="A57" s="203" t="s">
        <v>179</v>
      </c>
      <c r="B57" s="218"/>
      <c r="C57" s="236">
        <v>0</v>
      </c>
      <c r="D57" s="236"/>
      <c r="E57" s="236">
        <v>0</v>
      </c>
      <c r="F57" s="236"/>
      <c r="G57" s="236">
        <v>0</v>
      </c>
      <c r="H57" s="236"/>
      <c r="I57" s="236">
        <v>307</v>
      </c>
      <c r="J57" s="241"/>
      <c r="K57" s="236">
        <v>-288</v>
      </c>
      <c r="L57" s="241"/>
      <c r="M57" s="236">
        <v>1162</v>
      </c>
      <c r="N57" s="236"/>
      <c r="O57" s="236">
        <v>-45</v>
      </c>
      <c r="P57" s="236"/>
      <c r="Q57" s="241">
        <f>SUM(C57:O57)</f>
        <v>1136</v>
      </c>
      <c r="R57" s="238"/>
      <c r="S57" s="236">
        <v>-613</v>
      </c>
      <c r="T57" s="238"/>
      <c r="U57" s="239">
        <f>+Q57+S57</f>
        <v>523</v>
      </c>
    </row>
    <row r="58" spans="1:22" s="125" customFormat="1" ht="5.25" customHeight="1">
      <c r="A58" s="198"/>
      <c r="B58" s="218"/>
      <c r="C58" s="236"/>
      <c r="D58" s="236"/>
      <c r="E58" s="236"/>
      <c r="F58" s="236"/>
      <c r="G58" s="236"/>
      <c r="H58" s="236"/>
      <c r="I58" s="236"/>
      <c r="J58" s="241"/>
      <c r="K58" s="236"/>
      <c r="L58" s="241"/>
      <c r="M58" s="236"/>
      <c r="N58" s="236"/>
      <c r="O58" s="236"/>
      <c r="P58" s="236"/>
      <c r="Q58" s="241">
        <f t="shared" ref="Q58:Q60" si="15">SUM(C58:O58)</f>
        <v>0</v>
      </c>
      <c r="R58" s="238"/>
      <c r="S58" s="236"/>
      <c r="T58" s="238"/>
      <c r="U58" s="239"/>
    </row>
    <row r="59" spans="1:22" s="125" customFormat="1">
      <c r="A59" s="198" t="s">
        <v>180</v>
      </c>
      <c r="B59" s="218"/>
      <c r="C59" s="236">
        <v>0</v>
      </c>
      <c r="D59" s="236"/>
      <c r="E59" s="236">
        <v>0</v>
      </c>
      <c r="F59" s="236"/>
      <c r="G59" s="236">
        <v>0</v>
      </c>
      <c r="H59" s="236"/>
      <c r="I59" s="236">
        <v>-3457</v>
      </c>
      <c r="J59" s="241"/>
      <c r="K59" s="236">
        <v>-1078</v>
      </c>
      <c r="L59" s="241"/>
      <c r="M59" s="236">
        <v>0</v>
      </c>
      <c r="N59" s="236"/>
      <c r="O59" s="236">
        <v>4535</v>
      </c>
      <c r="P59" s="236"/>
      <c r="Q59" s="241">
        <f t="shared" si="15"/>
        <v>0</v>
      </c>
      <c r="R59" s="238"/>
      <c r="S59" s="236">
        <v>0</v>
      </c>
      <c r="T59" s="238"/>
      <c r="U59" s="239">
        <f>+Q59+S59</f>
        <v>0</v>
      </c>
    </row>
    <row r="60" spans="1:22" s="125" customFormat="1">
      <c r="A60" s="199"/>
      <c r="B60" s="218"/>
      <c r="C60" s="232"/>
      <c r="D60" s="231"/>
      <c r="E60" s="231"/>
      <c r="F60" s="231"/>
      <c r="G60" s="232"/>
      <c r="H60" s="231"/>
      <c r="I60" s="232">
        <v>0</v>
      </c>
      <c r="J60" s="232"/>
      <c r="K60" s="232"/>
      <c r="L60" s="232"/>
      <c r="M60" s="232"/>
      <c r="N60" s="231"/>
      <c r="O60" s="232">
        <v>0</v>
      </c>
      <c r="P60" s="231"/>
      <c r="Q60" s="241">
        <f t="shared" si="15"/>
        <v>0</v>
      </c>
      <c r="R60" s="233"/>
      <c r="S60" s="233">
        <v>0</v>
      </c>
      <c r="T60" s="234"/>
      <c r="U60" s="239">
        <f>+Q60+S60</f>
        <v>0</v>
      </c>
    </row>
    <row r="61" spans="1:22" s="125" customFormat="1" ht="17.25" thickBot="1">
      <c r="A61" s="199" t="s">
        <v>189</v>
      </c>
      <c r="B61" s="218">
        <v>28</v>
      </c>
      <c r="C61" s="237">
        <f>+C34+C40+C44+C48+C55+C59</f>
        <v>134798</v>
      </c>
      <c r="D61" s="231"/>
      <c r="E61" s="237">
        <f>+E36+E40+E44+E48+E55+E59+E42+E43</f>
        <v>-33337</v>
      </c>
      <c r="F61" s="231"/>
      <c r="G61" s="237">
        <f>+G36+G40+G44+G48+G55+G59+G42</f>
        <v>55967</v>
      </c>
      <c r="H61" s="231"/>
      <c r="I61" s="237">
        <f>+I36+I40+I44+I48+I55+I59+I42</f>
        <v>29570</v>
      </c>
      <c r="J61" s="232"/>
      <c r="K61" s="237">
        <f>+K36+K40+K44+K48+K55+K59+K42</f>
        <v>2743</v>
      </c>
      <c r="L61" s="232"/>
      <c r="M61" s="237">
        <f>+M36+M40+M44+M48+M55+M59+M42</f>
        <v>852</v>
      </c>
      <c r="N61" s="231"/>
      <c r="O61" s="237">
        <f>+O38+O40+O44+O48+O55+O59+O42+O43+O60</f>
        <v>286641</v>
      </c>
      <c r="P61" s="231"/>
      <c r="Q61" s="237">
        <f>+Q38+Q40+Q44+Q48+Q55+Q59+Q42+Q43</f>
        <v>477234</v>
      </c>
      <c r="R61" s="233"/>
      <c r="S61" s="237">
        <f>+S38+S40+S44+S48+S55+S59+S42</f>
        <v>33582</v>
      </c>
      <c r="T61" s="234"/>
      <c r="U61" s="237">
        <f>+U38+U40+U44+U48+U55+U59+U42+U43</f>
        <v>510816</v>
      </c>
    </row>
    <row r="62" spans="1:22" s="125" customFormat="1" ht="17.25" thickTop="1">
      <c r="A62" s="199"/>
      <c r="B62" s="218"/>
      <c r="C62" s="232"/>
      <c r="D62" s="231"/>
      <c r="E62" s="232"/>
      <c r="F62" s="231"/>
      <c r="G62" s="232"/>
      <c r="H62" s="231"/>
      <c r="I62" s="232"/>
      <c r="J62" s="232"/>
      <c r="K62" s="232"/>
      <c r="L62" s="232"/>
      <c r="M62" s="232"/>
      <c r="N62" s="231"/>
      <c r="O62" s="232"/>
      <c r="P62" s="231"/>
      <c r="Q62" s="232"/>
      <c r="R62" s="233"/>
      <c r="S62" s="232"/>
      <c r="T62" s="234"/>
      <c r="U62" s="232"/>
    </row>
    <row r="63" spans="1:22" s="125" customFormat="1">
      <c r="A63" s="199"/>
      <c r="B63" s="218"/>
      <c r="C63" s="232"/>
      <c r="D63" s="231"/>
      <c r="E63" s="231"/>
      <c r="F63" s="231"/>
      <c r="G63" s="232"/>
      <c r="H63" s="231"/>
      <c r="I63" s="232"/>
      <c r="J63" s="232"/>
      <c r="K63" s="232"/>
      <c r="L63" s="232"/>
      <c r="M63" s="232"/>
      <c r="N63" s="231"/>
      <c r="O63" s="232"/>
      <c r="P63" s="231"/>
      <c r="Q63" s="232"/>
      <c r="R63" s="233"/>
      <c r="S63" s="233"/>
      <c r="T63" s="234"/>
      <c r="U63" s="235"/>
    </row>
    <row r="64" spans="1:22" s="14" customFormat="1" ht="17.25">
      <c r="A64" s="205" t="str">
        <f>+SCI!A63</f>
        <v>The notes on pages 5 to 138 are an integral part of the present consolidated financial statement.</v>
      </c>
      <c r="B64" s="249"/>
      <c r="C64" s="192"/>
      <c r="D64" s="192"/>
      <c r="E64" s="192"/>
      <c r="F64" s="192"/>
      <c r="G64" s="250"/>
      <c r="H64" s="251"/>
      <c r="I64" s="250"/>
      <c r="J64" s="250"/>
      <c r="K64" s="252"/>
      <c r="L64" s="250"/>
      <c r="M64" s="250"/>
      <c r="N64" s="250"/>
      <c r="O64" s="252"/>
      <c r="P64" s="250"/>
      <c r="Q64" s="252"/>
      <c r="R64" s="191"/>
      <c r="S64" s="252"/>
      <c r="T64" s="191"/>
      <c r="U64" s="252"/>
    </row>
    <row r="65" spans="1:21" s="14" customFormat="1" ht="8.25" customHeight="1">
      <c r="A65" s="206"/>
      <c r="B65" s="254"/>
      <c r="C65" s="250"/>
      <c r="D65" s="250"/>
      <c r="E65" s="250"/>
      <c r="F65" s="250"/>
      <c r="G65" s="250"/>
      <c r="H65" s="251"/>
      <c r="I65" s="250"/>
      <c r="J65" s="250"/>
      <c r="K65" s="250"/>
      <c r="L65" s="250"/>
      <c r="M65" s="250"/>
      <c r="N65" s="250"/>
      <c r="O65" s="250"/>
      <c r="P65" s="250"/>
      <c r="Q65" s="250"/>
      <c r="R65" s="191"/>
      <c r="S65" s="253"/>
      <c r="T65" s="191"/>
      <c r="U65" s="191"/>
    </row>
    <row r="66" spans="1:21" ht="15.75">
      <c r="A66" s="49" t="s">
        <v>11</v>
      </c>
      <c r="B66" s="255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</row>
    <row r="67" spans="1:21" ht="9.75" customHeight="1">
      <c r="A67" s="207"/>
      <c r="B67" s="255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</row>
    <row r="68" spans="1:21" ht="15.75">
      <c r="A68" s="50" t="s">
        <v>6</v>
      </c>
      <c r="B68" s="255"/>
    </row>
    <row r="69" spans="1:21" ht="10.5" customHeight="1">
      <c r="A69" s="208"/>
      <c r="B69" s="255"/>
    </row>
    <row r="70" spans="1:21" ht="15.75">
      <c r="A70" s="298" t="s">
        <v>190</v>
      </c>
      <c r="B70" s="257"/>
    </row>
    <row r="71" spans="1:21" ht="14.25" customHeight="1">
      <c r="A71" s="299" t="s">
        <v>13</v>
      </c>
      <c r="B71" s="257"/>
    </row>
    <row r="72" spans="1:21" ht="8.25" customHeight="1">
      <c r="A72" s="209"/>
      <c r="B72" s="258"/>
    </row>
    <row r="73" spans="1:21" ht="15.75">
      <c r="A73" s="52" t="s">
        <v>14</v>
      </c>
      <c r="B73" s="259"/>
    </row>
    <row r="74" spans="1:21" ht="15.75">
      <c r="A74" s="145" t="s">
        <v>15</v>
      </c>
      <c r="B74" s="260"/>
    </row>
    <row r="75" spans="1:21">
      <c r="A75" s="206"/>
    </row>
    <row r="77" spans="1:21">
      <c r="A77" s="210"/>
    </row>
    <row r="83" spans="1:2">
      <c r="A83" s="211"/>
      <c r="B83" s="193"/>
    </row>
  </sheetData>
  <mergeCells count="12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  <mergeCell ref="B5:B6"/>
  </mergeCells>
  <pageMargins left="0.47244094488188981" right="0.31496062992125984" top="0.6692913385826772" bottom="0.59055118110236227" header="0.6692913385826772" footer="0.59055118110236227"/>
  <pageSetup paperSize="9" scale="44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AFA 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2018-08-24T08:48:43Z</cp:lastPrinted>
  <dcterms:created xsi:type="dcterms:W3CDTF">2012-04-12T11:15:46Z</dcterms:created>
  <dcterms:modified xsi:type="dcterms:W3CDTF">2019-03-01T10:31:14Z</dcterms:modified>
</cp:coreProperties>
</file>