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bgencheva\Desktop\"/>
    </mc:Choice>
  </mc:AlternateContent>
  <xr:revisionPtr revIDLastSave="0" documentId="8_{DED8D4A4-FE63-49AF-B987-43230C72B34B}" xr6:coauthVersionLast="32" xr6:coauthVersionMax="32" xr10:uidLastSave="{00000000-0000-0000-0000-000000000000}"/>
  <bookViews>
    <workbookView xWindow="0" yWindow="0" windowWidth="23040" windowHeight="9075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SCF!$A$1:$E$73</definedName>
    <definedName name="_xlnm.Print_Area" localSheetId="1">SCI!$A$1:$G$73</definedName>
    <definedName name="_xlnm.Print_Area" localSheetId="4">SEQ!$A$1:$U$68</definedName>
    <definedName name="_xlnm.Print_Area" localSheetId="2">SFP!$A$1:$H$78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SCF!$77:$65543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SCF!$75:$65543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SCF!$77:$65543,SCF!$60:$61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SEQ!$A$1:$Q$59</definedName>
    <definedName name="Z_9656BBF7_C4A3_41EC_B0C6_A21B380E3C2F_.wvu.Rows" localSheetId="3" hidden="1">SCF!$77:$65543,SCF!$60:$61</definedName>
  </definedNames>
  <calcPr calcId="162913"/>
</workbook>
</file>

<file path=xl/calcChain.xml><?xml version="1.0" encoding="utf-8"?>
<calcChain xmlns="http://schemas.openxmlformats.org/spreadsheetml/2006/main">
  <c r="E38" i="4" l="1"/>
  <c r="E25" i="4"/>
  <c r="C29" i="4" l="1"/>
  <c r="C9" i="4"/>
  <c r="S20" i="5"/>
  <c r="O20" i="5"/>
  <c r="F46" i="2"/>
  <c r="D46" i="2"/>
  <c r="O47" i="5" l="1"/>
  <c r="M51" i="5" l="1"/>
  <c r="D39" i="2"/>
  <c r="S44" i="5" l="1"/>
  <c r="D41" i="2" l="1"/>
  <c r="I49" i="5" l="1"/>
  <c r="C56" i="4" l="1"/>
  <c r="E24" i="4"/>
  <c r="E22" i="4"/>
  <c r="E21" i="4"/>
  <c r="E17" i="4"/>
  <c r="E16" i="4"/>
  <c r="E15" i="4"/>
  <c r="E14" i="4"/>
  <c r="E13" i="4"/>
  <c r="E12" i="4"/>
  <c r="E11" i="4"/>
  <c r="E10" i="4"/>
  <c r="E9" i="4"/>
  <c r="E8" i="4"/>
  <c r="I26" i="5"/>
  <c r="Q14" i="5"/>
  <c r="U14" i="5" s="1"/>
  <c r="E39" i="4" l="1"/>
  <c r="F41" i="2"/>
  <c r="Q50" i="5" l="1"/>
  <c r="E56" i="4" l="1"/>
  <c r="Q30" i="5" l="1"/>
  <c r="U30" i="5" s="1"/>
  <c r="K26" i="5"/>
  <c r="Q37" i="5" l="1"/>
  <c r="U37" i="5" s="1"/>
  <c r="Q52" i="5" l="1"/>
  <c r="Q53" i="5"/>
  <c r="U15" i="5" l="1"/>
  <c r="Q18" i="5"/>
  <c r="U18" i="5" s="1"/>
  <c r="Q17" i="5"/>
  <c r="O16" i="5"/>
  <c r="F47" i="2"/>
  <c r="D47" i="2"/>
  <c r="C39" i="4"/>
  <c r="Q45" i="5"/>
  <c r="U45" i="5" s="1"/>
  <c r="Q21" i="5"/>
  <c r="Q22" i="5"/>
  <c r="U22" i="5" s="1"/>
  <c r="Q24" i="5"/>
  <c r="U24" i="5" s="1"/>
  <c r="Q23" i="5"/>
  <c r="U23" i="5" s="1"/>
  <c r="D32" i="5"/>
  <c r="F32" i="5"/>
  <c r="Q10" i="5"/>
  <c r="U10" i="5" s="1"/>
  <c r="L49" i="5"/>
  <c r="M49" i="5"/>
  <c r="N49" i="5"/>
  <c r="O49" i="5"/>
  <c r="P49" i="5"/>
  <c r="R49" i="5"/>
  <c r="S49" i="5"/>
  <c r="T49" i="5"/>
  <c r="K49" i="5"/>
  <c r="H38" i="5"/>
  <c r="I38" i="5"/>
  <c r="J38" i="5"/>
  <c r="K38" i="5"/>
  <c r="L38" i="5"/>
  <c r="M38" i="5"/>
  <c r="N38" i="5"/>
  <c r="O38" i="5"/>
  <c r="P38" i="5"/>
  <c r="R38" i="5"/>
  <c r="S38" i="5"/>
  <c r="T38" i="5"/>
  <c r="G38" i="5"/>
  <c r="D48" i="3"/>
  <c r="E16" i="5"/>
  <c r="E32" i="5" s="1"/>
  <c r="E55" i="5" s="1"/>
  <c r="C16" i="5"/>
  <c r="P16" i="5"/>
  <c r="R16" i="5"/>
  <c r="S16" i="5"/>
  <c r="T16" i="5"/>
  <c r="H16" i="5"/>
  <c r="H32" i="5" s="1"/>
  <c r="I16" i="5"/>
  <c r="I32" i="5" s="1"/>
  <c r="I55" i="5" s="1"/>
  <c r="J16" i="5"/>
  <c r="J32" i="5" s="1"/>
  <c r="K16" i="5"/>
  <c r="L16" i="5"/>
  <c r="M16" i="5"/>
  <c r="N16" i="5"/>
  <c r="N32" i="5" s="1"/>
  <c r="G16" i="5"/>
  <c r="G32" i="5" s="1"/>
  <c r="Q28" i="5"/>
  <c r="U28" i="5" s="1"/>
  <c r="P20" i="5"/>
  <c r="T20" i="5"/>
  <c r="O26" i="5"/>
  <c r="S26" i="5"/>
  <c r="Q27" i="5"/>
  <c r="U27" i="5" s="1"/>
  <c r="L26" i="5"/>
  <c r="M26" i="5"/>
  <c r="Q13" i="5"/>
  <c r="U13" i="5" s="1"/>
  <c r="D59" i="3"/>
  <c r="D25" i="3"/>
  <c r="D18" i="3"/>
  <c r="Q43" i="5"/>
  <c r="U43" i="5" s="1"/>
  <c r="F18" i="3"/>
  <c r="F25" i="3"/>
  <c r="F34" i="3"/>
  <c r="F38" i="3" s="1"/>
  <c r="F48" i="3"/>
  <c r="F59" i="3"/>
  <c r="S42" i="5"/>
  <c r="O42" i="5"/>
  <c r="Q51" i="5"/>
  <c r="Q49" i="5" s="1"/>
  <c r="U50" i="5"/>
  <c r="Q47" i="5"/>
  <c r="U47" i="5" s="1"/>
  <c r="Q46" i="5"/>
  <c r="U46" i="5" s="1"/>
  <c r="Q44" i="5"/>
  <c r="U44" i="5" s="1"/>
  <c r="Q40" i="5"/>
  <c r="U40" i="5" s="1"/>
  <c r="U38" i="5" s="1"/>
  <c r="Q39" i="5"/>
  <c r="Q35" i="5"/>
  <c r="U35" i="5" s="1"/>
  <c r="U53" i="5"/>
  <c r="E18" i="4"/>
  <c r="F25" i="2"/>
  <c r="F19" i="2"/>
  <c r="A58" i="5"/>
  <c r="B32" i="5"/>
  <c r="B10" i="5"/>
  <c r="A64" i="4"/>
  <c r="B62" i="4"/>
  <c r="C18" i="4"/>
  <c r="A65" i="3"/>
  <c r="D25" i="2"/>
  <c r="D19" i="2"/>
  <c r="G55" i="5" l="1"/>
  <c r="U21" i="5"/>
  <c r="U20" i="5" s="1"/>
  <c r="Q20" i="5"/>
  <c r="S32" i="5"/>
  <c r="S55" i="5" s="1"/>
  <c r="F27" i="3"/>
  <c r="D29" i="2"/>
  <c r="D34" i="2" s="1"/>
  <c r="D49" i="2" s="1"/>
  <c r="O32" i="5"/>
  <c r="O55" i="5" s="1"/>
  <c r="L32" i="5"/>
  <c r="C58" i="4"/>
  <c r="C62" i="4" s="1"/>
  <c r="F29" i="2"/>
  <c r="F34" i="2" s="1"/>
  <c r="F49" i="2" s="1"/>
  <c r="D34" i="3"/>
  <c r="D38" i="3" s="1"/>
  <c r="D27" i="3"/>
  <c r="M32" i="5"/>
  <c r="M55" i="5" s="1"/>
  <c r="P32" i="5"/>
  <c r="Q26" i="5"/>
  <c r="T32" i="5"/>
  <c r="U26" i="5"/>
  <c r="K32" i="5"/>
  <c r="K55" i="5" s="1"/>
  <c r="Q38" i="5"/>
  <c r="F61" i="3"/>
  <c r="F63" i="3" s="1"/>
  <c r="Q16" i="5"/>
  <c r="U16" i="5" s="1"/>
  <c r="D61" i="3"/>
  <c r="E58" i="4"/>
  <c r="E62" i="4" s="1"/>
  <c r="Q42" i="5"/>
  <c r="U42" i="5" s="1"/>
  <c r="C32" i="5"/>
  <c r="C55" i="5" s="1"/>
  <c r="U51" i="5"/>
  <c r="U49" i="5" s="1"/>
  <c r="Q32" i="5" l="1"/>
  <c r="Q55" i="5" s="1"/>
  <c r="U32" i="5"/>
  <c r="U55" i="5" s="1"/>
  <c r="D63" i="3"/>
</calcChain>
</file>

<file path=xl/sharedStrings.xml><?xml version="1.0" encoding="utf-8"?>
<sst xmlns="http://schemas.openxmlformats.org/spreadsheetml/2006/main" count="274" uniqueCount="210">
  <si>
    <t>BGN'000</t>
  </si>
  <si>
    <t>-</t>
  </si>
  <si>
    <t>2016   BGN'000</t>
  </si>
  <si>
    <t>Постъпления от продажби на нематериални активи</t>
  </si>
  <si>
    <t>2017   BGN'000</t>
  </si>
  <si>
    <t>BGN</t>
  </si>
  <si>
    <t>16,17</t>
  </si>
  <si>
    <t>44.1, 45.1</t>
  </si>
  <si>
    <t xml:space="preserve"> </t>
  </si>
  <si>
    <t>GRUPA SOPHARMA</t>
  </si>
  <si>
    <t xml:space="preserve">Zarząd </t>
  </si>
  <si>
    <t xml:space="preserve">dr hab. Ognian Donew </t>
  </si>
  <si>
    <t xml:space="preserve">Weseła Stoewa </t>
  </si>
  <si>
    <t xml:space="preserve">Aleksandr Czauszew </t>
  </si>
  <si>
    <t xml:space="preserve">Ognian Paławeew </t>
  </si>
  <si>
    <t xml:space="preserve">Andrzej Breszkow </t>
  </si>
  <si>
    <t xml:space="preserve">Dyrektor wykonawczy: </t>
  </si>
  <si>
    <t xml:space="preserve">Dyrektor ds. finansowych: </t>
  </si>
  <si>
    <t xml:space="preserve">Borys Borysow </t>
  </si>
  <si>
    <t xml:space="preserve">Sporządził: </t>
  </si>
  <si>
    <t xml:space="preserve">Ludmiła Bondżowa </t>
  </si>
  <si>
    <t>Kierownik wydziału prawnego:</t>
  </si>
  <si>
    <t xml:space="preserve">Galina Angełowa </t>
  </si>
  <si>
    <t xml:space="preserve">Adres siedziby: </t>
  </si>
  <si>
    <t>Sofia</t>
  </si>
  <si>
    <t>Iliensko Shose str. 16</t>
  </si>
  <si>
    <t xml:space="preserve">Аdwokaci: </t>
  </si>
  <si>
    <t>Wencysław Stoew</t>
  </si>
  <si>
    <t>Stefan Jowkow</t>
  </si>
  <si>
    <t>Spółka adwokacka "Gaczew, Balewa, Partnerzy"</t>
  </si>
  <si>
    <t>Banki obsługujące:</t>
  </si>
  <si>
    <t>Raiffeisenbank Bułgaria Spółka Akcyjna Jednoosobowa</t>
  </si>
  <si>
    <t>Банка ДСК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</si>
  <si>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</si>
  <si>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</si>
  <si>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</si>
  <si>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</si>
  <si>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WSTĘPNE SPRAWOZDANIE  JEDNOLITE Z CAŁKOWITYCH DOCHODÓW </t>
  </si>
  <si>
    <t xml:space="preserve">za rok zakończony dnia 31 grudnia 2017 roku </t>
  </si>
  <si>
    <t xml:space="preserve">WSTĘPNE SPRAWOZDANIE  JEDNOLITE ZE STANU FINANSOWEGO </t>
  </si>
  <si>
    <t>Stan na dzień 31 grudnia 2017 roku</t>
  </si>
  <si>
    <t>WSTĘPNE SPRAWOZDANIE JEDNOLITE Z PRZEPŁYWÓW PIENIĘŻNYCH</t>
  </si>
  <si>
    <t xml:space="preserve">WSTĘPNE SPRAWOZDANIE  JEDNOLITE ZE ZMIAN W KAPITALE WŁASNYM </t>
  </si>
  <si>
    <t>za rok zakończony dnia 31 grudnia 2017 roku</t>
  </si>
  <si>
    <t xml:space="preserve">Załączniki </t>
  </si>
  <si>
    <t xml:space="preserve">Dotyczący właścicieli kapitału własnego spólki macierzystej </t>
  </si>
  <si>
    <t xml:space="preserve">Podstawowy kapitał akcyjny </t>
  </si>
  <si>
    <t xml:space="preserve">Skup własnych akcji </t>
  </si>
  <si>
    <t xml:space="preserve">Rezerwy ustawowe </t>
  </si>
  <si>
    <t xml:space="preserve">Rezerwy na wyceny - nieruchomości, urządzenia techniczne i maszyny </t>
  </si>
  <si>
    <t xml:space="preserve">Rezerwy aktywów finansowych do dyspozycji oraz na sprzedaż </t>
  </si>
  <si>
    <t xml:space="preserve">Rezerwy z tyt. walutowego przeliczenia przy przedstawieniu działalności zagranicznych </t>
  </si>
  <si>
    <t xml:space="preserve">Zyski zatrzymane </t>
  </si>
  <si>
    <t xml:space="preserve">Razem </t>
  </si>
  <si>
    <t xml:space="preserve">Udziały ﻿niekontrolujące </t>
  </si>
  <si>
    <t xml:space="preserve">KAPITAŁ WŁASNY OGÓŁEM  </t>
  </si>
  <si>
    <t xml:space="preserve">Audytorzy: </t>
  </si>
  <si>
    <t>Baker Tilly Klitu and Partners OOD</t>
  </si>
  <si>
    <t>Przychody</t>
  </si>
  <si>
    <t>Pozostałe przychody / (straty) operacyjne, netto</t>
  </si>
  <si>
    <t>Zmiany w zapasach produkcyjnych i niepełnej produkcji</t>
  </si>
  <si>
    <t>Koszt materiałów</t>
  </si>
  <si>
    <t>Wydatki na usługi zewnętrzne</t>
  </si>
  <si>
    <t>Koszty personelu</t>
  </si>
  <si>
    <t>Koszty amortyzacji</t>
  </si>
  <si>
    <t>Wartość bilansowa sprzedanych towarów</t>
  </si>
  <si>
    <t>Pozostałe koszty operacyjne</t>
  </si>
  <si>
    <t>Zysk z działalności operacyjnej</t>
  </si>
  <si>
    <t>Utrata wartości aktywów trwałych</t>
  </si>
  <si>
    <t>Przychody finansowe</t>
  </si>
  <si>
    <t>Koszty finansowe</t>
  </si>
  <si>
    <t>Przychody / (przychody) finansowe, netto</t>
  </si>
  <si>
    <t>Zysk z jednostek stowarzyszonych i wspólnych przedsięwzięć, netto</t>
  </si>
  <si>
    <t>Zysk z nabycia i sprzedaży jednostek zależnych</t>
  </si>
  <si>
    <t>Zysk przed opodatkowaniem zysku</t>
  </si>
  <si>
    <t>Wydatki z tytułu podatku dochodowego</t>
  </si>
  <si>
    <t>Zysk netto za rok</t>
  </si>
  <si>
    <t>Inne kompleksowe składniki dochodu:</t>
  </si>
  <si>
    <t>Składniki nie mogą być przeklasyfikowane do rachunku zysków i strat:</t>
  </si>
  <si>
    <t>(Strata) / zysk z przeszacowania środków trwałych</t>
  </si>
  <si>
    <t>Późniejsze oceny planów emerytalnych o zdefiniowanych świadczeniach</t>
  </si>
  <si>
    <t>Podatek dochodowy dotyczący składników innych całkowitych dochodów, które nie zostaną przeklasyfikowane</t>
  </si>
  <si>
    <t>Inne całkowite dochody za dany rok, po potrąceniu podatku</t>
  </si>
  <si>
    <t>CAŁKOWITY DOCHÓD ZA ROK</t>
  </si>
  <si>
    <t>Zysk netto za rok związany z:</t>
  </si>
  <si>
    <t>Kapitał własny spółki dominującej</t>
  </si>
  <si>
    <t>Udział niekontrolujący</t>
  </si>
  <si>
    <t>Całkowite całkowite dochody za dany rok odnoszące się do:</t>
  </si>
  <si>
    <t>Zysk netto na akcję</t>
  </si>
  <si>
    <t xml:space="preserve">Załączniki na stronach od 5 do 150 stanowią integralną część jednolitego sprawozdania finansowego. </t>
  </si>
  <si>
    <t>dr hab. Ognian Donew</t>
  </si>
  <si>
    <t>Dyrektor ds. finansowych:</t>
  </si>
  <si>
    <t>Sporządził sprawozdanie:</t>
  </si>
  <si>
    <t>Ludmiła Bondżowa</t>
  </si>
  <si>
    <t>31 grudnia 2016               BGN'000</t>
  </si>
  <si>
    <t>31 grudnia 2017              BGN'000</t>
  </si>
  <si>
    <t>Skonsolidowane sprawozdanie finansowe na stronach od 1 do 150 zostało zatwierdzone do publikacji przez Radę Dyrektorów Sopharma AD i zostało podpisane w dniu 26 kwietnia 2018 r. przez:</t>
  </si>
  <si>
    <t>AKTYWNY</t>
  </si>
  <si>
    <t>Aktywa trwałe</t>
  </si>
  <si>
    <t>Nieruchomości, maszyny i wyposażenie</t>
  </si>
  <si>
    <t>Wartości niematerialne</t>
  </si>
  <si>
    <t>Reputacja</t>
  </si>
  <si>
    <t>Nieruchomości inwestycyjne</t>
  </si>
  <si>
    <t>Inwestycje w jednostkach stowarzyszonych i wspólnych przedsięwzięciach</t>
  </si>
  <si>
    <t>Inwestycje dostępne i na sprzedaż</t>
  </si>
  <si>
    <t>Należności długoterminowe od przedsiębiorstw powiązanych</t>
  </si>
  <si>
    <t>Pozostałe należności długoterminowe</t>
  </si>
  <si>
    <t>Aktywa z tytułu odroczonego podatku dochodowego</t>
  </si>
  <si>
    <t>Aktywa obrotowe</t>
  </si>
  <si>
    <t>Zapasy</t>
  </si>
  <si>
    <t>Należności z tytułu dostaw i usług</t>
  </si>
  <si>
    <t>Należności od jednostek powiązanych</t>
  </si>
  <si>
    <t>Pozostałe należności krótkoterminowe i aktywa</t>
  </si>
  <si>
    <t>Środki pieniężne i ich ekwiwalenty</t>
  </si>
  <si>
    <t>AKTYWA ŁĄCZNE</t>
  </si>
  <si>
    <t>KAPITAŁ I ZOBOWIĄZANIA WŁASNE</t>
  </si>
  <si>
    <t>Kapitał związany z kapitałami własnymi jednostki dominującej</t>
  </si>
  <si>
    <t>Główny kapitał akcyjny</t>
  </si>
  <si>
    <t>Rezerwy</t>
  </si>
  <si>
    <t>Niepodzielone zarobki</t>
  </si>
  <si>
    <t>ŁĄCZNA KAPITAŁ WŁASNY</t>
  </si>
  <si>
    <t>ODPOWIEDZIALNOŚĆ</t>
  </si>
  <si>
    <t>Zobowiązania długoterminowe</t>
  </si>
  <si>
    <t>Długoterminowe kredyty bankowe</t>
  </si>
  <si>
    <t>Rezerwy z tytułu odroczonego podatku dochodowego</t>
  </si>
  <si>
    <t>Długoterminowe zobowiązania wobec pracowników</t>
  </si>
  <si>
    <t>Zobowiązania z tytułu leasingu finansowego</t>
  </si>
  <si>
    <t>Finansowanie rządowe</t>
  </si>
  <si>
    <t>Pozostałe zobowiązania długoterminowe</t>
  </si>
  <si>
    <t>Aktualne obowiązki</t>
  </si>
  <si>
    <t>Krótkoterminowe kredyty bankowe</t>
  </si>
  <si>
    <t>Krótkoterminowa część długoterminowych kredytów bankowych</t>
  </si>
  <si>
    <t>Zobowiązania handlowe</t>
  </si>
  <si>
    <t>Zobowiązania wobec podmiotów powiązanych</t>
  </si>
  <si>
    <t>Zobowiązania z tytułu umów faktoringowych</t>
  </si>
  <si>
    <t>Zobowiązania wobec pracowników i zabezpieczenia społecznego</t>
  </si>
  <si>
    <t>Zobowiązania podatkowe</t>
  </si>
  <si>
    <t>Pozostałe zobowiązania krótkoterminowe</t>
  </si>
  <si>
    <t>ŁĄCZNA ZOBOWIĄZANIA</t>
  </si>
  <si>
    <t>ŁĄCZNA KAPITAŁ I ZOBOWIĄZANIA Z TYTUŁU WŁASNOŚCI</t>
  </si>
  <si>
    <t>Przepływy pieniężne z działalności operacyjnej</t>
  </si>
  <si>
    <t>Wpływy od klientów</t>
  </si>
  <si>
    <t>Płatności dla dostawców</t>
  </si>
  <si>
    <t>Wypłaty dla pracowników i zabezpieczenia społecznego</t>
  </si>
  <si>
    <t>Podatki zapłacone (bez podatków od zysków)</t>
  </si>
  <si>
    <t>Odzyskane podatki (bez podatków od zysków)</t>
  </si>
  <si>
    <t>Płać podatki od zysków</t>
  </si>
  <si>
    <t>Rabaty podatkowe od zysków</t>
  </si>
  <si>
    <t>Odsetki zapłacone i opłaty bankowe od kredytów obrotowych</t>
  </si>
  <si>
    <t>Różnice kursowe, netto</t>
  </si>
  <si>
    <t>Inne wpływy / (płatności), netto</t>
  </si>
  <si>
    <t>Środki pieniężne netto wykorzystywane w działalności operacyjnej</t>
  </si>
  <si>
    <t>Przepływy pieniężne z działalności inwestycyjnej</t>
  </si>
  <si>
    <t>Zakupy rzeczowych aktywów trwałych</t>
  </si>
  <si>
    <t>Wpływy ze sprzedaży rzeczowych aktywów trwałych</t>
  </si>
  <si>
    <t>Zakup nieruchomości inwestycyjnych</t>
  </si>
  <si>
    <t>Zakupy składników wartości niematerialnych</t>
  </si>
  <si>
    <t>Zakupy dostępnych i dostępnych do sprzedaży inwestycji</t>
  </si>
  <si>
    <t>Wpływy ze sprzedaży inwestycji dostępnych do sprzedaży</t>
  </si>
  <si>
    <t>Wpływy z dywidend z inwestycji dostępnych do sprzedaży</t>
  </si>
  <si>
    <t>Płatności za nabycie jednostek zależnych, po potrąceniu gotówki</t>
  </si>
  <si>
    <t>Kwoty zwolnienia spółek zależnych bez gotówki</t>
  </si>
  <si>
    <t>Zakupy inwestycji w jednostkach stowarzyszonych i wspólnych przedsięwzięciach</t>
  </si>
  <si>
    <t>Wpływy / (płatności) z transakcji z udziałem niekontrolującym, netto</t>
  </si>
  <si>
    <t>Pożyczki dla przedsiębiorstw powiązanych</t>
  </si>
  <si>
    <t>Spłata pożyczek udzielonych przedsiębiorstwom powiązanym</t>
  </si>
  <si>
    <t>Pożyczki udzielone innym przedsiębiorstwom</t>
  </si>
  <si>
    <t>Spłata pożyczek udzielonych innym przedsiębiorstwom</t>
  </si>
  <si>
    <t>Odsetki od kredytów i depozytów</t>
  </si>
  <si>
    <t>Środki pieniężne netto wykorzystywane w działalności inwestycyjnej</t>
  </si>
  <si>
    <t>Przepływy pieniężne z działalności finansowej</t>
  </si>
  <si>
    <t>Wpływy z krótkoterminowych kredytów bankowych (w tym kredytów w rachunku bieżącym)</t>
  </si>
  <si>
    <t>Spłata krótkoterminowych kredytów bankowych (w tym rabaty w rachunku bieżącym)</t>
  </si>
  <si>
    <t>Wpływy z długoterminowych kredytów bankowych</t>
  </si>
  <si>
    <t>Spłata długoterminowych kredytów bankowych</t>
  </si>
  <si>
    <t>Pożyczki otrzymane od innych przedsiębiorstw</t>
  </si>
  <si>
    <t>Spłata pożyczek innym przedsiębiorstwom</t>
  </si>
  <si>
    <t>Wpływy z faktoringu</t>
  </si>
  <si>
    <t>Wypłacone odsetki i płatności czynników</t>
  </si>
  <si>
    <t>Odsetki i opłaty zapłacone od kredytów na cele inwestycyjne</t>
  </si>
  <si>
    <t>Płatności z tytułu leasingu finansowego</t>
  </si>
  <si>
    <t>Wpływy z udziałów niekontrolujących w kapitale w spółkach zależnych</t>
  </si>
  <si>
    <t>Zakupy odkupionych akcji własnych</t>
  </si>
  <si>
    <t>Wpływy ze sprzedaży umorzonych akcji własnych</t>
  </si>
  <si>
    <t>Wypłacone dywidendy</t>
  </si>
  <si>
    <t>Przepływy pieniężne netto z działalności finansowej</t>
  </si>
  <si>
    <t>Wzrost / (zmniejszenie) stanu środków pieniężnych i ich ekwiwalentów</t>
  </si>
  <si>
    <t>Środki pieniężne i ich ekwiwalenty na 1 stycznia</t>
  </si>
  <si>
    <t>Środki pieniężne i ich ekwiwalenty na dzień 31 grudnia</t>
  </si>
  <si>
    <t>Saldo 1 stycznia 2016 r</t>
  </si>
  <si>
    <t>Zmiany w kapitale własnym za rok 2016</t>
  </si>
  <si>
    <t>Skutek umorzenia akcji</t>
  </si>
  <si>
    <t>Skutki restrukturyzacji</t>
  </si>
  <si>
    <t>Podział zysku dla:</t>
  </si>
  <si>
    <t>* rezerwy prawne</t>
  </si>
  <si>
    <t>* dywidendy</t>
  </si>
  <si>
    <t>Skutki uczestnictwa niekontrolującego w:</t>
  </si>
  <si>
    <t>* nabywanie / (wyłączanie) spółek zależnych</t>
  </si>
  <si>
    <t>* podział dywidend</t>
  </si>
  <si>
    <t>* wzrost udziałów w spółkach zależnych</t>
  </si>
  <si>
    <t>* zmniejszenie udziałów w spółkach zależnych</t>
  </si>
  <si>
    <t>Całkowite całkowite dochody za dany rok, w tym:</t>
  </si>
  <si>
    <t>  * Zysk netto za rok</t>
  </si>
  <si>
    <t>  * Inne składniki całkowitych dochodów, po odliczeniu podatku</t>
  </si>
  <si>
    <t>Przeniesienie do zysków zatrzymanych</t>
  </si>
  <si>
    <t>Saldo na dzień 31 grudnia 2016 r</t>
  </si>
  <si>
    <t>Zmiany w kapitale własnym za rok 2017</t>
  </si>
  <si>
    <t>* Nabycie jednostek zależnych</t>
  </si>
  <si>
    <t>* emisja kapitałowa w spółkach zależnych</t>
  </si>
  <si>
    <t>Saldo na dzień 31 grudnia 2017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</si>
</sst>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2"/>
      <color rgb="FF222222"/>
      <name val="Times New Roman"/>
      <family val="1"/>
      <charset val="204"/>
    </font>
    <font>
      <b/>
      <sz val="12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3" fillId="0" borderId="0"/>
    <xf numFmtId="0" fontId="73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" fillId="0" borderId="0"/>
    <xf numFmtId="0" fontId="75" fillId="0" borderId="0"/>
    <xf numFmtId="0" fontId="74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43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81" fillId="0" borderId="0"/>
    <xf numFmtId="168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62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16" fillId="0" borderId="0" xfId="11" applyNumberFormat="1" applyFont="1" applyFill="1" applyBorder="1"/>
    <xf numFmtId="164" fontId="15" fillId="0" borderId="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4" fontId="19" fillId="0" borderId="0" xfId="11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left" vertical="center" wrapText="1"/>
    </xf>
    <xf numFmtId="0" fontId="22" fillId="0" borderId="0" xfId="6" applyFont="1" applyFill="1" applyBorder="1" applyAlignment="1">
      <alignment horizontal="center"/>
    </xf>
    <xf numFmtId="164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3" fontId="0" fillId="0" borderId="0" xfId="0" applyNumberFormat="1" applyFill="1"/>
    <xf numFmtId="0" fontId="22" fillId="0" borderId="0" xfId="1" applyFont="1" applyFill="1" applyAlignment="1">
      <alignment vertical="center" wrapText="1"/>
    </xf>
    <xf numFmtId="0" fontId="34" fillId="0" borderId="0" xfId="0" applyFont="1" applyFill="1" applyBorder="1"/>
    <xf numFmtId="164" fontId="31" fillId="0" borderId="2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/>
    </xf>
    <xf numFmtId="164" fontId="31" fillId="0" borderId="3" xfId="7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1" fillId="0" borderId="0" xfId="6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wrapText="1"/>
    </xf>
    <xf numFmtId="164" fontId="31" fillId="0" borderId="2" xfId="7" applyNumberFormat="1" applyFont="1" applyFill="1" applyBorder="1" applyAlignment="1">
      <alignment vertical="center"/>
    </xf>
    <xf numFmtId="164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4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4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/>
    <xf numFmtId="164" fontId="3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4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4" fontId="22" fillId="0" borderId="0" xfId="2" applyNumberFormat="1" applyFont="1" applyFill="1"/>
    <xf numFmtId="0" fontId="20" fillId="0" borderId="0" xfId="2" applyFont="1" applyFill="1"/>
    <xf numFmtId="164" fontId="20" fillId="0" borderId="2" xfId="5" applyNumberFormat="1" applyFont="1" applyFill="1" applyBorder="1" applyAlignment="1">
      <alignment horizontal="right"/>
    </xf>
    <xf numFmtId="164" fontId="20" fillId="0" borderId="1" xfId="5" applyNumberFormat="1" applyFont="1" applyFill="1" applyBorder="1" applyAlignment="1">
      <alignment horizontal="right"/>
    </xf>
    <xf numFmtId="164" fontId="20" fillId="0" borderId="4" xfId="5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4" fontId="22" fillId="0" borderId="0" xfId="5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 applyProtection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2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4" fontId="54" fillId="0" borderId="0" xfId="0" applyNumberFormat="1" applyFont="1" applyFill="1"/>
    <xf numFmtId="164" fontId="55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6" fontId="53" fillId="0" borderId="0" xfId="12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 wrapText="1"/>
    </xf>
    <xf numFmtId="166" fontId="15" fillId="0" borderId="0" xfId="12" applyNumberFormat="1" applyFont="1" applyFill="1" applyBorder="1" applyAlignment="1" applyProtection="1">
      <alignment vertical="center"/>
    </xf>
    <xf numFmtId="164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4" fontId="41" fillId="0" borderId="0" xfId="1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center" wrapText="1"/>
    </xf>
    <xf numFmtId="164" fontId="22" fillId="0" borderId="0" xfId="2" applyNumberFormat="1" applyFont="1" applyFill="1" applyAlignment="1">
      <alignment horizontal="center"/>
    </xf>
    <xf numFmtId="0" fontId="59" fillId="0" borderId="0" xfId="2" applyFont="1" applyFill="1" applyBorder="1"/>
    <xf numFmtId="164" fontId="46" fillId="0" borderId="0" xfId="2" applyNumberFormat="1" applyFont="1" applyFill="1" applyBorder="1" applyAlignment="1">
      <alignment horizont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" fontId="61" fillId="0" borderId="0" xfId="9" applyNumberFormat="1" applyFont="1" applyFill="1" applyBorder="1" applyAlignment="1">
      <alignment horizontal="right" vertical="center" wrapText="1"/>
    </xf>
    <xf numFmtId="15" fontId="60" fillId="0" borderId="0" xfId="1" applyNumberFormat="1" applyFont="1" applyFill="1" applyBorder="1" applyAlignment="1">
      <alignment horizontal="center" vertical="center" wrapText="1"/>
    </xf>
    <xf numFmtId="0" fontId="62" fillId="0" borderId="0" xfId="8" quotePrefix="1" applyFont="1" applyFill="1" applyBorder="1" applyAlignment="1">
      <alignment horizontal="left" vertical="center"/>
    </xf>
    <xf numFmtId="164" fontId="20" fillId="0" borderId="0" xfId="9" applyNumberFormat="1" applyFont="1" applyFill="1" applyBorder="1" applyAlignment="1">
      <alignment horizontal="right" vertical="center" wrapText="1"/>
    </xf>
    <xf numFmtId="0" fontId="63" fillId="0" borderId="0" xfId="2" applyFont="1" applyFill="1" applyBorder="1" applyAlignment="1">
      <alignment vertical="top" wrapText="1"/>
    </xf>
    <xf numFmtId="164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4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63" fillId="0" borderId="0" xfId="2" applyFont="1" applyFill="1" applyBorder="1" applyAlignment="1">
      <alignment vertical="top"/>
    </xf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7" fontId="46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49" fontId="22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65" fillId="0" borderId="0" xfId="10" applyFont="1" applyFill="1" applyBorder="1" applyAlignment="1">
      <alignment horizontal="left" vertical="center"/>
    </xf>
    <xf numFmtId="0" fontId="46" fillId="0" borderId="0" xfId="4" applyFont="1" applyFill="1"/>
    <xf numFmtId="0" fontId="22" fillId="0" borderId="0" xfId="4" applyFont="1" applyFill="1"/>
    <xf numFmtId="164" fontId="58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right" vertical="top" wrapText="1"/>
    </xf>
    <xf numFmtId="164" fontId="22" fillId="0" borderId="1" xfId="0" applyNumberFormat="1" applyFont="1" applyFill="1" applyBorder="1" applyAlignment="1">
      <alignment horizontal="right"/>
    </xf>
    <xf numFmtId="166" fontId="35" fillId="0" borderId="0" xfId="11" applyNumberFormat="1" applyFont="1" applyFill="1" applyBorder="1" applyAlignment="1">
      <alignment horizontal="right"/>
    </xf>
    <xf numFmtId="165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1" fillId="0" borderId="1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wrapText="1" indent="1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1" fillId="0" borderId="0" xfId="1" applyFont="1" applyFill="1" applyBorder="1" applyAlignment="1">
      <alignment horizontal="right"/>
    </xf>
    <xf numFmtId="0" fontId="72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6" fontId="49" fillId="0" borderId="1" xfId="3" applyNumberFormat="1" applyFont="1" applyFill="1" applyBorder="1" applyAlignment="1" applyProtection="1">
      <alignment vertical="top"/>
    </xf>
    <xf numFmtId="166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6" fontId="49" fillId="0" borderId="0" xfId="3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6" fontId="61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6" fontId="49" fillId="0" borderId="0" xfId="11" applyNumberFormat="1" applyFont="1" applyFill="1" applyBorder="1" applyAlignment="1" applyProtection="1">
      <alignment horizontal="right"/>
    </xf>
    <xf numFmtId="166" fontId="67" fillId="0" borderId="0" xfId="3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vertical="center"/>
    </xf>
    <xf numFmtId="166" fontId="66" fillId="0" borderId="0" xfId="3" applyNumberFormat="1" applyFont="1" applyFill="1" applyBorder="1" applyAlignment="1" applyProtection="1">
      <alignment vertical="center"/>
    </xf>
    <xf numFmtId="166" fontId="49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horizontal="right"/>
    </xf>
    <xf numFmtId="166" fontId="61" fillId="0" borderId="0" xfId="3" applyNumberFormat="1" applyFont="1" applyFill="1" applyBorder="1" applyAlignment="1" applyProtection="1">
      <alignment vertical="center"/>
    </xf>
    <xf numFmtId="0" fontId="61" fillId="0" borderId="0" xfId="3" applyNumberFormat="1" applyFont="1" applyFill="1" applyBorder="1" applyAlignment="1" applyProtection="1">
      <alignment vertical="center"/>
    </xf>
    <xf numFmtId="165" fontId="61" fillId="0" borderId="0" xfId="3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horizontal="right"/>
    </xf>
    <xf numFmtId="166" fontId="61" fillId="0" borderId="4" xfId="3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vertical="center"/>
    </xf>
    <xf numFmtId="166" fontId="49" fillId="0" borderId="0" xfId="12" applyNumberFormat="1" applyFont="1" applyFill="1" applyBorder="1" applyAlignment="1" applyProtection="1">
      <alignment vertical="center"/>
    </xf>
    <xf numFmtId="165" fontId="49" fillId="0" borderId="0" xfId="11" applyNumberFormat="1" applyFont="1" applyFill="1" applyBorder="1" applyAlignment="1" applyProtection="1">
      <alignment horizontal="right"/>
    </xf>
    <xf numFmtId="166" fontId="61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vertical="center"/>
    </xf>
    <xf numFmtId="165" fontId="66" fillId="0" borderId="0" xfId="11" applyNumberFormat="1" applyFont="1" applyFill="1" applyBorder="1" applyAlignment="1" applyProtection="1">
      <alignment horizontal="right"/>
    </xf>
    <xf numFmtId="166" fontId="66" fillId="0" borderId="0" xfId="12" applyNumberFormat="1" applyFont="1" applyFill="1" applyBorder="1" applyAlignment="1" applyProtection="1">
      <alignment horizontal="right"/>
    </xf>
    <xf numFmtId="166" fontId="61" fillId="0" borderId="1" xfId="12" applyNumberFormat="1" applyFont="1" applyFill="1" applyBorder="1" applyAlignment="1" applyProtection="1">
      <alignment horizontal="right"/>
    </xf>
    <xf numFmtId="166" fontId="61" fillId="0" borderId="1" xfId="11" applyNumberFormat="1" applyFont="1" applyFill="1" applyBorder="1" applyAlignment="1" applyProtection="1">
      <alignment horizontal="right"/>
    </xf>
    <xf numFmtId="166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166" fontId="49" fillId="0" borderId="1" xfId="12" applyNumberFormat="1" applyFont="1" applyFill="1" applyBorder="1" applyAlignment="1" applyProtection="1">
      <alignment horizontal="right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 applyAlignment="1">
      <alignment horizontal="right"/>
    </xf>
    <xf numFmtId="166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6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6" fontId="21" fillId="0" borderId="0" xfId="3" applyNumberFormat="1" applyFont="1" applyFill="1" applyBorder="1" applyAlignment="1" applyProtection="1">
      <alignment vertical="top"/>
      <protection locked="0"/>
    </xf>
    <xf numFmtId="0" fontId="52" fillId="0" borderId="0" xfId="3" applyNumberFormat="1" applyFont="1" applyFill="1" applyBorder="1" applyAlignment="1" applyProtection="1">
      <alignment horizontal="right" wrapText="1"/>
    </xf>
    <xf numFmtId="166" fontId="53" fillId="0" borderId="0" xfId="11" applyNumberFormat="1" applyFont="1" applyFill="1" applyBorder="1" applyAlignment="1">
      <alignment horizontal="right"/>
    </xf>
    <xf numFmtId="166" fontId="31" fillId="0" borderId="2" xfId="11" applyNumberFormat="1" applyFont="1" applyFill="1" applyBorder="1" applyAlignment="1">
      <alignment vertical="center"/>
    </xf>
    <xf numFmtId="166" fontId="15" fillId="0" borderId="0" xfId="3" applyNumberFormat="1" applyFont="1" applyFill="1" applyBorder="1" applyAlignment="1" applyProtection="1">
      <alignment vertical="center"/>
    </xf>
    <xf numFmtId="0" fontId="23" fillId="0" borderId="0" xfId="2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164" fontId="22" fillId="0" borderId="0" xfId="2" applyNumberFormat="1" applyFont="1" applyFill="1" applyAlignment="1">
      <alignment horizontal="right"/>
    </xf>
    <xf numFmtId="164" fontId="22" fillId="0" borderId="0" xfId="5" applyNumberFormat="1" applyFont="1" applyFill="1" applyBorder="1" applyAlignment="1">
      <alignment horizontal="right" vertical="center"/>
    </xf>
    <xf numFmtId="166" fontId="31" fillId="0" borderId="2" xfId="12" applyNumberFormat="1" applyFont="1" applyFill="1" applyBorder="1" applyAlignment="1">
      <alignment horizontal="left" vertical="center"/>
    </xf>
    <xf numFmtId="166" fontId="35" fillId="0" borderId="0" xfId="17" applyNumberFormat="1" applyFont="1" applyFill="1" applyBorder="1" applyAlignment="1">
      <alignment horizontal="right"/>
    </xf>
    <xf numFmtId="166" fontId="35" fillId="0" borderId="0" xfId="17" applyNumberFormat="1" applyFont="1" applyFill="1" applyBorder="1" applyAlignment="1">
      <alignment horizontal="right"/>
    </xf>
    <xf numFmtId="166" fontId="35" fillId="0" borderId="0" xfId="17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166" fontId="49" fillId="0" borderId="1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right" vertical="center"/>
    </xf>
    <xf numFmtId="166" fontId="49" fillId="0" borderId="0" xfId="12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>
      <alignment horizontal="center"/>
    </xf>
    <xf numFmtId="167" fontId="15" fillId="0" borderId="0" xfId="6" applyNumberFormat="1" applyFont="1" applyFill="1" applyBorder="1" applyAlignment="1">
      <alignment horizontal="right"/>
    </xf>
    <xf numFmtId="0" fontId="4" fillId="0" borderId="0" xfId="6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22" fillId="0" borderId="0" xfId="2" applyFont="1" applyFill="1" applyBorder="1" applyAlignment="1">
      <alignment vertical="top"/>
    </xf>
    <xf numFmtId="0" fontId="16" fillId="0" borderId="0" xfId="21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wrapText="1"/>
    </xf>
    <xf numFmtId="0" fontId="11" fillId="0" borderId="0" xfId="14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right"/>
    </xf>
    <xf numFmtId="0" fontId="64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8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84" fillId="0" borderId="0" xfId="0" applyFont="1"/>
    <xf numFmtId="0" fontId="8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83" fillId="0" borderId="0" xfId="0" applyFont="1"/>
    <xf numFmtId="0" fontId="68" fillId="0" borderId="0" xfId="0" applyFont="1"/>
    <xf numFmtId="0" fontId="20" fillId="0" borderId="0" xfId="0" applyFont="1"/>
    <xf numFmtId="0" fontId="15" fillId="0" borderId="1" xfId="0" applyFont="1" applyBorder="1"/>
    <xf numFmtId="0" fontId="15" fillId="0" borderId="0" xfId="0" applyFont="1" applyFill="1" applyBorder="1" applyAlignment="1">
      <alignment horizontal="center" vertical="top"/>
    </xf>
    <xf numFmtId="0" fontId="85" fillId="0" borderId="0" xfId="0" applyFont="1" applyAlignment="1">
      <alignment vertical="top"/>
    </xf>
    <xf numFmtId="0" fontId="5" fillId="0" borderId="0" xfId="6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3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166" fontId="4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/>
    </xf>
    <xf numFmtId="0" fontId="86" fillId="0" borderId="6" xfId="0" applyFont="1" applyBorder="1" applyAlignment="1">
      <alignment vertical="top"/>
    </xf>
    <xf numFmtId="0" fontId="86" fillId="0" borderId="0" xfId="0" applyFont="1"/>
    <xf numFmtId="0" fontId="87" fillId="0" borderId="0" xfId="0" applyFont="1"/>
    <xf numFmtId="0" fontId="65" fillId="0" borderId="0" xfId="0" applyFont="1"/>
    <xf numFmtId="0" fontId="47" fillId="0" borderId="0" xfId="0" applyFont="1" applyAlignment="1">
      <alignment horizontal="right"/>
    </xf>
  </cellXfs>
  <cellStyles count="46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00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3">
          <cell r="CC13">
            <v>906890</v>
          </cell>
        </row>
        <row r="14">
          <cell r="CC14">
            <v>-819238</v>
          </cell>
        </row>
        <row r="15">
          <cell r="CC15">
            <v>-81499</v>
          </cell>
        </row>
        <row r="16">
          <cell r="CC16">
            <v>-62780</v>
          </cell>
        </row>
        <row r="17">
          <cell r="CC17">
            <v>4478</v>
          </cell>
        </row>
        <row r="18">
          <cell r="CC18">
            <v>-5600</v>
          </cell>
        </row>
        <row r="19">
          <cell r="CC19">
            <v>48.793831984126982</v>
          </cell>
        </row>
        <row r="20">
          <cell r="CC20">
            <v>-7188</v>
          </cell>
        </row>
        <row r="21">
          <cell r="CC21">
            <v>-543</v>
          </cell>
        </row>
        <row r="22">
          <cell r="CC22">
            <v>-3168.7938319841269</v>
          </cell>
        </row>
        <row r="29">
          <cell r="CC29">
            <v>-14217</v>
          </cell>
        </row>
        <row r="30">
          <cell r="CC30">
            <v>733</v>
          </cell>
        </row>
        <row r="31">
          <cell r="CC31">
            <v>-4010</v>
          </cell>
        </row>
        <row r="32">
          <cell r="CC32">
            <v>15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="78" zoomScaleNormal="70" zoomScaleSheetLayoutView="78" workbookViewId="0">
      <selection activeCell="D38" sqref="D38"/>
    </sheetView>
  </sheetViews>
  <sheetFormatPr defaultColWidth="0" defaultRowHeight="12.75" customHeight="1" zeroHeight="1"/>
  <cols>
    <col min="1" max="2" width="9.28515625" style="6" customWidth="1"/>
    <col min="3" max="3" width="21.14062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9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337" t="s">
        <v>10</v>
      </c>
      <c r="B5" s="337"/>
      <c r="D5" s="338" t="s">
        <v>11</v>
      </c>
      <c r="E5" s="338"/>
      <c r="F5" s="338"/>
      <c r="G5" s="10"/>
      <c r="H5" s="10"/>
      <c r="I5" s="10"/>
    </row>
    <row r="6" spans="1:9" ht="17.25" customHeight="1">
      <c r="A6" s="7"/>
      <c r="D6" s="338" t="s">
        <v>12</v>
      </c>
      <c r="E6" s="338"/>
      <c r="F6" s="339"/>
      <c r="G6" s="10"/>
      <c r="H6" s="10"/>
      <c r="I6" s="10"/>
    </row>
    <row r="7" spans="1:9" ht="18.75">
      <c r="A7" s="7"/>
      <c r="D7" s="338" t="s">
        <v>13</v>
      </c>
      <c r="E7" s="338"/>
      <c r="F7" s="338"/>
      <c r="H7" s="10"/>
      <c r="I7" s="10"/>
    </row>
    <row r="8" spans="1:9" ht="16.5">
      <c r="A8" s="11"/>
      <c r="D8" s="338" t="s">
        <v>14</v>
      </c>
      <c r="E8" s="338"/>
      <c r="F8" s="338"/>
      <c r="G8" s="10"/>
      <c r="H8" s="10"/>
      <c r="I8" s="10"/>
    </row>
    <row r="9" spans="1:9" ht="18.75">
      <c r="A9" s="7"/>
      <c r="D9" s="338" t="s">
        <v>15</v>
      </c>
      <c r="E9" s="338"/>
      <c r="F9" s="338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337" t="s">
        <v>16</v>
      </c>
      <c r="B12" s="337"/>
      <c r="C12" s="337"/>
      <c r="D12" s="338" t="s">
        <v>11</v>
      </c>
      <c r="E12" s="338"/>
      <c r="F12" s="338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340" t="s">
        <v>17</v>
      </c>
      <c r="D14" s="341" t="s">
        <v>18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19</v>
      </c>
      <c r="B16" s="7"/>
      <c r="C16" s="7"/>
      <c r="D16" s="13" t="s">
        <v>20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340" t="s">
        <v>21</v>
      </c>
      <c r="C18" s="17"/>
      <c r="D18" s="341" t="s">
        <v>22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9" ht="18.75">
      <c r="A20" s="7"/>
      <c r="D20" s="13"/>
      <c r="E20" s="14"/>
      <c r="F20" s="14"/>
      <c r="G20" s="15"/>
    </row>
    <row r="21" spans="1:9" ht="18.75">
      <c r="A21" s="337" t="s">
        <v>23</v>
      </c>
      <c r="B21" s="337"/>
      <c r="D21" s="13" t="s">
        <v>24</v>
      </c>
      <c r="E21" s="14"/>
      <c r="F21" s="14"/>
      <c r="G21" s="15"/>
    </row>
    <row r="22" spans="1:9" ht="18.75">
      <c r="A22" s="7"/>
      <c r="D22" s="13" t="s">
        <v>25</v>
      </c>
      <c r="E22" s="14"/>
      <c r="F22" s="14"/>
      <c r="G22" s="15"/>
    </row>
    <row r="23" spans="1:9" ht="18.75">
      <c r="F23" s="15"/>
      <c r="G23" s="18"/>
    </row>
    <row r="24" spans="1:9" ht="18.75">
      <c r="A24" s="342" t="s">
        <v>26</v>
      </c>
      <c r="C24" s="17"/>
      <c r="D24" s="305" t="s">
        <v>29</v>
      </c>
      <c r="E24" s="143"/>
      <c r="F24" s="18"/>
      <c r="G24" s="20"/>
    </row>
    <row r="25" spans="1:9" ht="18.75">
      <c r="A25" s="7"/>
      <c r="C25" s="17"/>
      <c r="D25" s="343" t="s">
        <v>27</v>
      </c>
      <c r="E25" s="143"/>
      <c r="F25" s="18"/>
      <c r="G25" s="20"/>
      <c r="H25" s="21"/>
      <c r="I25" s="21"/>
    </row>
    <row r="26" spans="1:9" ht="18" customHeight="1">
      <c r="A26" s="7"/>
      <c r="C26" s="10"/>
      <c r="D26" s="343" t="s">
        <v>28</v>
      </c>
      <c r="E26" s="9"/>
      <c r="F26" s="18"/>
      <c r="G26" s="144"/>
      <c r="H26" s="145"/>
      <c r="I26" s="146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342" t="s">
        <v>30</v>
      </c>
      <c r="D28" s="338" t="s">
        <v>31</v>
      </c>
      <c r="E28" s="338"/>
      <c r="F28" s="338"/>
      <c r="G28" s="338"/>
      <c r="H28" s="338"/>
      <c r="I28" s="7"/>
    </row>
    <row r="29" spans="1:9" ht="18.75">
      <c r="A29" s="7"/>
      <c r="D29" s="338" t="s">
        <v>32</v>
      </c>
      <c r="E29" s="338"/>
      <c r="F29" s="338"/>
      <c r="G29" s="338"/>
      <c r="H29"/>
      <c r="I29" s="7"/>
    </row>
    <row r="30" spans="1:9" ht="18.75">
      <c r="A30" s="7"/>
      <c r="D30" s="338" t="s">
        <v>33</v>
      </c>
      <c r="E30" s="338"/>
      <c r="F30" s="338"/>
      <c r="G30" s="338"/>
      <c r="H30"/>
      <c r="I30" s="7"/>
    </row>
    <row r="31" spans="1:9" ht="18.75">
      <c r="A31" s="7"/>
      <c r="D31" s="338" t="s">
        <v>34</v>
      </c>
      <c r="E31" s="338"/>
      <c r="F31" s="338"/>
      <c r="G31" s="338"/>
    </row>
    <row r="32" spans="1:9" ht="18.75">
      <c r="A32" s="7"/>
      <c r="D32" s="338" t="s">
        <v>35</v>
      </c>
      <c r="E32" s="338"/>
      <c r="F32" s="338"/>
      <c r="G32" s="338"/>
      <c r="H32" s="338"/>
    </row>
    <row r="33" spans="1:9" ht="18.75">
      <c r="A33" s="7"/>
      <c r="D33" s="338" t="s">
        <v>36</v>
      </c>
      <c r="E33" s="338"/>
      <c r="F33" s="338"/>
      <c r="G33" s="306"/>
    </row>
    <row r="34" spans="1:9" ht="18.75">
      <c r="A34" s="7"/>
      <c r="D34" s="8"/>
      <c r="E34" s="143"/>
      <c r="F34" s="143"/>
      <c r="G34" s="143"/>
    </row>
    <row r="35" spans="1:9" ht="18.75">
      <c r="A35" s="7"/>
      <c r="C35" s="21"/>
      <c r="E35" s="143"/>
      <c r="F35" s="143"/>
      <c r="G35" s="143"/>
    </row>
    <row r="36" spans="1:9" ht="18.75">
      <c r="A36" s="7"/>
      <c r="D36" s="8"/>
      <c r="E36" s="143"/>
      <c r="F36" s="143"/>
      <c r="G36" s="143"/>
    </row>
    <row r="37" spans="1:9" ht="18.75">
      <c r="A37" s="7"/>
      <c r="E37" s="19"/>
      <c r="F37" s="15"/>
      <c r="G37" s="19"/>
    </row>
    <row r="38" spans="1:9" ht="18.75">
      <c r="A38" s="340" t="s">
        <v>56</v>
      </c>
      <c r="D38" s="305" t="s">
        <v>57</v>
      </c>
      <c r="E38" s="20"/>
      <c r="F38" s="19"/>
      <c r="G38" s="20"/>
      <c r="H38" s="21"/>
      <c r="I38" s="21"/>
    </row>
    <row r="39" spans="1:9" ht="18.75">
      <c r="A39" s="7"/>
      <c r="E39" s="19"/>
      <c r="F39" s="15"/>
      <c r="G39" s="19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/>
    <row r="48" spans="1:9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mergeCells count="15">
    <mergeCell ref="D31:G31"/>
    <mergeCell ref="D32:H32"/>
    <mergeCell ref="D33:F33"/>
    <mergeCell ref="A12:C12"/>
    <mergeCell ref="D12:F12"/>
    <mergeCell ref="A21:B21"/>
    <mergeCell ref="D28:H28"/>
    <mergeCell ref="D29:G29"/>
    <mergeCell ref="D30:G30"/>
    <mergeCell ref="A5:B5"/>
    <mergeCell ref="D5:F5"/>
    <mergeCell ref="D6:E6"/>
    <mergeCell ref="D7:F7"/>
    <mergeCell ref="D8:F8"/>
    <mergeCell ref="D9:F9"/>
  </mergeCells>
  <pageMargins left="0.78740157480314965" right="0.35433070866141736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1"/>
  <sheetViews>
    <sheetView showWhiteSpace="0" view="pageBreakPreview" zoomScale="87" zoomScaleNormal="90" zoomScaleSheetLayoutView="87" workbookViewId="0">
      <selection activeCell="A65" sqref="A65:A72"/>
    </sheetView>
  </sheetViews>
  <sheetFormatPr defaultColWidth="9.140625" defaultRowHeight="15"/>
  <cols>
    <col min="1" max="1" width="80.42578125" style="22" customWidth="1"/>
    <col min="2" max="2" width="11.5703125" style="31" customWidth="1"/>
    <col min="3" max="3" width="5.28515625" style="27" customWidth="1"/>
    <col min="4" max="4" width="12.28515625" style="27" customWidth="1"/>
    <col min="5" max="5" width="2.140625" style="27" customWidth="1"/>
    <col min="6" max="6" width="12.28515625" style="27" customWidth="1"/>
    <col min="7" max="7" width="1.5703125" style="27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24" t="s">
        <v>9</v>
      </c>
      <c r="B1" s="325"/>
      <c r="C1" s="325"/>
      <c r="D1" s="325"/>
      <c r="E1" s="325"/>
      <c r="F1" s="325"/>
      <c r="G1" s="325"/>
    </row>
    <row r="2" spans="1:10" s="23" customFormat="1">
      <c r="A2" s="326" t="s">
        <v>37</v>
      </c>
      <c r="B2" s="327"/>
      <c r="C2" s="327"/>
      <c r="D2" s="327"/>
      <c r="E2" s="327"/>
      <c r="F2" s="327"/>
      <c r="G2" s="327"/>
    </row>
    <row r="3" spans="1:10">
      <c r="A3" s="344" t="s">
        <v>38</v>
      </c>
      <c r="B3" s="198"/>
      <c r="C3" s="24"/>
      <c r="D3" s="24"/>
      <c r="E3" s="24"/>
      <c r="F3" s="24"/>
      <c r="G3" s="24"/>
    </row>
    <row r="4" spans="1:10" ht="4.5" customHeight="1">
      <c r="A4" s="292"/>
      <c r="B4" s="198"/>
      <c r="C4" s="24"/>
      <c r="D4" s="24"/>
      <c r="E4" s="24"/>
      <c r="F4" s="24"/>
      <c r="G4" s="24"/>
    </row>
    <row r="5" spans="1:10" ht="5.25" customHeight="1">
      <c r="A5" s="292"/>
      <c r="B5" s="198"/>
      <c r="C5" s="24"/>
      <c r="D5" s="24"/>
      <c r="E5" s="24"/>
      <c r="F5" s="24"/>
      <c r="G5" s="24"/>
    </row>
    <row r="6" spans="1:10" ht="15" customHeight="1">
      <c r="A6" s="23"/>
      <c r="B6" s="346" t="s">
        <v>44</v>
      </c>
      <c r="C6" s="293"/>
      <c r="D6" s="328" t="s">
        <v>4</v>
      </c>
      <c r="E6" s="293"/>
      <c r="F6" s="328" t="s">
        <v>2</v>
      </c>
      <c r="G6" s="293"/>
    </row>
    <row r="7" spans="1:10">
      <c r="A7" s="23"/>
      <c r="B7" s="347"/>
      <c r="C7" s="293"/>
      <c r="D7" s="329"/>
      <c r="E7" s="293"/>
      <c r="F7" s="329"/>
      <c r="G7" s="293"/>
    </row>
    <row r="8" spans="1:10">
      <c r="A8" s="26"/>
    </row>
    <row r="9" spans="1:10" ht="15.75" thickBot="1">
      <c r="A9" s="26"/>
    </row>
    <row r="10" spans="1:10" ht="15" customHeight="1" thickBot="1">
      <c r="A10" s="357" t="s">
        <v>58</v>
      </c>
      <c r="B10" s="31">
        <v>3</v>
      </c>
      <c r="D10" s="28">
        <v>1017105</v>
      </c>
      <c r="F10" s="28">
        <v>877085</v>
      </c>
      <c r="J10" s="29"/>
    </row>
    <row r="11" spans="1:10" ht="16.5" thickBot="1">
      <c r="A11" s="357" t="s">
        <v>59</v>
      </c>
      <c r="B11" s="31">
        <v>4</v>
      </c>
      <c r="D11" s="28">
        <v>6684</v>
      </c>
      <c r="F11" s="28">
        <v>9483</v>
      </c>
    </row>
    <row r="12" spans="1:10" ht="16.5" thickBot="1">
      <c r="A12" s="357" t="s">
        <v>60</v>
      </c>
      <c r="D12" s="30">
        <v>8741</v>
      </c>
      <c r="F12" s="30">
        <v>-994</v>
      </c>
      <c r="G12" s="31"/>
      <c r="J12" s="29"/>
    </row>
    <row r="13" spans="1:10" ht="16.5" thickBot="1">
      <c r="A13" s="357" t="s">
        <v>61</v>
      </c>
      <c r="B13" s="31">
        <v>5</v>
      </c>
      <c r="D13" s="28">
        <v>-90153</v>
      </c>
      <c r="F13" s="28">
        <v>-82906</v>
      </c>
      <c r="H13" s="32"/>
      <c r="J13" s="29"/>
    </row>
    <row r="14" spans="1:10" ht="16.5" thickBot="1">
      <c r="A14" s="357" t="s">
        <v>62</v>
      </c>
      <c r="B14" s="31">
        <v>6</v>
      </c>
      <c r="D14" s="28">
        <v>-63546</v>
      </c>
      <c r="F14" s="28">
        <v>-56408</v>
      </c>
      <c r="H14" s="32"/>
      <c r="J14" s="29"/>
    </row>
    <row r="15" spans="1:10" ht="16.5" thickBot="1">
      <c r="A15" s="357" t="s">
        <v>63</v>
      </c>
      <c r="B15" s="31">
        <v>7</v>
      </c>
      <c r="D15" s="28">
        <v>-101424</v>
      </c>
      <c r="F15" s="28">
        <v>-87159</v>
      </c>
      <c r="H15" s="33"/>
    </row>
    <row r="16" spans="1:10" ht="16.5" thickBot="1">
      <c r="A16" s="357" t="s">
        <v>64</v>
      </c>
      <c r="B16" s="31" t="s">
        <v>6</v>
      </c>
      <c r="D16" s="28">
        <v>-30108</v>
      </c>
      <c r="F16" s="28">
        <v>-28705</v>
      </c>
      <c r="H16" s="32"/>
    </row>
    <row r="17" spans="1:11" ht="16.5" thickBot="1">
      <c r="A17" s="357" t="s">
        <v>65</v>
      </c>
      <c r="D17" s="28">
        <v>-679951</v>
      </c>
      <c r="F17" s="28">
        <v>-571132</v>
      </c>
      <c r="H17" s="32"/>
    </row>
    <row r="18" spans="1:11" ht="16.5" thickBot="1">
      <c r="A18" s="357" t="s">
        <v>66</v>
      </c>
      <c r="B18" s="31">
        <v>8</v>
      </c>
      <c r="D18" s="28">
        <v>-11512</v>
      </c>
      <c r="F18" s="28">
        <v>-14313</v>
      </c>
      <c r="H18" s="33"/>
      <c r="J18" s="29"/>
    </row>
    <row r="19" spans="1:11" ht="15" customHeight="1">
      <c r="A19" s="359" t="s">
        <v>67</v>
      </c>
      <c r="D19" s="34">
        <f>SUM(D10:D18)</f>
        <v>55836</v>
      </c>
      <c r="F19" s="34">
        <f>SUM(F10:F18)</f>
        <v>44951</v>
      </c>
      <c r="H19" s="32"/>
      <c r="K19" s="29"/>
    </row>
    <row r="20" spans="1:11" ht="8.25" customHeight="1">
      <c r="A20" s="23"/>
      <c r="D20" s="28"/>
      <c r="F20" s="28"/>
      <c r="H20" s="32"/>
    </row>
    <row r="21" spans="1:11" ht="14.45" customHeight="1">
      <c r="A21" s="358" t="s">
        <v>68</v>
      </c>
      <c r="B21" s="31">
        <v>10</v>
      </c>
      <c r="D21" s="28">
        <v>-671</v>
      </c>
      <c r="F21" s="28">
        <v>-967</v>
      </c>
      <c r="H21" s="32"/>
    </row>
    <row r="22" spans="1:11" ht="8.25" customHeight="1" thickBot="1">
      <c r="A22" s="308" t="s">
        <v>8</v>
      </c>
      <c r="D22" s="28"/>
      <c r="F22" s="28"/>
      <c r="H22" s="32"/>
    </row>
    <row r="23" spans="1:11" ht="16.5" thickBot="1">
      <c r="A23" s="357" t="s">
        <v>69</v>
      </c>
      <c r="B23" s="31">
        <v>11</v>
      </c>
      <c r="D23" s="28">
        <v>8369</v>
      </c>
      <c r="F23" s="28">
        <v>7014</v>
      </c>
      <c r="H23" s="32"/>
    </row>
    <row r="24" spans="1:11" ht="16.5" thickBot="1">
      <c r="A24" s="357" t="s">
        <v>70</v>
      </c>
      <c r="B24" s="31">
        <v>12</v>
      </c>
      <c r="D24" s="28">
        <v>-11631</v>
      </c>
      <c r="F24" s="28">
        <v>-12721</v>
      </c>
      <c r="H24" s="32"/>
    </row>
    <row r="25" spans="1:11" ht="15.75">
      <c r="A25" s="359" t="s">
        <v>71</v>
      </c>
      <c r="D25" s="34">
        <f>SUM(D23:D24)</f>
        <v>-3262</v>
      </c>
      <c r="F25" s="34">
        <f>SUM(F23:F24)</f>
        <v>-5707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72</v>
      </c>
      <c r="B27" s="31">
        <v>13</v>
      </c>
      <c r="D27" s="28">
        <v>447</v>
      </c>
      <c r="F27" s="28">
        <v>8972</v>
      </c>
      <c r="H27" s="32"/>
    </row>
    <row r="28" spans="1:11">
      <c r="A28" s="23" t="s">
        <v>73</v>
      </c>
      <c r="B28" s="319" t="s">
        <v>7</v>
      </c>
      <c r="D28" s="28">
        <v>0</v>
      </c>
      <c r="F28" s="30">
        <v>14860</v>
      </c>
      <c r="H28" s="32"/>
    </row>
    <row r="29" spans="1:11">
      <c r="A29" s="322" t="s">
        <v>74</v>
      </c>
      <c r="D29" s="34">
        <f>D19+D25+D27+D28+D21</f>
        <v>52350</v>
      </c>
      <c r="F29" s="34">
        <f>F19+F25+F27+F28+F21</f>
        <v>62109</v>
      </c>
      <c r="H29" s="36"/>
    </row>
    <row r="30" spans="1:11" ht="6.75" customHeight="1">
      <c r="A30" s="314"/>
      <c r="D30" s="155"/>
      <c r="F30" s="155"/>
      <c r="H30" s="36"/>
    </row>
    <row r="31" spans="1:11" ht="15.75">
      <c r="A31" s="358" t="s">
        <v>75</v>
      </c>
      <c r="B31" s="31">
        <v>14</v>
      </c>
      <c r="D31" s="38">
        <v>-6578</v>
      </c>
      <c r="F31" s="38">
        <v>-7207</v>
      </c>
      <c r="H31" s="36"/>
    </row>
    <row r="32" spans="1:11" ht="6.75" customHeight="1">
      <c r="A32" s="314"/>
      <c r="B32" s="199"/>
      <c r="C32" s="39"/>
      <c r="D32" s="37"/>
      <c r="E32" s="39"/>
      <c r="F32" s="37"/>
      <c r="G32" s="39"/>
      <c r="H32" s="36"/>
      <c r="J32" s="40"/>
    </row>
    <row r="33" spans="1:10" ht="7.5" customHeight="1">
      <c r="A33" s="314"/>
      <c r="B33" s="199"/>
      <c r="C33" s="39"/>
      <c r="D33" s="37"/>
      <c r="E33" s="39"/>
      <c r="F33" s="37"/>
      <c r="G33" s="39"/>
      <c r="H33" s="36"/>
      <c r="J33" s="40"/>
    </row>
    <row r="34" spans="1:10" ht="15.75" thickBot="1">
      <c r="A34" s="322" t="s">
        <v>76</v>
      </c>
      <c r="B34" s="199"/>
      <c r="C34" s="39"/>
      <c r="D34" s="140">
        <f>D29+D31</f>
        <v>45772</v>
      </c>
      <c r="E34" s="39"/>
      <c r="F34" s="140">
        <f>F29+F31</f>
        <v>54902</v>
      </c>
      <c r="G34" s="39"/>
      <c r="H34" s="36"/>
      <c r="J34" s="40"/>
    </row>
    <row r="35" spans="1:10" ht="15.75" thickTop="1">
      <c r="A35" s="292"/>
      <c r="B35" s="199"/>
      <c r="C35" s="39"/>
      <c r="D35" s="37"/>
      <c r="E35" s="39"/>
      <c r="F35" s="37"/>
      <c r="G35" s="39"/>
      <c r="H35" s="36"/>
      <c r="J35" s="40"/>
    </row>
    <row r="36" spans="1:10">
      <c r="A36" s="322" t="s">
        <v>77</v>
      </c>
      <c r="C36" s="42"/>
      <c r="D36" s="37"/>
      <c r="E36" s="42"/>
      <c r="F36" s="37"/>
      <c r="G36" s="39"/>
      <c r="H36" s="36"/>
      <c r="J36" s="40"/>
    </row>
    <row r="37" spans="1:10">
      <c r="A37" s="158" t="s">
        <v>78</v>
      </c>
      <c r="B37" s="200"/>
      <c r="C37" s="42"/>
      <c r="D37" s="37"/>
      <c r="E37" s="42"/>
      <c r="F37" s="37"/>
      <c r="G37" s="39"/>
      <c r="H37" s="36"/>
      <c r="J37" s="40"/>
    </row>
    <row r="38" spans="1:10">
      <c r="A38" s="308" t="s">
        <v>79</v>
      </c>
      <c r="B38" s="200">
        <v>15</v>
      </c>
      <c r="C38" s="42"/>
      <c r="D38" s="53">
        <v>-42</v>
      </c>
      <c r="E38" s="42"/>
      <c r="F38" s="309">
        <v>11802</v>
      </c>
      <c r="G38" s="39"/>
      <c r="H38" s="36"/>
      <c r="J38" s="40"/>
    </row>
    <row r="39" spans="1:10">
      <c r="A39" s="308" t="s">
        <v>80</v>
      </c>
      <c r="B39" s="200">
        <v>31</v>
      </c>
      <c r="C39" s="42"/>
      <c r="D39" s="53">
        <f>-597</f>
        <v>-597</v>
      </c>
      <c r="E39" s="42"/>
      <c r="F39" s="309">
        <v>-128</v>
      </c>
      <c r="G39" s="39"/>
      <c r="H39" s="36"/>
      <c r="J39" s="40"/>
    </row>
    <row r="40" spans="1:10" ht="30">
      <c r="A40" s="163" t="s">
        <v>81</v>
      </c>
      <c r="B40" s="200">
        <v>14</v>
      </c>
      <c r="C40" s="42"/>
      <c r="D40" s="309">
        <v>4</v>
      </c>
      <c r="E40" s="42"/>
      <c r="F40" s="309">
        <v>-1504</v>
      </c>
      <c r="G40" s="39"/>
      <c r="H40" s="36"/>
      <c r="J40" s="40"/>
    </row>
    <row r="41" spans="1:10">
      <c r="A41" s="308"/>
      <c r="B41" s="200"/>
      <c r="C41" s="42"/>
      <c r="D41" s="320">
        <f>SUM(D38:D40)</f>
        <v>-635</v>
      </c>
      <c r="E41" s="42"/>
      <c r="F41" s="34">
        <f>SUM(F38:F40)</f>
        <v>10170</v>
      </c>
      <c r="G41" s="39"/>
      <c r="H41" s="36"/>
      <c r="J41" s="40"/>
    </row>
    <row r="42" spans="1:10">
      <c r="A42" s="158" t="s">
        <v>77</v>
      </c>
      <c r="B42" s="200"/>
      <c r="C42" s="42"/>
      <c r="D42" s="53"/>
      <c r="E42" s="42"/>
      <c r="F42" s="37"/>
      <c r="G42" s="39"/>
      <c r="H42" s="36"/>
      <c r="J42" s="40"/>
    </row>
    <row r="43" spans="1:10">
      <c r="A43" s="163" t="s">
        <v>78</v>
      </c>
      <c r="B43" s="200"/>
      <c r="C43" s="42"/>
      <c r="D43" s="43">
        <v>1277</v>
      </c>
      <c r="E43" s="43"/>
      <c r="F43" s="43">
        <v>1466</v>
      </c>
      <c r="G43" s="39"/>
      <c r="H43" s="36"/>
      <c r="J43" s="40"/>
    </row>
    <row r="44" spans="1:10">
      <c r="A44" s="163" t="s">
        <v>79</v>
      </c>
      <c r="B44" s="200"/>
      <c r="C44" s="42"/>
      <c r="D44" s="53">
        <v>-899</v>
      </c>
      <c r="E44" s="53"/>
      <c r="F44" s="53">
        <v>2573</v>
      </c>
      <c r="G44" s="39"/>
      <c r="H44" s="36"/>
      <c r="J44" s="40"/>
    </row>
    <row r="45" spans="1:10">
      <c r="A45" s="163" t="s">
        <v>80</v>
      </c>
      <c r="B45" s="200"/>
      <c r="C45" s="42"/>
      <c r="D45" s="206">
        <v>0</v>
      </c>
      <c r="E45" s="53"/>
      <c r="F45" s="206">
        <v>0</v>
      </c>
      <c r="G45" s="39"/>
      <c r="H45" s="36"/>
      <c r="J45" s="40"/>
    </row>
    <row r="46" spans="1:10">
      <c r="A46" s="158"/>
      <c r="C46" s="42"/>
      <c r="D46" s="37">
        <f>SUM(D43:D45)</f>
        <v>378</v>
      </c>
      <c r="E46" s="42"/>
      <c r="F46" s="37">
        <f>SUM(F43:F45)</f>
        <v>4039</v>
      </c>
      <c r="G46" s="39"/>
      <c r="H46" s="36"/>
      <c r="J46" s="40"/>
    </row>
    <row r="47" spans="1:10">
      <c r="A47" s="322" t="s">
        <v>82</v>
      </c>
      <c r="B47" s="200">
        <v>15</v>
      </c>
      <c r="C47" s="42"/>
      <c r="D47" s="34">
        <f>+D46+D41</f>
        <v>-257</v>
      </c>
      <c r="E47" s="42"/>
      <c r="F47" s="34">
        <f>F41+F46</f>
        <v>14209</v>
      </c>
      <c r="G47" s="39"/>
      <c r="H47" s="36"/>
      <c r="J47" s="40"/>
    </row>
    <row r="48" spans="1:10">
      <c r="A48" s="158"/>
      <c r="B48" s="200"/>
      <c r="C48" s="42"/>
      <c r="D48" s="37"/>
      <c r="E48" s="42"/>
      <c r="F48" s="37"/>
      <c r="G48" s="39"/>
      <c r="H48" s="36"/>
      <c r="J48" s="40"/>
    </row>
    <row r="49" spans="1:10" ht="16.5" thickBot="1">
      <c r="A49" s="359" t="s">
        <v>83</v>
      </c>
      <c r="B49" s="199"/>
      <c r="C49" s="39"/>
      <c r="D49" s="41">
        <f>+D34+D47</f>
        <v>45515</v>
      </c>
      <c r="E49" s="39"/>
      <c r="F49" s="41">
        <f>+F34+F47</f>
        <v>69111</v>
      </c>
      <c r="G49" s="39"/>
      <c r="H49" s="36"/>
      <c r="J49" s="40"/>
    </row>
    <row r="50" spans="1:10" ht="8.25" customHeight="1" thickTop="1">
      <c r="A50" s="158"/>
      <c r="B50" s="200"/>
      <c r="C50" s="42"/>
      <c r="D50" s="37"/>
      <c r="E50" s="42"/>
      <c r="F50" s="37"/>
      <c r="G50" s="39"/>
      <c r="H50" s="36"/>
      <c r="J50" s="40"/>
    </row>
    <row r="51" spans="1:10">
      <c r="A51" s="297" t="s">
        <v>84</v>
      </c>
      <c r="B51" s="201"/>
      <c r="C51" s="45"/>
      <c r="D51" s="46"/>
      <c r="E51" s="45"/>
      <c r="F51" s="46"/>
      <c r="G51" s="47"/>
      <c r="H51" s="36"/>
    </row>
    <row r="52" spans="1:10">
      <c r="A52" s="48" t="s">
        <v>85</v>
      </c>
      <c r="B52" s="51"/>
      <c r="C52" s="49"/>
      <c r="D52" s="50">
        <v>39998</v>
      </c>
      <c r="E52" s="49"/>
      <c r="F52" s="50">
        <v>50638</v>
      </c>
      <c r="G52" s="51"/>
      <c r="H52" s="36"/>
    </row>
    <row r="53" spans="1:10">
      <c r="A53" s="52" t="s">
        <v>86</v>
      </c>
      <c r="B53" s="51"/>
      <c r="C53" s="49"/>
      <c r="D53" s="53">
        <v>5774</v>
      </c>
      <c r="E53" s="49"/>
      <c r="F53" s="53">
        <v>4264</v>
      </c>
      <c r="G53" s="49"/>
      <c r="H53" s="36"/>
    </row>
    <row r="54" spans="1:10" ht="9" customHeight="1">
      <c r="A54" s="54"/>
      <c r="B54" s="201"/>
      <c r="C54" s="45"/>
      <c r="D54" s="154"/>
      <c r="E54" s="45"/>
      <c r="F54" s="154"/>
      <c r="G54" s="47"/>
      <c r="H54" s="36"/>
    </row>
    <row r="55" spans="1:10">
      <c r="A55" s="298" t="s">
        <v>87</v>
      </c>
      <c r="B55" s="201"/>
      <c r="C55" s="45"/>
      <c r="D55" s="154"/>
      <c r="E55" s="45"/>
      <c r="F55" s="154"/>
      <c r="G55" s="47"/>
      <c r="H55" s="36"/>
    </row>
    <row r="56" spans="1:10">
      <c r="A56" s="48" t="s">
        <v>85</v>
      </c>
      <c r="B56" s="51"/>
      <c r="C56" s="49"/>
      <c r="D56" s="50">
        <v>41093</v>
      </c>
      <c r="E56" s="49"/>
      <c r="F56" s="50">
        <v>63147</v>
      </c>
      <c r="G56" s="51"/>
      <c r="H56" s="36"/>
      <c r="J56" s="44"/>
    </row>
    <row r="57" spans="1:10">
      <c r="A57" s="52" t="s">
        <v>86</v>
      </c>
      <c r="B57" s="51"/>
      <c r="C57" s="49"/>
      <c r="D57" s="53">
        <v>4422</v>
      </c>
      <c r="E57" s="49"/>
      <c r="F57" s="53">
        <v>5964</v>
      </c>
      <c r="G57" s="49"/>
      <c r="H57" s="36"/>
    </row>
    <row r="58" spans="1:10" ht="8.25" customHeight="1">
      <c r="A58" s="52"/>
      <c r="B58" s="55"/>
      <c r="C58" s="55"/>
      <c r="D58" s="56"/>
      <c r="E58" s="55"/>
      <c r="F58" s="56"/>
      <c r="G58" s="55"/>
    </row>
    <row r="59" spans="1:10">
      <c r="A59" s="52" t="s">
        <v>88</v>
      </c>
      <c r="B59" s="55">
        <v>28</v>
      </c>
      <c r="C59" s="311" t="s">
        <v>5</v>
      </c>
      <c r="D59" s="312">
        <v>0.31091266374980181</v>
      </c>
      <c r="E59" s="313"/>
      <c r="F59" s="312">
        <v>0.39</v>
      </c>
    </row>
    <row r="60" spans="1:10">
      <c r="A60" s="57"/>
    </row>
    <row r="61" spans="1:10">
      <c r="A61" s="209" t="s">
        <v>89</v>
      </c>
      <c r="B61" s="199"/>
      <c r="C61" s="39"/>
      <c r="D61" s="39"/>
      <c r="E61" s="39"/>
      <c r="F61" s="39"/>
      <c r="G61" s="39"/>
    </row>
    <row r="62" spans="1:10">
      <c r="A62" s="209"/>
      <c r="B62" s="199"/>
      <c r="C62" s="39"/>
      <c r="D62" s="39"/>
      <c r="E62" s="39"/>
      <c r="F62" s="39"/>
      <c r="G62" s="39"/>
    </row>
    <row r="63" spans="1:10">
      <c r="A63" s="57"/>
    </row>
    <row r="65" spans="1:7">
      <c r="A65" s="58" t="s">
        <v>16</v>
      </c>
    </row>
    <row r="66" spans="1:7">
      <c r="A66" s="59" t="s">
        <v>90</v>
      </c>
    </row>
    <row r="68" spans="1:7">
      <c r="A68" s="360" t="s">
        <v>91</v>
      </c>
    </row>
    <row r="69" spans="1:7">
      <c r="A69" s="361" t="s">
        <v>18</v>
      </c>
    </row>
    <row r="70" spans="1:7">
      <c r="A70" s="60"/>
    </row>
    <row r="71" spans="1:7">
      <c r="A71" s="61" t="s">
        <v>92</v>
      </c>
    </row>
    <row r="72" spans="1:7">
      <c r="A72" s="159" t="s">
        <v>93</v>
      </c>
    </row>
    <row r="74" spans="1:7">
      <c r="A74" s="23"/>
    </row>
    <row r="75" spans="1:7">
      <c r="A75" s="23"/>
    </row>
    <row r="76" spans="1:7">
      <c r="A76" s="23"/>
    </row>
    <row r="77" spans="1:7">
      <c r="A77" s="23"/>
    </row>
    <row r="78" spans="1:7">
      <c r="A78" s="323"/>
      <c r="B78" s="323"/>
      <c r="C78" s="323"/>
      <c r="D78" s="323"/>
      <c r="E78" s="323"/>
      <c r="F78" s="323"/>
      <c r="G78" s="323"/>
    </row>
    <row r="79" spans="1:7" ht="17.25" customHeight="1">
      <c r="A79" s="58"/>
      <c r="B79" s="62"/>
      <c r="C79" s="62"/>
      <c r="D79" s="62"/>
      <c r="E79" s="62"/>
      <c r="F79" s="62"/>
      <c r="G79" s="62"/>
    </row>
    <row r="80" spans="1:7">
      <c r="A80" s="63"/>
    </row>
    <row r="81" spans="1:1">
      <c r="A81" s="64"/>
    </row>
    <row r="82" spans="1:1">
      <c r="A82" s="65"/>
    </row>
    <row r="83" spans="1:1">
      <c r="A83" s="65"/>
    </row>
    <row r="84" spans="1:1">
      <c r="A84" s="61"/>
    </row>
    <row r="85" spans="1:1">
      <c r="A85" s="66"/>
    </row>
    <row r="86" spans="1:1">
      <c r="A86" s="60"/>
    </row>
    <row r="91" spans="1:1">
      <c r="A91" s="67"/>
    </row>
  </sheetData>
  <mergeCells count="6">
    <mergeCell ref="A78:G78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J82"/>
  <sheetViews>
    <sheetView view="pageBreakPreview" zoomScale="90" zoomScaleNormal="90" zoomScaleSheetLayoutView="90" workbookViewId="0">
      <selection activeCell="A61" sqref="A61:A63"/>
    </sheetView>
  </sheetViews>
  <sheetFormatPr defaultColWidth="9.140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140625" style="70"/>
  </cols>
  <sheetData>
    <row r="1" spans="1:8" ht="14.25">
      <c r="A1" s="345" t="s">
        <v>9</v>
      </c>
      <c r="B1" s="68"/>
      <c r="C1" s="68"/>
      <c r="D1" s="69"/>
      <c r="E1" s="68"/>
      <c r="F1" s="69"/>
      <c r="G1" s="68"/>
    </row>
    <row r="2" spans="1:8" ht="14.25">
      <c r="A2" s="71" t="s">
        <v>39</v>
      </c>
      <c r="B2" s="72"/>
      <c r="C2" s="72"/>
      <c r="D2" s="73"/>
      <c r="E2" s="72"/>
      <c r="F2" s="73"/>
      <c r="G2" s="72"/>
    </row>
    <row r="3" spans="1:8" ht="15">
      <c r="A3" s="344" t="s">
        <v>40</v>
      </c>
      <c r="B3" s="74"/>
      <c r="C3" s="74"/>
      <c r="D3" s="75"/>
      <c r="E3" s="74"/>
      <c r="F3" s="75"/>
      <c r="G3" s="74"/>
    </row>
    <row r="4" spans="1:8" ht="26.25" customHeight="1">
      <c r="A4" s="76"/>
      <c r="B4" s="25"/>
      <c r="C4" s="346" t="s">
        <v>44</v>
      </c>
      <c r="D4" s="330" t="s">
        <v>95</v>
      </c>
      <c r="E4" s="157"/>
      <c r="F4" s="330" t="s">
        <v>94</v>
      </c>
      <c r="G4" s="203"/>
    </row>
    <row r="5" spans="1:8" ht="12" customHeight="1">
      <c r="B5" s="25"/>
      <c r="C5" s="347"/>
      <c r="D5" s="331"/>
      <c r="E5" s="157"/>
      <c r="F5" s="331"/>
      <c r="G5" s="203"/>
    </row>
    <row r="6" spans="1:8" ht="12" customHeight="1">
      <c r="B6" s="160"/>
      <c r="C6" s="315"/>
      <c r="D6" s="162"/>
      <c r="E6" s="161"/>
      <c r="F6" s="205"/>
      <c r="G6" s="203"/>
    </row>
    <row r="7" spans="1:8" ht="14.25">
      <c r="A7" s="71" t="s">
        <v>97</v>
      </c>
      <c r="B7" s="31"/>
      <c r="C7" s="31"/>
      <c r="D7" s="77"/>
      <c r="E7" s="31"/>
      <c r="F7" s="77"/>
      <c r="G7" s="31"/>
    </row>
    <row r="8" spans="1:8" ht="14.25">
      <c r="A8" s="71" t="s">
        <v>98</v>
      </c>
      <c r="B8" s="78"/>
      <c r="C8" s="78"/>
      <c r="D8" s="79"/>
      <c r="E8" s="78"/>
      <c r="F8" s="79"/>
      <c r="G8" s="78"/>
    </row>
    <row r="9" spans="1:8" ht="15">
      <c r="A9" s="80" t="s">
        <v>99</v>
      </c>
      <c r="B9" s="81"/>
      <c r="C9" s="81">
        <v>16</v>
      </c>
      <c r="D9" s="207">
        <v>317620</v>
      </c>
      <c r="E9" s="81"/>
      <c r="F9" s="302">
        <v>321215</v>
      </c>
      <c r="G9" s="81"/>
    </row>
    <row r="10" spans="1:8" ht="15">
      <c r="A10" s="83" t="s">
        <v>100</v>
      </c>
      <c r="B10" s="81"/>
      <c r="C10" s="81">
        <v>17</v>
      </c>
      <c r="D10" s="207">
        <v>63449</v>
      </c>
      <c r="E10" s="81"/>
      <c r="F10" s="302">
        <v>34601</v>
      </c>
      <c r="G10" s="81"/>
    </row>
    <row r="11" spans="1:8" ht="15">
      <c r="A11" s="83" t="s">
        <v>101</v>
      </c>
      <c r="B11" s="81"/>
      <c r="C11" s="81">
        <v>17</v>
      </c>
      <c r="D11" s="207">
        <v>23147</v>
      </c>
      <c r="E11" s="81"/>
      <c r="F11" s="302">
        <v>9885</v>
      </c>
      <c r="G11" s="81"/>
    </row>
    <row r="12" spans="1:8" ht="15">
      <c r="A12" s="80" t="s">
        <v>102</v>
      </c>
      <c r="B12" s="81"/>
      <c r="C12" s="81">
        <v>18</v>
      </c>
      <c r="D12" s="207">
        <v>9811</v>
      </c>
      <c r="E12" s="81"/>
      <c r="F12" s="302">
        <v>9483</v>
      </c>
      <c r="G12" s="81"/>
    </row>
    <row r="13" spans="1:8" ht="15">
      <c r="A13" s="85" t="s">
        <v>103</v>
      </c>
      <c r="B13" s="81"/>
      <c r="C13" s="81">
        <v>19</v>
      </c>
      <c r="D13" s="207">
        <v>19536</v>
      </c>
      <c r="E13" s="81"/>
      <c r="F13" s="302">
        <v>18715</v>
      </c>
      <c r="G13" s="81"/>
    </row>
    <row r="14" spans="1:8" ht="15">
      <c r="A14" s="83" t="s">
        <v>104</v>
      </c>
      <c r="B14" s="81"/>
      <c r="C14" s="81">
        <v>20</v>
      </c>
      <c r="D14" s="207">
        <v>7982</v>
      </c>
      <c r="E14" s="81"/>
      <c r="F14" s="302">
        <v>5721</v>
      </c>
      <c r="G14" s="81"/>
    </row>
    <row r="15" spans="1:8" ht="15">
      <c r="A15" s="85" t="s">
        <v>105</v>
      </c>
      <c r="B15" s="81"/>
      <c r="C15" s="81">
        <v>21</v>
      </c>
      <c r="D15" s="207">
        <v>20599</v>
      </c>
      <c r="E15" s="81"/>
      <c r="F15" s="302">
        <v>10028</v>
      </c>
      <c r="G15" s="81"/>
      <c r="H15" s="150"/>
    </row>
    <row r="16" spans="1:8" ht="15">
      <c r="A16" s="85" t="s">
        <v>106</v>
      </c>
      <c r="B16" s="81"/>
      <c r="C16" s="81">
        <v>22</v>
      </c>
      <c r="D16" s="207">
        <v>4883</v>
      </c>
      <c r="E16" s="81"/>
      <c r="F16" s="302">
        <v>4149</v>
      </c>
      <c r="G16" s="81"/>
    </row>
    <row r="17" spans="1:10" ht="15">
      <c r="A17" s="83" t="s">
        <v>107</v>
      </c>
      <c r="B17" s="93"/>
      <c r="C17" s="93">
        <v>30</v>
      </c>
      <c r="D17" s="207">
        <v>1342</v>
      </c>
      <c r="E17" s="93"/>
      <c r="F17" s="302">
        <v>2802</v>
      </c>
      <c r="G17" s="93"/>
    </row>
    <row r="18" spans="1:10" ht="14.25" customHeight="1">
      <c r="A18" s="86"/>
      <c r="B18" s="78"/>
      <c r="C18" s="78"/>
      <c r="D18" s="87">
        <f>SUM(D9:D17)</f>
        <v>468369</v>
      </c>
      <c r="E18" s="78"/>
      <c r="F18" s="87">
        <f>SUM(F9:F17)</f>
        <v>416599</v>
      </c>
      <c r="G18" s="78"/>
    </row>
    <row r="19" spans="1:10" ht="15">
      <c r="A19" s="71" t="s">
        <v>108</v>
      </c>
      <c r="B19" s="78"/>
      <c r="C19" s="78"/>
      <c r="D19" s="288"/>
      <c r="E19" s="78"/>
      <c r="F19" s="151"/>
      <c r="G19" s="78"/>
      <c r="H19" s="147"/>
    </row>
    <row r="20" spans="1:10" ht="15">
      <c r="A20" s="80" t="s">
        <v>109</v>
      </c>
      <c r="B20" s="81"/>
      <c r="C20" s="81">
        <v>23</v>
      </c>
      <c r="D20" s="207">
        <v>218109</v>
      </c>
      <c r="E20" s="81"/>
      <c r="F20" s="303">
        <v>171791</v>
      </c>
      <c r="G20" s="81"/>
    </row>
    <row r="21" spans="1:10" ht="15">
      <c r="A21" s="80" t="s">
        <v>110</v>
      </c>
      <c r="B21" s="81"/>
      <c r="C21" s="152">
        <v>24</v>
      </c>
      <c r="D21" s="207">
        <v>231278</v>
      </c>
      <c r="E21" s="152"/>
      <c r="F21" s="303">
        <v>215583</v>
      </c>
      <c r="G21" s="152"/>
    </row>
    <row r="22" spans="1:10" ht="15">
      <c r="A22" s="80" t="s">
        <v>111</v>
      </c>
      <c r="B22" s="81"/>
      <c r="C22" s="152">
        <v>25</v>
      </c>
      <c r="D22" s="207">
        <v>4694</v>
      </c>
      <c r="E22" s="152"/>
      <c r="F22" s="303">
        <v>14982</v>
      </c>
      <c r="G22" s="152"/>
      <c r="H22" s="84"/>
      <c r="J22" s="84"/>
    </row>
    <row r="23" spans="1:10" ht="15">
      <c r="A23" s="80" t="s">
        <v>112</v>
      </c>
      <c r="B23" s="81"/>
      <c r="C23" s="81">
        <v>26</v>
      </c>
      <c r="D23" s="207">
        <v>24955</v>
      </c>
      <c r="E23" s="81"/>
      <c r="F23" s="303">
        <v>17727</v>
      </c>
      <c r="G23" s="81"/>
    </row>
    <row r="24" spans="1:10" ht="15">
      <c r="A24" s="80" t="s">
        <v>113</v>
      </c>
      <c r="B24" s="81"/>
      <c r="C24" s="81">
        <v>27</v>
      </c>
      <c r="D24" s="207">
        <v>33328</v>
      </c>
      <c r="E24" s="81"/>
      <c r="F24" s="303">
        <v>22539</v>
      </c>
      <c r="G24" s="81"/>
    </row>
    <row r="25" spans="1:10" ht="14.25">
      <c r="A25" s="71"/>
      <c r="B25" s="78"/>
      <c r="C25" s="81"/>
      <c r="D25" s="87">
        <f>SUM(D20:D24)</f>
        <v>512364</v>
      </c>
      <c r="E25" s="81"/>
      <c r="F25" s="87">
        <f>SUM(F20:F24)</f>
        <v>442622</v>
      </c>
      <c r="G25" s="81"/>
    </row>
    <row r="26" spans="1:10" ht="6.75" customHeight="1">
      <c r="A26" s="71"/>
      <c r="B26" s="78"/>
      <c r="C26" s="81"/>
      <c r="D26" s="88"/>
      <c r="E26" s="81"/>
      <c r="F26" s="88"/>
      <c r="G26" s="81"/>
    </row>
    <row r="27" spans="1:10" ht="15" thickBot="1">
      <c r="A27" s="71" t="s">
        <v>114</v>
      </c>
      <c r="B27" s="78"/>
      <c r="C27" s="81"/>
      <c r="D27" s="90">
        <f>SUM(D25,D18)</f>
        <v>980733</v>
      </c>
      <c r="E27" s="81"/>
      <c r="F27" s="90">
        <f>SUM(F25,F18)</f>
        <v>859221</v>
      </c>
      <c r="G27" s="81"/>
      <c r="H27" s="148"/>
    </row>
    <row r="28" spans="1:10" ht="8.25" customHeight="1" thickTop="1">
      <c r="A28" s="71"/>
      <c r="B28" s="78"/>
      <c r="C28" s="78"/>
      <c r="D28" s="88"/>
      <c r="E28" s="78"/>
      <c r="F28" s="88"/>
      <c r="G28" s="78"/>
    </row>
    <row r="29" spans="1:10" ht="14.25">
      <c r="A29" s="71" t="s">
        <v>115</v>
      </c>
      <c r="B29" s="31"/>
      <c r="C29" s="31"/>
      <c r="D29" s="88"/>
      <c r="E29" s="31"/>
      <c r="F29" s="88"/>
      <c r="G29" s="31"/>
    </row>
    <row r="30" spans="1:10" ht="14.25">
      <c r="A30" s="92" t="s">
        <v>116</v>
      </c>
      <c r="B30" s="31"/>
      <c r="C30" s="31"/>
      <c r="D30" s="91"/>
      <c r="E30" s="31"/>
      <c r="F30" s="91"/>
      <c r="G30" s="31"/>
    </row>
    <row r="31" spans="1:10" ht="15">
      <c r="A31" s="202" t="s">
        <v>117</v>
      </c>
      <c r="B31" s="93"/>
      <c r="C31" s="93"/>
      <c r="D31" s="207">
        <v>134798</v>
      </c>
      <c r="E31" s="93"/>
      <c r="F31" s="304">
        <v>134798</v>
      </c>
      <c r="G31" s="93"/>
    </row>
    <row r="32" spans="1:10" ht="15">
      <c r="A32" s="80" t="s">
        <v>118</v>
      </c>
      <c r="B32" s="93"/>
      <c r="C32" s="93"/>
      <c r="D32" s="207">
        <v>53576</v>
      </c>
      <c r="E32" s="93"/>
      <c r="F32" s="304">
        <v>62708</v>
      </c>
      <c r="G32" s="93"/>
    </row>
    <row r="33" spans="1:8" ht="15">
      <c r="A33" s="80" t="s">
        <v>119</v>
      </c>
      <c r="B33" s="93"/>
      <c r="D33" s="207">
        <v>281509</v>
      </c>
      <c r="E33" s="93"/>
      <c r="F33" s="304">
        <v>259983.56</v>
      </c>
      <c r="G33" s="93"/>
      <c r="H33" s="150"/>
    </row>
    <row r="34" spans="1:8" ht="14.25">
      <c r="A34" s="71"/>
      <c r="B34" s="78"/>
      <c r="C34" s="93">
        <v>28</v>
      </c>
      <c r="D34" s="94">
        <f>SUM(D31:D33)</f>
        <v>469883</v>
      </c>
      <c r="E34" s="81"/>
      <c r="F34" s="94">
        <f>SUM(F31:F33)</f>
        <v>457489.56</v>
      </c>
      <c r="G34" s="81"/>
    </row>
    <row r="35" spans="1:8" ht="9" customHeight="1">
      <c r="A35" s="71"/>
      <c r="B35" s="78"/>
      <c r="C35" s="81"/>
      <c r="D35" s="95"/>
      <c r="E35" s="81"/>
      <c r="F35" s="95"/>
      <c r="G35" s="81"/>
    </row>
    <row r="36" spans="1:8" ht="14.25">
      <c r="A36" s="96" t="s">
        <v>86</v>
      </c>
      <c r="B36" s="78"/>
      <c r="C36" s="81"/>
      <c r="D36" s="97">
        <v>33227</v>
      </c>
      <c r="E36" s="81"/>
      <c r="F36" s="97">
        <v>33733</v>
      </c>
      <c r="G36" s="81"/>
    </row>
    <row r="37" spans="1:8" ht="7.5" customHeight="1">
      <c r="A37" s="96"/>
      <c r="B37" s="78"/>
      <c r="C37" s="81"/>
      <c r="D37" s="95"/>
      <c r="E37" s="81"/>
      <c r="F37" s="95"/>
      <c r="G37" s="81"/>
    </row>
    <row r="38" spans="1:8" ht="14.25">
      <c r="A38" s="98" t="s">
        <v>120</v>
      </c>
      <c r="B38" s="78"/>
      <c r="C38" s="81">
        <v>28</v>
      </c>
      <c r="D38" s="97">
        <f>D36+D34</f>
        <v>503110</v>
      </c>
      <c r="E38" s="81"/>
      <c r="F38" s="97">
        <f>F36+F34</f>
        <v>491222.56</v>
      </c>
      <c r="G38" s="81"/>
    </row>
    <row r="39" spans="1:8" ht="9" customHeight="1">
      <c r="A39" s="98"/>
      <c r="B39" s="78"/>
      <c r="C39" s="81"/>
      <c r="D39" s="95"/>
      <c r="E39" s="81"/>
      <c r="F39" s="95"/>
      <c r="G39" s="81"/>
    </row>
    <row r="40" spans="1:8" ht="15">
      <c r="A40" s="99" t="s">
        <v>121</v>
      </c>
      <c r="B40" s="78"/>
      <c r="C40" s="78"/>
      <c r="D40" s="89"/>
      <c r="E40" s="78"/>
      <c r="F40" s="89"/>
      <c r="G40" s="78"/>
    </row>
    <row r="41" spans="1:8" ht="15">
      <c r="A41" s="71" t="s">
        <v>122</v>
      </c>
      <c r="B41" s="93"/>
      <c r="C41" s="93"/>
      <c r="D41" s="89"/>
      <c r="E41" s="93"/>
      <c r="F41" s="89"/>
      <c r="G41" s="93"/>
    </row>
    <row r="42" spans="1:8" ht="15">
      <c r="A42" s="80" t="s">
        <v>123</v>
      </c>
      <c r="B42" s="93"/>
      <c r="C42" s="93">
        <v>29</v>
      </c>
      <c r="D42" s="82">
        <v>50526</v>
      </c>
      <c r="E42" s="93"/>
      <c r="F42" s="304">
        <v>25924</v>
      </c>
      <c r="G42" s="93"/>
    </row>
    <row r="43" spans="1:8" ht="15">
      <c r="A43" s="83" t="s">
        <v>124</v>
      </c>
      <c r="B43" s="93"/>
      <c r="C43" s="93">
        <v>30</v>
      </c>
      <c r="D43" s="82">
        <v>13704</v>
      </c>
      <c r="E43" s="93"/>
      <c r="F43" s="304">
        <v>11752</v>
      </c>
      <c r="G43" s="93"/>
    </row>
    <row r="44" spans="1:8" ht="15">
      <c r="A44" s="80" t="s">
        <v>125</v>
      </c>
      <c r="B44" s="93"/>
      <c r="C44" s="93">
        <v>31</v>
      </c>
      <c r="D44" s="82">
        <v>5458</v>
      </c>
      <c r="E44" s="93"/>
      <c r="F44" s="304">
        <v>4539</v>
      </c>
      <c r="G44" s="93"/>
      <c r="H44" s="150"/>
    </row>
    <row r="45" spans="1:8" ht="15">
      <c r="A45" s="100" t="s">
        <v>126</v>
      </c>
      <c r="B45" s="93"/>
      <c r="C45" s="93">
        <v>32</v>
      </c>
      <c r="D45" s="82">
        <v>1950</v>
      </c>
      <c r="E45" s="93"/>
      <c r="F45" s="304">
        <v>2582</v>
      </c>
      <c r="G45" s="93"/>
    </row>
    <row r="46" spans="1:8" ht="15">
      <c r="A46" s="100" t="s">
        <v>127</v>
      </c>
      <c r="B46" s="93"/>
      <c r="C46" s="93">
        <v>33</v>
      </c>
      <c r="D46" s="82">
        <v>8250</v>
      </c>
      <c r="E46" s="93"/>
      <c r="F46" s="304">
        <v>9011</v>
      </c>
      <c r="G46" s="93"/>
    </row>
    <row r="47" spans="1:8" ht="15">
      <c r="A47" s="80" t="s">
        <v>128</v>
      </c>
      <c r="B47" s="93"/>
      <c r="C47" s="93"/>
      <c r="D47" s="82">
        <v>173</v>
      </c>
      <c r="E47" s="93"/>
      <c r="F47" s="304">
        <v>34</v>
      </c>
      <c r="G47" s="93"/>
    </row>
    <row r="48" spans="1:8" ht="15">
      <c r="A48" s="86"/>
      <c r="B48" s="78"/>
      <c r="C48" s="93"/>
      <c r="D48" s="289">
        <f>SUM(D42:D47)</f>
        <v>80061</v>
      </c>
      <c r="E48" s="93"/>
      <c r="F48" s="301">
        <f>SUM(F42:F47)</f>
        <v>53842</v>
      </c>
      <c r="G48" s="93"/>
      <c r="H48" s="101"/>
    </row>
    <row r="49" spans="1:9" ht="14.25" customHeight="1"/>
    <row r="50" spans="1:9" ht="15">
      <c r="A50" s="71" t="s">
        <v>129</v>
      </c>
      <c r="B50" s="102"/>
      <c r="C50" s="102"/>
      <c r="D50" s="103"/>
      <c r="E50" s="102"/>
      <c r="F50" s="103"/>
      <c r="G50" s="102"/>
    </row>
    <row r="51" spans="1:9" s="150" customFormat="1" ht="15">
      <c r="A51" s="100" t="s">
        <v>130</v>
      </c>
      <c r="B51" s="81"/>
      <c r="C51" s="81">
        <v>34</v>
      </c>
      <c r="D51" s="82">
        <v>194165</v>
      </c>
      <c r="E51" s="81"/>
      <c r="F51" s="304">
        <v>170842</v>
      </c>
      <c r="G51" s="81"/>
    </row>
    <row r="52" spans="1:9" ht="15">
      <c r="A52" s="100" t="s">
        <v>131</v>
      </c>
      <c r="B52" s="81"/>
      <c r="C52" s="81">
        <v>29</v>
      </c>
      <c r="D52" s="82">
        <v>14478</v>
      </c>
      <c r="E52" s="81"/>
      <c r="F52" s="304">
        <v>9478</v>
      </c>
      <c r="G52" s="81"/>
    </row>
    <row r="53" spans="1:9" ht="15">
      <c r="A53" s="100" t="s">
        <v>132</v>
      </c>
      <c r="B53" s="81"/>
      <c r="C53" s="81">
        <v>35</v>
      </c>
      <c r="D53" s="82">
        <v>135168</v>
      </c>
      <c r="E53" s="81"/>
      <c r="F53" s="304">
        <v>92053</v>
      </c>
      <c r="G53" s="81"/>
    </row>
    <row r="54" spans="1:9" ht="15">
      <c r="A54" s="100" t="s">
        <v>133</v>
      </c>
      <c r="B54" s="81"/>
      <c r="C54" s="81">
        <v>36</v>
      </c>
      <c r="D54" s="82">
        <v>757</v>
      </c>
      <c r="E54" s="152"/>
      <c r="F54" s="304">
        <v>566</v>
      </c>
      <c r="G54" s="152"/>
      <c r="H54" s="84"/>
      <c r="I54" s="84"/>
    </row>
    <row r="55" spans="1:9" ht="15">
      <c r="A55" s="100" t="s">
        <v>134</v>
      </c>
      <c r="B55" s="81"/>
      <c r="C55" s="81">
        <v>37</v>
      </c>
      <c r="D55" s="82">
        <v>19403</v>
      </c>
      <c r="E55" s="81"/>
      <c r="F55" s="304">
        <v>20033</v>
      </c>
      <c r="G55" s="81"/>
    </row>
    <row r="56" spans="1:9" ht="15">
      <c r="A56" s="104" t="s">
        <v>135</v>
      </c>
      <c r="B56" s="81"/>
      <c r="C56" s="81">
        <v>38</v>
      </c>
      <c r="D56" s="82">
        <v>12895</v>
      </c>
      <c r="E56" s="81"/>
      <c r="F56" s="304">
        <v>10093</v>
      </c>
      <c r="G56" s="81"/>
      <c r="H56" s="84"/>
      <c r="I56" s="84"/>
    </row>
    <row r="57" spans="1:9" ht="15">
      <c r="A57" s="100" t="s">
        <v>136</v>
      </c>
      <c r="B57" s="81"/>
      <c r="C57" s="81">
        <v>39</v>
      </c>
      <c r="D57" s="82">
        <v>7375</v>
      </c>
      <c r="E57" s="81"/>
      <c r="F57" s="304">
        <v>5949</v>
      </c>
      <c r="G57" s="81"/>
    </row>
    <row r="58" spans="1:9" ht="15">
      <c r="A58" s="100" t="s">
        <v>137</v>
      </c>
      <c r="B58" s="81"/>
      <c r="C58" s="81">
        <v>40</v>
      </c>
      <c r="D58" s="82">
        <v>13321</v>
      </c>
      <c r="E58" s="81"/>
      <c r="F58" s="304">
        <v>5142</v>
      </c>
      <c r="G58" s="81"/>
    </row>
    <row r="59" spans="1:9" ht="14.25">
      <c r="A59" s="71"/>
      <c r="B59" s="78"/>
      <c r="C59" s="78"/>
      <c r="D59" s="94">
        <f>SUM(D51:D58)</f>
        <v>397562</v>
      </c>
      <c r="E59" s="78"/>
      <c r="F59" s="94">
        <f>SUM(F51:F58)</f>
        <v>314156</v>
      </c>
      <c r="G59" s="78"/>
      <c r="H59" s="101"/>
    </row>
    <row r="60" spans="1:9" ht="7.5" customHeight="1">
      <c r="A60" s="71"/>
      <c r="B60" s="78"/>
      <c r="C60" s="78"/>
      <c r="D60" s="95"/>
      <c r="E60" s="78"/>
      <c r="F60" s="95"/>
      <c r="G60" s="78"/>
    </row>
    <row r="61" spans="1:9" ht="14.25">
      <c r="A61" s="99" t="s">
        <v>138</v>
      </c>
      <c r="B61" s="78"/>
      <c r="C61" s="78"/>
      <c r="D61" s="97">
        <f>D48+D59</f>
        <v>477623</v>
      </c>
      <c r="E61" s="78"/>
      <c r="F61" s="97">
        <f>F48+F59</f>
        <v>367998</v>
      </c>
      <c r="G61" s="78"/>
      <c r="H61" s="101"/>
    </row>
    <row r="62" spans="1:9" ht="6.75" customHeight="1">
      <c r="A62" s="105"/>
      <c r="B62" s="78"/>
      <c r="C62" s="78"/>
      <c r="D62" s="95"/>
      <c r="E62" s="78"/>
      <c r="F62" s="95"/>
      <c r="G62" s="78"/>
    </row>
    <row r="63" spans="1:9" ht="15" thickBot="1">
      <c r="A63" s="71" t="s">
        <v>139</v>
      </c>
      <c r="B63" s="78"/>
      <c r="C63" s="78"/>
      <c r="D63" s="90">
        <f>D61+D38</f>
        <v>980733</v>
      </c>
      <c r="E63" s="78"/>
      <c r="F63" s="90">
        <f>F61+F38</f>
        <v>859220.56</v>
      </c>
      <c r="G63" s="78"/>
    </row>
    <row r="64" spans="1:9" ht="15.75" thickTop="1">
      <c r="A64" s="80"/>
      <c r="B64" s="81"/>
      <c r="C64" s="106"/>
      <c r="D64" s="156"/>
      <c r="E64" s="106"/>
      <c r="F64" s="156"/>
      <c r="G64" s="106"/>
    </row>
    <row r="65" spans="1:7" ht="15">
      <c r="A65" s="107" t="str">
        <f>+SCI!A61</f>
        <v xml:space="preserve">Załączniki na stronach od 5 do 150 stanowią integralną część jednolitego sprawozdania finansowego. </v>
      </c>
      <c r="B65" s="81"/>
      <c r="C65" s="108"/>
      <c r="D65" s="109"/>
      <c r="E65" s="108"/>
      <c r="F65" s="109"/>
      <c r="G65" s="108"/>
    </row>
    <row r="66" spans="1:7" ht="15">
      <c r="A66" s="107"/>
      <c r="B66" s="81"/>
      <c r="C66" s="108"/>
      <c r="D66" s="110"/>
      <c r="E66" s="108"/>
      <c r="F66" s="110"/>
      <c r="G66" s="108"/>
    </row>
    <row r="67" spans="1:7" ht="32.25" customHeight="1">
      <c r="A67" s="332" t="s">
        <v>96</v>
      </c>
      <c r="B67" s="332"/>
      <c r="C67" s="332"/>
      <c r="D67" s="332"/>
      <c r="E67" s="332"/>
      <c r="F67" s="332"/>
      <c r="G67" s="204"/>
    </row>
    <row r="68" spans="1:7" ht="17.25" customHeight="1">
      <c r="A68" s="62"/>
      <c r="B68" s="62"/>
      <c r="C68" s="62"/>
      <c r="D68" s="111"/>
      <c r="E68" s="62"/>
      <c r="F68" s="111"/>
      <c r="G68" s="62"/>
    </row>
    <row r="69" spans="1:7" ht="8.25" customHeight="1">
      <c r="A69" s="62"/>
      <c r="B69" s="62"/>
      <c r="C69" s="62"/>
      <c r="D69" s="111"/>
      <c r="E69" s="62"/>
      <c r="F69" s="111"/>
      <c r="G69" s="62"/>
    </row>
    <row r="70" spans="1:7" s="22" customFormat="1" ht="15">
      <c r="A70" s="58" t="s">
        <v>16</v>
      </c>
      <c r="B70" s="27"/>
      <c r="C70" s="27"/>
      <c r="D70" s="112"/>
      <c r="E70" s="27"/>
      <c r="F70" s="112"/>
      <c r="G70" s="27"/>
    </row>
    <row r="71" spans="1:7" s="22" customFormat="1" ht="15">
      <c r="A71" s="59" t="s">
        <v>90</v>
      </c>
      <c r="B71" s="27"/>
      <c r="C71" s="27"/>
      <c r="D71" s="112"/>
      <c r="E71" s="27"/>
      <c r="F71" s="112"/>
      <c r="G71" s="27"/>
    </row>
    <row r="72" spans="1:7" s="22" customFormat="1" ht="9" customHeight="1">
      <c r="B72" s="27"/>
      <c r="C72" s="27"/>
      <c r="D72" s="112"/>
      <c r="E72" s="27"/>
      <c r="F72" s="112"/>
      <c r="G72" s="27"/>
    </row>
    <row r="73" spans="1:7" s="22" customFormat="1" ht="15.75" customHeight="1">
      <c r="A73" s="360" t="s">
        <v>91</v>
      </c>
      <c r="B73" s="27"/>
      <c r="C73" s="27"/>
      <c r="D73" s="112"/>
      <c r="E73" s="27"/>
      <c r="F73" s="112"/>
      <c r="G73" s="27"/>
    </row>
    <row r="74" spans="1:7" s="22" customFormat="1" ht="15">
      <c r="A74" s="361" t="s">
        <v>18</v>
      </c>
      <c r="B74" s="27"/>
      <c r="C74" s="27"/>
      <c r="D74" s="112"/>
      <c r="E74" s="27"/>
      <c r="F74" s="112"/>
      <c r="G74" s="27"/>
    </row>
    <row r="75" spans="1:7" s="22" customFormat="1" ht="15">
      <c r="A75" s="60"/>
      <c r="B75" s="27"/>
      <c r="C75" s="27"/>
      <c r="D75" s="112"/>
      <c r="E75" s="27"/>
      <c r="F75" s="112"/>
      <c r="G75" s="27"/>
    </row>
    <row r="76" spans="1:7" s="22" customFormat="1" ht="19.5" customHeight="1">
      <c r="A76" s="61" t="s">
        <v>92</v>
      </c>
      <c r="B76" s="27"/>
      <c r="C76" s="27"/>
      <c r="D76" s="112"/>
      <c r="E76" s="27"/>
      <c r="F76" s="112"/>
      <c r="G76" s="27"/>
    </row>
    <row r="77" spans="1:7" ht="15">
      <c r="A77" s="159" t="s">
        <v>93</v>
      </c>
    </row>
    <row r="78" spans="1:7" ht="15">
      <c r="A78" s="159"/>
    </row>
    <row r="79" spans="1:7" ht="15">
      <c r="A79" s="22"/>
    </row>
    <row r="80" spans="1:7" ht="15">
      <c r="A80" s="113"/>
    </row>
    <row r="81" spans="1:1" ht="15">
      <c r="A81" s="113"/>
    </row>
    <row r="82" spans="1:1" ht="15">
      <c r="A82" s="113"/>
    </row>
  </sheetData>
  <mergeCells count="4">
    <mergeCell ref="C4:C5"/>
    <mergeCell ref="F4:F5"/>
    <mergeCell ref="D4:D5"/>
    <mergeCell ref="A67:F67"/>
  </mergeCells>
  <pageMargins left="0.70866141732283472" right="0.70866141732283472" top="0.47244094488188981" bottom="0.47244094488188981" header="0.31496062992125984" footer="0.31496062992125984"/>
  <pageSetup paperSize="9" scale="71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8"/>
  <sheetViews>
    <sheetView view="pageBreakPreview" zoomScale="68" zoomScaleNormal="100" zoomScaleSheetLayoutView="68" workbookViewId="0">
      <selection activeCell="A58" sqref="A58:A62"/>
    </sheetView>
  </sheetViews>
  <sheetFormatPr defaultColWidth="2.5703125" defaultRowHeight="15.75"/>
  <cols>
    <col min="1" max="1" width="85.140625" style="133" customWidth="1"/>
    <col min="2" max="2" width="13.7109375" style="129" customWidth="1"/>
    <col min="3" max="3" width="13.5703125" style="129" customWidth="1"/>
    <col min="4" max="4" width="2.28515625" style="129" customWidth="1"/>
    <col min="5" max="5" width="13.5703125" style="129" customWidth="1"/>
    <col min="6" max="6" width="6.7109375" style="127" bestFit="1" customWidth="1"/>
    <col min="7" max="29" width="11.5703125" style="117" customWidth="1"/>
    <col min="30" max="16384" width="2.5703125" style="117"/>
  </cols>
  <sheetData>
    <row r="1" spans="1:7" s="114" customFormat="1" ht="15">
      <c r="A1" s="324" t="s">
        <v>9</v>
      </c>
      <c r="B1" s="325"/>
      <c r="C1" s="325"/>
      <c r="D1" s="325"/>
      <c r="E1" s="325"/>
      <c r="F1" s="325"/>
      <c r="G1" s="325"/>
    </row>
    <row r="2" spans="1:7" s="115" customFormat="1" ht="15">
      <c r="A2" s="142" t="s">
        <v>41</v>
      </c>
      <c r="B2" s="168"/>
      <c r="C2" s="168"/>
      <c r="D2" s="168"/>
      <c r="E2" s="168"/>
      <c r="F2" s="167"/>
    </row>
    <row r="3" spans="1:7" s="115" customFormat="1" ht="15">
      <c r="A3" s="344" t="s">
        <v>38</v>
      </c>
      <c r="B3" s="169"/>
      <c r="C3" s="169"/>
      <c r="D3" s="169"/>
      <c r="E3" s="169"/>
      <c r="F3" s="169"/>
    </row>
    <row r="4" spans="1:7">
      <c r="B4" s="346" t="s">
        <v>44</v>
      </c>
      <c r="C4" s="170">
        <v>2017</v>
      </c>
      <c r="D4" s="171"/>
      <c r="E4" s="170">
        <v>2016</v>
      </c>
      <c r="F4" s="116"/>
    </row>
    <row r="5" spans="1:7" ht="14.25" customHeight="1">
      <c r="A5" s="172"/>
      <c r="B5" s="347"/>
      <c r="C5" s="173" t="s">
        <v>0</v>
      </c>
      <c r="D5" s="118"/>
      <c r="E5" s="173" t="s">
        <v>0</v>
      </c>
      <c r="F5" s="116"/>
    </row>
    <row r="6" spans="1:7" ht="20.25">
      <c r="A6" s="172"/>
      <c r="B6" s="118"/>
      <c r="C6" s="119"/>
      <c r="D6" s="118"/>
      <c r="E6" s="119"/>
      <c r="F6" s="116"/>
    </row>
    <row r="7" spans="1:7" ht="15">
      <c r="A7" s="174" t="s">
        <v>140</v>
      </c>
      <c r="B7" s="120"/>
      <c r="C7" s="126"/>
      <c r="D7" s="120"/>
      <c r="E7" s="126"/>
      <c r="F7" s="175"/>
    </row>
    <row r="8" spans="1:7" ht="15">
      <c r="A8" s="176" t="s">
        <v>141</v>
      </c>
      <c r="B8" s="166"/>
      <c r="C8" s="139">
        <v>1058642</v>
      </c>
      <c r="D8" s="120"/>
      <c r="E8" s="139">
        <f>'[1]CF 2016'!$CC$13</f>
        <v>906890</v>
      </c>
      <c r="F8" s="139"/>
      <c r="G8" s="121"/>
    </row>
    <row r="9" spans="1:7" ht="15">
      <c r="A9" s="176" t="s">
        <v>142</v>
      </c>
      <c r="B9" s="166"/>
      <c r="C9" s="139">
        <f>-948697-1948</f>
        <v>-950645</v>
      </c>
      <c r="D9" s="120"/>
      <c r="E9" s="139">
        <f>'[1]CF 2016'!$CC$14</f>
        <v>-819238</v>
      </c>
      <c r="F9" s="139"/>
      <c r="G9" s="121"/>
    </row>
    <row r="10" spans="1:7" ht="15">
      <c r="A10" s="176" t="s">
        <v>143</v>
      </c>
      <c r="B10" s="166"/>
      <c r="C10" s="139">
        <v>-94348</v>
      </c>
      <c r="D10" s="120"/>
      <c r="E10" s="139">
        <f>'[1]CF 2016'!$CC$15</f>
        <v>-81499</v>
      </c>
      <c r="F10" s="139"/>
      <c r="G10" s="121"/>
    </row>
    <row r="11" spans="1:7" s="122" customFormat="1" ht="15">
      <c r="A11" s="176" t="s">
        <v>144</v>
      </c>
      <c r="B11" s="166"/>
      <c r="C11" s="139">
        <v>-65040</v>
      </c>
      <c r="D11" s="120"/>
      <c r="E11" s="139">
        <f>'[1]CF 2016'!$CC$16</f>
        <v>-62780</v>
      </c>
      <c r="F11" s="139"/>
      <c r="G11" s="121"/>
    </row>
    <row r="12" spans="1:7" s="122" customFormat="1" ht="15">
      <c r="A12" s="176" t="s">
        <v>145</v>
      </c>
      <c r="B12" s="166"/>
      <c r="C12" s="139">
        <v>7829</v>
      </c>
      <c r="D12" s="120"/>
      <c r="E12" s="139">
        <f>'[1]CF 2016'!$CC$17</f>
        <v>4478</v>
      </c>
      <c r="F12" s="139"/>
      <c r="G12" s="121"/>
    </row>
    <row r="13" spans="1:7" s="122" customFormat="1" ht="15">
      <c r="A13" s="176" t="s">
        <v>146</v>
      </c>
      <c r="B13" s="166"/>
      <c r="C13" s="139">
        <v>-6228</v>
      </c>
      <c r="D13" s="120"/>
      <c r="E13" s="139">
        <f>'[1]CF 2016'!$CC$18</f>
        <v>-5600</v>
      </c>
      <c r="F13" s="139"/>
      <c r="G13" s="121"/>
    </row>
    <row r="14" spans="1:7" s="122" customFormat="1" ht="15">
      <c r="A14" s="176" t="s">
        <v>147</v>
      </c>
      <c r="B14" s="166"/>
      <c r="C14" s="139">
        <v>92</v>
      </c>
      <c r="D14" s="120"/>
      <c r="E14" s="139">
        <f>'[1]CF 2016'!$CC$19</f>
        <v>48.793831984126982</v>
      </c>
      <c r="F14" s="139"/>
      <c r="G14" s="121"/>
    </row>
    <row r="15" spans="1:7" s="122" customFormat="1" ht="15">
      <c r="A15" s="176" t="s">
        <v>148</v>
      </c>
      <c r="B15" s="166"/>
      <c r="C15" s="139">
        <v>-5363</v>
      </c>
      <c r="D15" s="120"/>
      <c r="E15" s="177">
        <f>'[1]CF 2016'!$CC$20</f>
        <v>-7188</v>
      </c>
      <c r="F15" s="139"/>
      <c r="G15" s="121"/>
    </row>
    <row r="16" spans="1:7" s="122" customFormat="1" ht="15">
      <c r="A16" s="176" t="s">
        <v>149</v>
      </c>
      <c r="B16" s="166"/>
      <c r="C16" s="139">
        <v>-1308</v>
      </c>
      <c r="D16" s="120"/>
      <c r="E16" s="139">
        <f>'[1]CF 2016'!$CC$21</f>
        <v>-543</v>
      </c>
      <c r="F16" s="139"/>
      <c r="G16" s="121"/>
    </row>
    <row r="17" spans="1:10" ht="15">
      <c r="A17" s="176" t="s">
        <v>150</v>
      </c>
      <c r="B17" s="166"/>
      <c r="C17" s="139">
        <v>-1975</v>
      </c>
      <c r="D17" s="120"/>
      <c r="E17" s="139">
        <f>'[1]CF 2016'!$CC$22-92-76</f>
        <v>-3336.7938319841269</v>
      </c>
      <c r="F17" s="139"/>
      <c r="G17" s="121"/>
      <c r="H17" s="178"/>
      <c r="I17" s="178"/>
      <c r="J17" s="178"/>
    </row>
    <row r="18" spans="1:10" s="122" customFormat="1" ht="15">
      <c r="A18" s="174" t="s">
        <v>151</v>
      </c>
      <c r="B18" s="120"/>
      <c r="C18" s="123">
        <f>SUM(C8:C17)</f>
        <v>-58344</v>
      </c>
      <c r="D18" s="120"/>
      <c r="E18" s="123">
        <f>SUM(E8:E17)</f>
        <v>-68768</v>
      </c>
      <c r="F18" s="179"/>
    </row>
    <row r="19" spans="1:10" s="122" customFormat="1" ht="15">
      <c r="A19" s="174"/>
      <c r="B19" s="120"/>
      <c r="C19" s="126"/>
      <c r="D19" s="120"/>
      <c r="E19" s="126"/>
      <c r="F19" s="175"/>
    </row>
    <row r="20" spans="1:10" s="122" customFormat="1" ht="15">
      <c r="A20" s="180" t="s">
        <v>152</v>
      </c>
      <c r="B20" s="120"/>
      <c r="C20" s="126"/>
      <c r="D20" s="120"/>
      <c r="E20" s="126"/>
      <c r="F20" s="175"/>
    </row>
    <row r="21" spans="1:10" ht="15">
      <c r="A21" s="176" t="s">
        <v>153</v>
      </c>
      <c r="B21" s="166"/>
      <c r="C21" s="139">
        <v>-19991</v>
      </c>
      <c r="D21" s="120"/>
      <c r="E21" s="139">
        <f>'[1]CF 2016'!$CC$29</f>
        <v>-14217</v>
      </c>
      <c r="F21" s="179"/>
      <c r="G21" s="121"/>
    </row>
    <row r="22" spans="1:10" ht="15">
      <c r="A22" s="181" t="s">
        <v>154</v>
      </c>
      <c r="B22" s="208"/>
      <c r="C22" s="139">
        <v>5186</v>
      </c>
      <c r="D22" s="120"/>
      <c r="E22" s="139">
        <f>'[1]CF 2016'!$CC$30</f>
        <v>733</v>
      </c>
      <c r="F22" s="179"/>
      <c r="G22" s="121"/>
    </row>
    <row r="23" spans="1:10" ht="15">
      <c r="A23" s="181" t="s">
        <v>155</v>
      </c>
      <c r="B23" s="208"/>
      <c r="C23" s="139">
        <v>-8</v>
      </c>
      <c r="D23" s="120"/>
      <c r="E23" s="139" t="s">
        <v>1</v>
      </c>
      <c r="F23" s="179"/>
      <c r="G23" s="121"/>
    </row>
    <row r="24" spans="1:10" ht="15">
      <c r="A24" s="176" t="s">
        <v>156</v>
      </c>
      <c r="B24" s="166"/>
      <c r="C24" s="139">
        <v>-2541</v>
      </c>
      <c r="D24" s="120"/>
      <c r="E24" s="139">
        <f>'[1]CF 2016'!$CC$31</f>
        <v>-4010</v>
      </c>
      <c r="F24" s="179"/>
      <c r="G24" s="121"/>
    </row>
    <row r="25" spans="1:10" ht="15" hidden="1" customHeight="1">
      <c r="A25" s="291" t="s">
        <v>3</v>
      </c>
      <c r="B25" s="166"/>
      <c r="C25" s="139">
        <v>0</v>
      </c>
      <c r="D25" s="120"/>
      <c r="E25" s="139">
        <f>'[1]CF 2016'!$CC$32-15</f>
        <v>0</v>
      </c>
      <c r="F25" s="179"/>
      <c r="G25" s="121"/>
    </row>
    <row r="26" spans="1:10" ht="15">
      <c r="A26" s="176" t="s">
        <v>157</v>
      </c>
      <c r="B26" s="166"/>
      <c r="C26" s="139">
        <v>-1645</v>
      </c>
      <c r="D26" s="120"/>
      <c r="E26" s="139">
        <v>-2194</v>
      </c>
      <c r="F26" s="179"/>
      <c r="G26" s="121"/>
    </row>
    <row r="27" spans="1:10" ht="15">
      <c r="A27" s="176" t="s">
        <v>158</v>
      </c>
      <c r="B27" s="166"/>
      <c r="C27" s="139">
        <v>731</v>
      </c>
      <c r="D27" s="120"/>
      <c r="E27" s="139">
        <v>2543</v>
      </c>
      <c r="F27" s="179"/>
      <c r="G27" s="121"/>
    </row>
    <row r="28" spans="1:10" ht="15">
      <c r="A28" s="176" t="s">
        <v>159</v>
      </c>
      <c r="B28" s="166"/>
      <c r="C28" s="139">
        <v>148</v>
      </c>
      <c r="D28" s="120"/>
      <c r="E28" s="177">
        <v>56</v>
      </c>
      <c r="F28" s="179"/>
      <c r="G28" s="121"/>
    </row>
    <row r="29" spans="1:10" ht="15">
      <c r="A29" s="176" t="s">
        <v>160</v>
      </c>
      <c r="B29" s="182"/>
      <c r="C29" s="177">
        <f>-35622-8589</f>
        <v>-44211</v>
      </c>
      <c r="D29" s="182"/>
      <c r="E29" s="177">
        <v>-6110</v>
      </c>
      <c r="F29" s="179"/>
      <c r="G29" s="121"/>
    </row>
    <row r="30" spans="1:10" ht="15" customHeight="1">
      <c r="A30" s="176" t="s">
        <v>161</v>
      </c>
      <c r="B30" s="182"/>
      <c r="C30" s="300" t="s">
        <v>1</v>
      </c>
      <c r="D30" s="182"/>
      <c r="E30" s="139">
        <v>20484</v>
      </c>
      <c r="F30" s="179"/>
      <c r="G30" s="121"/>
    </row>
    <row r="31" spans="1:10" ht="15">
      <c r="A31" s="176" t="s">
        <v>162</v>
      </c>
      <c r="B31" s="182"/>
      <c r="C31" s="177">
        <v>-1424</v>
      </c>
      <c r="D31" s="182"/>
      <c r="E31" s="139">
        <v>-2531</v>
      </c>
      <c r="F31" s="179"/>
      <c r="G31" s="121"/>
    </row>
    <row r="32" spans="1:10" ht="15">
      <c r="A32" s="176" t="s">
        <v>163</v>
      </c>
      <c r="B32" s="182"/>
      <c r="C32" s="177">
        <v>-9762</v>
      </c>
      <c r="D32" s="182"/>
      <c r="E32" s="139">
        <v>-21935</v>
      </c>
      <c r="F32" s="179"/>
      <c r="G32" s="121"/>
    </row>
    <row r="33" spans="1:7" ht="15">
      <c r="A33" s="181" t="s">
        <v>164</v>
      </c>
      <c r="B33" s="166"/>
      <c r="C33" s="139">
        <v>-102761</v>
      </c>
      <c r="D33" s="120"/>
      <c r="E33" s="139">
        <v>-1903</v>
      </c>
      <c r="F33" s="179"/>
      <c r="G33" s="121"/>
    </row>
    <row r="34" spans="1:7" ht="15">
      <c r="A34" s="176" t="s">
        <v>165</v>
      </c>
      <c r="B34" s="166"/>
      <c r="C34" s="139">
        <v>100773</v>
      </c>
      <c r="D34" s="120"/>
      <c r="E34" s="139">
        <v>20274</v>
      </c>
      <c r="F34" s="179"/>
      <c r="G34" s="121"/>
    </row>
    <row r="35" spans="1:7" ht="15">
      <c r="A35" s="181" t="s">
        <v>166</v>
      </c>
      <c r="B35" s="166"/>
      <c r="C35" s="139">
        <v>-2631</v>
      </c>
      <c r="D35" s="120"/>
      <c r="E35" s="139">
        <v>-1187</v>
      </c>
      <c r="F35" s="179"/>
      <c r="G35" s="121"/>
    </row>
    <row r="36" spans="1:7" ht="15">
      <c r="A36" s="176" t="s">
        <v>167</v>
      </c>
      <c r="B36" s="166"/>
      <c r="C36" s="164">
        <v>164</v>
      </c>
      <c r="D36" s="120"/>
      <c r="E36" s="299">
        <v>741</v>
      </c>
      <c r="F36" s="179"/>
      <c r="G36" s="121"/>
    </row>
    <row r="37" spans="1:7" ht="15">
      <c r="A37" s="176" t="s">
        <v>168</v>
      </c>
      <c r="B37" s="166"/>
      <c r="C37" s="139">
        <v>1218</v>
      </c>
      <c r="D37" s="120"/>
      <c r="E37" s="139">
        <v>2486</v>
      </c>
      <c r="F37" s="179"/>
      <c r="G37" s="121"/>
    </row>
    <row r="38" spans="1:7" ht="15">
      <c r="A38" s="291" t="s">
        <v>150</v>
      </c>
      <c r="B38" s="166"/>
      <c r="C38" s="139">
        <v>-53</v>
      </c>
      <c r="D38" s="120"/>
      <c r="E38" s="139">
        <f>-107+15</f>
        <v>-92</v>
      </c>
      <c r="F38" s="179"/>
      <c r="G38" s="121"/>
    </row>
    <row r="39" spans="1:7" ht="15">
      <c r="A39" s="174" t="s">
        <v>169</v>
      </c>
      <c r="B39" s="183"/>
      <c r="C39" s="123">
        <f>SUM(C21:C38)</f>
        <v>-76807</v>
      </c>
      <c r="D39" s="120"/>
      <c r="E39" s="123">
        <f>SUM(E21:E38)</f>
        <v>-6862</v>
      </c>
      <c r="F39" s="184"/>
    </row>
    <row r="40" spans="1:7" ht="15">
      <c r="A40" s="176"/>
      <c r="B40" s="120"/>
      <c r="C40" s="126"/>
      <c r="D40" s="120"/>
      <c r="E40" s="126"/>
      <c r="F40" s="175"/>
    </row>
    <row r="41" spans="1:7" ht="15">
      <c r="A41" s="180" t="s">
        <v>170</v>
      </c>
      <c r="B41" s="120"/>
      <c r="C41" s="185"/>
      <c r="D41" s="120"/>
      <c r="E41" s="185"/>
      <c r="F41" s="184"/>
    </row>
    <row r="42" spans="1:7" ht="15">
      <c r="A42" s="186" t="s">
        <v>171</v>
      </c>
      <c r="B42" s="166"/>
      <c r="C42" s="139">
        <v>18920</v>
      </c>
      <c r="D42" s="120"/>
      <c r="E42" s="139">
        <v>32201</v>
      </c>
      <c r="F42" s="179"/>
      <c r="G42" s="121"/>
    </row>
    <row r="43" spans="1:7" ht="15">
      <c r="A43" s="186" t="s">
        <v>172</v>
      </c>
      <c r="B43" s="166"/>
      <c r="C43" s="139">
        <v>-7354</v>
      </c>
      <c r="D43" s="120"/>
      <c r="E43" s="139">
        <v>-58790</v>
      </c>
      <c r="F43" s="179"/>
      <c r="G43" s="121"/>
    </row>
    <row r="44" spans="1:7" ht="15">
      <c r="A44" s="186" t="s">
        <v>173</v>
      </c>
      <c r="B44" s="166"/>
      <c r="C44" s="139">
        <v>39288</v>
      </c>
      <c r="D44" s="120"/>
      <c r="E44" s="139">
        <v>2694</v>
      </c>
      <c r="F44" s="179"/>
      <c r="G44" s="121"/>
    </row>
    <row r="45" spans="1:7" ht="15">
      <c r="A45" s="186" t="s">
        <v>174</v>
      </c>
      <c r="B45" s="166"/>
      <c r="C45" s="139">
        <v>-12261</v>
      </c>
      <c r="D45" s="120"/>
      <c r="E45" s="139">
        <v>-15838</v>
      </c>
      <c r="F45" s="179"/>
      <c r="G45" s="121"/>
    </row>
    <row r="46" spans="1:7" ht="15">
      <c r="A46" s="176" t="s">
        <v>175</v>
      </c>
      <c r="B46" s="166"/>
      <c r="C46" s="139">
        <v>233</v>
      </c>
      <c r="D46" s="120"/>
      <c r="E46" s="139">
        <v>779</v>
      </c>
      <c r="F46" s="179"/>
      <c r="G46" s="121"/>
    </row>
    <row r="47" spans="1:7" ht="15">
      <c r="A47" s="176" t="s">
        <v>176</v>
      </c>
      <c r="B47" s="120"/>
      <c r="C47" s="139">
        <v>-710</v>
      </c>
      <c r="D47" s="120"/>
      <c r="E47" s="139">
        <v>-190</v>
      </c>
      <c r="F47" s="179"/>
      <c r="G47" s="121"/>
    </row>
    <row r="48" spans="1:7" ht="15">
      <c r="A48" s="176" t="s">
        <v>177</v>
      </c>
      <c r="B48" s="120"/>
      <c r="C48" s="139">
        <v>131269</v>
      </c>
      <c r="D48" s="120"/>
      <c r="E48" s="139">
        <v>132375</v>
      </c>
      <c r="F48" s="179"/>
      <c r="G48" s="121"/>
    </row>
    <row r="49" spans="1:7" ht="15">
      <c r="A49" s="316" t="s">
        <v>178</v>
      </c>
      <c r="B49" s="166"/>
      <c r="C49" s="139">
        <v>-347</v>
      </c>
      <c r="D49" s="120"/>
      <c r="E49" s="139">
        <v>-923</v>
      </c>
      <c r="F49" s="179"/>
      <c r="G49" s="121"/>
    </row>
    <row r="50" spans="1:7" ht="16.5" customHeight="1">
      <c r="A50" s="176" t="s">
        <v>179</v>
      </c>
      <c r="B50" s="166"/>
      <c r="C50" s="177">
        <v>-2564</v>
      </c>
      <c r="D50" s="120"/>
      <c r="E50" s="177">
        <v>-2304</v>
      </c>
      <c r="F50" s="179"/>
      <c r="G50" s="121"/>
    </row>
    <row r="51" spans="1:7" s="122" customFormat="1" ht="15">
      <c r="A51" s="176" t="s">
        <v>180</v>
      </c>
      <c r="B51" s="166"/>
      <c r="C51" s="139">
        <v>-1745</v>
      </c>
      <c r="D51" s="120"/>
      <c r="E51" s="139">
        <v>-2212</v>
      </c>
      <c r="F51" s="179"/>
      <c r="G51" s="121"/>
    </row>
    <row r="52" spans="1:7" s="122" customFormat="1" ht="15">
      <c r="A52" s="317" t="s">
        <v>181</v>
      </c>
      <c r="B52" s="166"/>
      <c r="C52" s="139">
        <v>675</v>
      </c>
      <c r="D52" s="120"/>
      <c r="E52" s="139" t="s">
        <v>1</v>
      </c>
      <c r="F52" s="179"/>
      <c r="G52" s="121"/>
    </row>
    <row r="53" spans="1:7" ht="15">
      <c r="A53" s="176" t="s">
        <v>182</v>
      </c>
      <c r="B53" s="166"/>
      <c r="C53" s="139">
        <v>-17026</v>
      </c>
      <c r="D53" s="120"/>
      <c r="E53" s="139">
        <v>-852</v>
      </c>
      <c r="F53" s="179"/>
      <c r="G53" s="121"/>
    </row>
    <row r="54" spans="1:7" ht="15">
      <c r="A54" s="176" t="s">
        <v>183</v>
      </c>
      <c r="B54" s="166"/>
      <c r="C54" s="139">
        <v>2526</v>
      </c>
      <c r="D54" s="120"/>
      <c r="E54" s="139" t="s">
        <v>1</v>
      </c>
      <c r="F54" s="179"/>
      <c r="G54" s="121"/>
    </row>
    <row r="55" spans="1:7" ht="15">
      <c r="A55" s="187" t="s">
        <v>184</v>
      </c>
      <c r="B55" s="166"/>
      <c r="C55" s="139">
        <v>-15478</v>
      </c>
      <c r="D55" s="120"/>
      <c r="E55" s="139">
        <v>-12085</v>
      </c>
      <c r="F55" s="179"/>
      <c r="G55" s="121"/>
    </row>
    <row r="56" spans="1:7" ht="15">
      <c r="A56" s="188" t="s">
        <v>185</v>
      </c>
      <c r="B56" s="120">
        <v>29</v>
      </c>
      <c r="C56" s="123">
        <f>SUM(C42:C55)</f>
        <v>135426</v>
      </c>
      <c r="D56" s="120"/>
      <c r="E56" s="123">
        <f>SUM(E42:E55)</f>
        <v>74855</v>
      </c>
      <c r="F56" s="189"/>
    </row>
    <row r="57" spans="1:7" ht="7.5" customHeight="1">
      <c r="A57" s="188"/>
      <c r="B57" s="120"/>
      <c r="C57" s="149"/>
      <c r="D57" s="120"/>
      <c r="E57" s="149"/>
      <c r="F57" s="189"/>
    </row>
    <row r="58" spans="1:7" s="122" customFormat="1" ht="27.75" customHeight="1">
      <c r="A58" s="318" t="s">
        <v>186</v>
      </c>
      <c r="B58" s="120"/>
      <c r="C58" s="124">
        <f>C18+C39+C56</f>
        <v>275</v>
      </c>
      <c r="D58" s="120"/>
      <c r="E58" s="124">
        <f>E18+E39+E56</f>
        <v>-775</v>
      </c>
      <c r="F58" s="189"/>
      <c r="G58" s="191"/>
    </row>
    <row r="59" spans="1:7" s="122" customFormat="1" ht="9.75" customHeight="1">
      <c r="A59" s="187"/>
      <c r="B59" s="120"/>
      <c r="C59" s="126"/>
      <c r="D59" s="120"/>
      <c r="E59" s="126"/>
      <c r="F59" s="190"/>
    </row>
    <row r="60" spans="1:7" ht="15">
      <c r="A60" s="187" t="s">
        <v>187</v>
      </c>
      <c r="B60" s="120"/>
      <c r="C60" s="139">
        <v>22339</v>
      </c>
      <c r="D60" s="120"/>
      <c r="E60" s="139">
        <v>23114</v>
      </c>
      <c r="F60" s="192"/>
    </row>
    <row r="61" spans="1:7" ht="9" customHeight="1">
      <c r="A61" s="187"/>
      <c r="B61" s="120"/>
      <c r="C61" s="192"/>
      <c r="D61" s="120"/>
      <c r="E61" s="192"/>
      <c r="F61" s="190"/>
    </row>
    <row r="62" spans="1:7" thickBot="1">
      <c r="A62" s="296" t="s">
        <v>188</v>
      </c>
      <c r="B62" s="120">
        <f>+SFP!C24</f>
        <v>27</v>
      </c>
      <c r="C62" s="125">
        <f>C60+C58</f>
        <v>22614</v>
      </c>
      <c r="D62" s="120"/>
      <c r="E62" s="125">
        <f>E60+E58</f>
        <v>22339</v>
      </c>
      <c r="F62" s="193"/>
    </row>
    <row r="63" spans="1:7" ht="16.5" thickTop="1">
      <c r="A63" s="165"/>
      <c r="B63" s="120"/>
      <c r="C63" s="197"/>
      <c r="D63" s="120"/>
      <c r="E63" s="197"/>
    </row>
    <row r="64" spans="1:7" ht="15">
      <c r="A64" s="321" t="str">
        <f>+SCI!A61</f>
        <v xml:space="preserve">Załączniki na stronach od 5 do 150 stanowią integralną część jednolitego sprawozdania finansowego. </v>
      </c>
      <c r="B64" s="120"/>
      <c r="C64" s="166"/>
      <c r="D64" s="120"/>
      <c r="E64" s="120"/>
    </row>
    <row r="65" spans="1:6" ht="15">
      <c r="A65" s="194"/>
      <c r="B65" s="120"/>
      <c r="C65" s="166"/>
      <c r="D65" s="120"/>
      <c r="E65" s="120"/>
    </row>
    <row r="66" spans="1:6" ht="15">
      <c r="A66" s="58" t="s">
        <v>16</v>
      </c>
      <c r="B66" s="128"/>
      <c r="C66" s="128"/>
      <c r="D66" s="128"/>
      <c r="E66" s="128"/>
    </row>
    <row r="67" spans="1:6" ht="15">
      <c r="A67" s="59" t="s">
        <v>90</v>
      </c>
      <c r="B67" s="128"/>
      <c r="C67" s="128"/>
      <c r="D67" s="128"/>
      <c r="E67" s="128"/>
    </row>
    <row r="68" spans="1:6" ht="15">
      <c r="A68" s="22"/>
      <c r="B68" s="128"/>
      <c r="C68" s="128"/>
      <c r="D68" s="128"/>
      <c r="E68" s="128"/>
    </row>
    <row r="69" spans="1:6" ht="15">
      <c r="A69" s="360" t="s">
        <v>91</v>
      </c>
      <c r="B69" s="128"/>
      <c r="C69" s="128"/>
      <c r="D69" s="128"/>
      <c r="E69" s="128"/>
    </row>
    <row r="70" spans="1:6" ht="15">
      <c r="A70" s="361" t="s">
        <v>18</v>
      </c>
      <c r="B70" s="128"/>
      <c r="C70" s="128"/>
      <c r="D70" s="128"/>
      <c r="E70" s="128"/>
    </row>
    <row r="71" spans="1:6" ht="15">
      <c r="A71" s="60"/>
      <c r="B71" s="128"/>
      <c r="C71" s="128"/>
      <c r="D71" s="128"/>
      <c r="E71" s="128"/>
    </row>
    <row r="72" spans="1:6" ht="15">
      <c r="A72" s="61" t="s">
        <v>92</v>
      </c>
      <c r="B72" s="195"/>
      <c r="C72" s="195"/>
      <c r="D72" s="195"/>
      <c r="E72" s="195"/>
      <c r="F72" s="196"/>
    </row>
    <row r="73" spans="1:6" ht="15">
      <c r="A73" s="159" t="s">
        <v>93</v>
      </c>
    </row>
    <row r="74" spans="1:6" ht="15">
      <c r="A74" s="178"/>
    </row>
    <row r="75" spans="1:6" ht="15">
      <c r="A75" s="130"/>
    </row>
    <row r="76" spans="1:6" ht="15">
      <c r="A76" s="131"/>
    </row>
    <row r="77" spans="1:6" ht="15">
      <c r="A77" s="132"/>
    </row>
    <row r="78" spans="1:6" ht="15">
      <c r="A78" s="132"/>
    </row>
  </sheetData>
  <mergeCells count="2">
    <mergeCell ref="A1:G1"/>
    <mergeCell ref="B4:B5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7"/>
  <sheetViews>
    <sheetView tabSelected="1" view="pageBreakPreview" zoomScale="73" zoomScaleNormal="55" zoomScaleSheetLayoutView="73" workbookViewId="0">
      <selection activeCell="A53" sqref="A53:A55"/>
    </sheetView>
  </sheetViews>
  <sheetFormatPr defaultColWidth="9.140625" defaultRowHeight="16.5"/>
  <cols>
    <col min="1" max="1" width="88.7109375" style="232" customWidth="1"/>
    <col min="2" max="2" width="11.5703125" style="217" customWidth="1"/>
    <col min="3" max="3" width="13.85546875" style="217" customWidth="1"/>
    <col min="4" max="4" width="1" style="217" customWidth="1"/>
    <col min="5" max="5" width="13.42578125" style="217" customWidth="1"/>
    <col min="6" max="6" width="0.85546875" style="217" customWidth="1"/>
    <col min="7" max="7" width="13.5703125" style="217" customWidth="1"/>
    <col min="8" max="8" width="1" style="217" customWidth="1"/>
    <col min="9" max="9" width="15.85546875" style="217" customWidth="1"/>
    <col min="10" max="10" width="1" style="217" customWidth="1"/>
    <col min="11" max="11" width="17.5703125" style="217" customWidth="1"/>
    <col min="12" max="12" width="0.5703125" style="217" customWidth="1"/>
    <col min="13" max="13" width="20.28515625" style="217" customWidth="1"/>
    <col min="14" max="14" width="0.85546875" style="217" customWidth="1"/>
    <col min="15" max="15" width="19.7109375" style="217" customWidth="1"/>
    <col min="16" max="16" width="1.42578125" style="217" customWidth="1"/>
    <col min="17" max="17" width="13.7109375" style="217" customWidth="1"/>
    <col min="18" max="18" width="2.42578125" style="217" customWidth="1"/>
    <col min="19" max="19" width="20.42578125" style="235" customWidth="1"/>
    <col min="20" max="20" width="1.42578125" style="217" customWidth="1"/>
    <col min="21" max="21" width="18.85546875" style="217" customWidth="1"/>
    <col min="22" max="22" width="11.7109375" style="134" bestFit="1" customWidth="1"/>
    <col min="23" max="23" width="10.85546875" style="134" customWidth="1"/>
    <col min="24" max="25" width="9.85546875" style="134" bestFit="1" customWidth="1"/>
    <col min="26" max="16384" width="9.140625" style="134"/>
  </cols>
  <sheetData>
    <row r="1" spans="1:22" ht="18" customHeight="1">
      <c r="A1" s="324" t="s">
        <v>9</v>
      </c>
      <c r="B1" s="325"/>
      <c r="C1" s="325"/>
      <c r="D1" s="325"/>
      <c r="E1" s="325"/>
      <c r="F1" s="325"/>
      <c r="G1" s="325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33"/>
      <c r="S1" s="234"/>
      <c r="T1" s="233"/>
      <c r="U1" s="233"/>
    </row>
    <row r="2" spans="1:22" ht="18" customHeight="1">
      <c r="A2" s="333" t="s">
        <v>42</v>
      </c>
      <c r="B2" s="333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</row>
    <row r="3" spans="1:22" ht="18" customHeight="1">
      <c r="A3" s="344" t="s">
        <v>43</v>
      </c>
      <c r="B3" s="211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U3" s="237"/>
    </row>
    <row r="4" spans="1:22" ht="43.9" customHeight="1">
      <c r="A4" s="218"/>
      <c r="B4" s="238"/>
      <c r="C4" s="348" t="s">
        <v>45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238"/>
      <c r="S4" s="355" t="s">
        <v>54</v>
      </c>
      <c r="T4" s="356"/>
      <c r="U4" s="355" t="s">
        <v>55</v>
      </c>
    </row>
    <row r="5" spans="1:22" s="135" customFormat="1" ht="28.5" customHeight="1">
      <c r="A5" s="335"/>
      <c r="B5" s="346" t="s">
        <v>44</v>
      </c>
      <c r="C5" s="349" t="s">
        <v>46</v>
      </c>
      <c r="D5" s="350"/>
      <c r="E5" s="349" t="s">
        <v>47</v>
      </c>
      <c r="F5" s="281"/>
      <c r="G5" s="349" t="s">
        <v>48</v>
      </c>
      <c r="H5" s="350"/>
      <c r="I5" s="349" t="s">
        <v>49</v>
      </c>
      <c r="J5" s="353"/>
      <c r="K5" s="349" t="s">
        <v>50</v>
      </c>
      <c r="L5" s="353"/>
      <c r="M5" s="349" t="s">
        <v>51</v>
      </c>
      <c r="N5" s="350"/>
      <c r="O5" s="349" t="s">
        <v>52</v>
      </c>
      <c r="P5" s="281"/>
      <c r="Q5" s="349" t="s">
        <v>53</v>
      </c>
      <c r="R5" s="282"/>
      <c r="S5" s="283"/>
      <c r="T5" s="282"/>
      <c r="U5" s="282"/>
    </row>
    <row r="6" spans="1:22" s="136" customFormat="1" ht="52.9" customHeight="1">
      <c r="A6" s="336"/>
      <c r="B6" s="347"/>
      <c r="C6" s="351"/>
      <c r="D6" s="352"/>
      <c r="E6" s="351"/>
      <c r="F6" s="285"/>
      <c r="G6" s="349"/>
      <c r="H6" s="352"/>
      <c r="I6" s="349"/>
      <c r="J6" s="354"/>
      <c r="K6" s="349"/>
      <c r="L6" s="354"/>
      <c r="M6" s="349"/>
      <c r="N6" s="352"/>
      <c r="O6" s="349"/>
      <c r="P6" s="285"/>
      <c r="Q6" s="351"/>
      <c r="R6" s="284"/>
      <c r="S6" s="286"/>
      <c r="T6" s="287"/>
      <c r="U6" s="287"/>
    </row>
    <row r="7" spans="1:22" s="137" customFormat="1">
      <c r="A7" s="219"/>
      <c r="B7" s="212"/>
      <c r="C7" s="241" t="s">
        <v>0</v>
      </c>
      <c r="D7" s="241"/>
      <c r="E7" s="241" t="s">
        <v>0</v>
      </c>
      <c r="F7" s="241"/>
      <c r="G7" s="241" t="s">
        <v>0</v>
      </c>
      <c r="H7" s="241"/>
      <c r="I7" s="241" t="s">
        <v>0</v>
      </c>
      <c r="J7" s="241"/>
      <c r="K7" s="241" t="s">
        <v>0</v>
      </c>
      <c r="L7" s="241"/>
      <c r="M7" s="241" t="s">
        <v>0</v>
      </c>
      <c r="N7" s="241"/>
      <c r="O7" s="241" t="s">
        <v>0</v>
      </c>
      <c r="P7" s="241"/>
      <c r="Q7" s="241" t="s">
        <v>0</v>
      </c>
      <c r="R7" s="242"/>
      <c r="S7" s="243" t="s">
        <v>0</v>
      </c>
      <c r="T7" s="241"/>
      <c r="U7" s="241" t="s">
        <v>0</v>
      </c>
    </row>
    <row r="8" spans="1:22" s="136" customFormat="1" ht="12" customHeight="1">
      <c r="A8" s="294"/>
      <c r="B8" s="213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15"/>
      <c r="P8" s="241"/>
      <c r="Q8" s="241"/>
      <c r="R8" s="239"/>
      <c r="S8" s="240"/>
      <c r="T8" s="239"/>
      <c r="U8" s="239"/>
    </row>
    <row r="9" spans="1:22" s="138" customFormat="1" ht="3.75" customHeight="1">
      <c r="A9" s="220"/>
      <c r="B9" s="244"/>
      <c r="C9" s="245"/>
      <c r="D9" s="246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7"/>
      <c r="S9" s="248"/>
      <c r="T9" s="244"/>
      <c r="U9" s="249"/>
    </row>
    <row r="10" spans="1:22" s="138" customFormat="1" ht="17.25" thickBot="1">
      <c r="A10" s="221" t="s">
        <v>189</v>
      </c>
      <c r="B10" s="238">
        <f>+SFP!C38</f>
        <v>28</v>
      </c>
      <c r="C10" s="256">
        <v>134798</v>
      </c>
      <c r="D10" s="250"/>
      <c r="E10" s="256">
        <v>-18613</v>
      </c>
      <c r="F10" s="250"/>
      <c r="G10" s="256">
        <v>45256</v>
      </c>
      <c r="H10" s="250"/>
      <c r="I10" s="256">
        <v>23445</v>
      </c>
      <c r="J10" s="251"/>
      <c r="K10" s="256">
        <v>1330</v>
      </c>
      <c r="L10" s="251"/>
      <c r="M10" s="256">
        <v>-2563</v>
      </c>
      <c r="N10" s="250"/>
      <c r="O10" s="256">
        <v>222238</v>
      </c>
      <c r="P10" s="250"/>
      <c r="Q10" s="256">
        <f>C10+E10+G10+I10+K10+M10+O10</f>
        <v>405891</v>
      </c>
      <c r="R10" s="252"/>
      <c r="S10" s="256">
        <v>51749</v>
      </c>
      <c r="T10" s="253"/>
      <c r="U10" s="256">
        <f>Q10+S10</f>
        <v>457640</v>
      </c>
      <c r="V10" s="141"/>
    </row>
    <row r="11" spans="1:22" s="138" customFormat="1" ht="8.25" customHeight="1" thickTop="1">
      <c r="A11" s="221"/>
      <c r="B11" s="238"/>
      <c r="C11" s="251"/>
      <c r="D11" s="250"/>
      <c r="E11" s="250"/>
      <c r="F11" s="250"/>
      <c r="G11" s="251"/>
      <c r="H11" s="250"/>
      <c r="I11" s="251"/>
      <c r="J11" s="251"/>
      <c r="K11" s="251"/>
      <c r="L11" s="251"/>
      <c r="M11" s="251"/>
      <c r="N11" s="250"/>
      <c r="O11" s="251"/>
      <c r="P11" s="250"/>
      <c r="Q11" s="251"/>
      <c r="R11" s="252"/>
      <c r="S11" s="252"/>
      <c r="T11" s="253"/>
      <c r="U11" s="257"/>
    </row>
    <row r="12" spans="1:22" s="138" customFormat="1" ht="17.25">
      <c r="A12" s="223" t="s">
        <v>190</v>
      </c>
      <c r="B12" s="238"/>
      <c r="C12" s="251"/>
      <c r="D12" s="250"/>
      <c r="E12" s="250"/>
      <c r="F12" s="250"/>
      <c r="G12" s="251"/>
      <c r="H12" s="250"/>
      <c r="I12" s="251"/>
      <c r="J12" s="251"/>
      <c r="K12" s="251"/>
      <c r="L12" s="251"/>
      <c r="M12" s="251"/>
      <c r="N12" s="250"/>
      <c r="O12" s="251"/>
      <c r="P12" s="250"/>
      <c r="Q12" s="251"/>
      <c r="R12" s="252"/>
      <c r="S12" s="252"/>
      <c r="T12" s="253"/>
      <c r="U12" s="257"/>
    </row>
    <row r="13" spans="1:22" s="138" customFormat="1">
      <c r="A13" s="224" t="s">
        <v>191</v>
      </c>
      <c r="B13" s="238"/>
      <c r="C13" s="255">
        <v>0</v>
      </c>
      <c r="D13" s="255"/>
      <c r="E13" s="255">
        <v>-888</v>
      </c>
      <c r="F13" s="255"/>
      <c r="G13" s="255">
        <v>0</v>
      </c>
      <c r="H13" s="255"/>
      <c r="I13" s="255">
        <v>0</v>
      </c>
      <c r="J13" s="255"/>
      <c r="K13" s="255">
        <v>0</v>
      </c>
      <c r="L13" s="255"/>
      <c r="M13" s="255">
        <v>0</v>
      </c>
      <c r="N13" s="255"/>
      <c r="O13" s="255">
        <v>52</v>
      </c>
      <c r="P13" s="255"/>
      <c r="Q13" s="255">
        <f>SUM(C13:P13)</f>
        <v>-836</v>
      </c>
      <c r="R13" s="257"/>
      <c r="S13" s="255">
        <v>0</v>
      </c>
      <c r="T13" s="257"/>
      <c r="U13" s="258">
        <f>SUM(Q13:T13)</f>
        <v>-836</v>
      </c>
    </row>
    <row r="14" spans="1:22" s="138" customFormat="1">
      <c r="A14" s="224" t="s">
        <v>192</v>
      </c>
      <c r="B14" s="238"/>
      <c r="C14" s="250">
        <v>0</v>
      </c>
      <c r="D14" s="250"/>
      <c r="E14" s="250">
        <v>0</v>
      </c>
      <c r="F14" s="250"/>
      <c r="G14" s="250">
        <v>0</v>
      </c>
      <c r="H14" s="250"/>
      <c r="I14" s="250">
        <v>0</v>
      </c>
      <c r="J14" s="250"/>
      <c r="K14" s="250">
        <v>0</v>
      </c>
      <c r="L14" s="250"/>
      <c r="M14" s="250">
        <v>0</v>
      </c>
      <c r="N14" s="255"/>
      <c r="O14" s="255">
        <v>25</v>
      </c>
      <c r="P14" s="255"/>
      <c r="Q14" s="255">
        <f>SUM(C14:P14)</f>
        <v>25</v>
      </c>
      <c r="R14" s="257"/>
      <c r="S14" s="255">
        <v>0</v>
      </c>
      <c r="T14" s="257"/>
      <c r="U14" s="258">
        <f>SUM(Q14:T14)</f>
        <v>25</v>
      </c>
    </row>
    <row r="15" spans="1:22" s="138" customFormat="1" ht="8.25" customHeight="1">
      <c r="A15" s="224"/>
      <c r="B15" s="238"/>
      <c r="C15" s="251"/>
      <c r="D15" s="250"/>
      <c r="E15" s="250"/>
      <c r="F15" s="250"/>
      <c r="G15" s="251"/>
      <c r="H15" s="250"/>
      <c r="I15" s="251"/>
      <c r="J15" s="251"/>
      <c r="K15" s="251"/>
      <c r="L15" s="251"/>
      <c r="M15" s="251"/>
      <c r="N15" s="250"/>
      <c r="O15" s="251"/>
      <c r="P15" s="250"/>
      <c r="Q15" s="251"/>
      <c r="R15" s="252"/>
      <c r="S15" s="252"/>
      <c r="T15" s="253"/>
      <c r="U15" s="258">
        <f t="shared" ref="U15" si="0">SUM(Q15:T15)</f>
        <v>0</v>
      </c>
    </row>
    <row r="16" spans="1:22" s="138" customFormat="1">
      <c r="A16" s="222" t="s">
        <v>193</v>
      </c>
      <c r="B16" s="238"/>
      <c r="C16" s="261">
        <f>C17+C18</f>
        <v>0</v>
      </c>
      <c r="D16" s="260"/>
      <c r="E16" s="261">
        <f>E17+E18</f>
        <v>0</v>
      </c>
      <c r="F16" s="255"/>
      <c r="G16" s="261">
        <f>G17+G18</f>
        <v>2585</v>
      </c>
      <c r="H16" s="261">
        <f t="shared" ref="H16:O16" si="1">H17+H18</f>
        <v>0</v>
      </c>
      <c r="I16" s="261">
        <f t="shared" si="1"/>
        <v>0</v>
      </c>
      <c r="J16" s="261">
        <f t="shared" si="1"/>
        <v>0</v>
      </c>
      <c r="K16" s="261">
        <f t="shared" si="1"/>
        <v>0</v>
      </c>
      <c r="L16" s="261">
        <f t="shared" si="1"/>
        <v>0</v>
      </c>
      <c r="M16" s="261">
        <f t="shared" si="1"/>
        <v>0</v>
      </c>
      <c r="N16" s="261">
        <f t="shared" si="1"/>
        <v>0</v>
      </c>
      <c r="O16" s="261">
        <f t="shared" si="1"/>
        <v>-11630</v>
      </c>
      <c r="P16" s="261">
        <f t="shared" ref="P16" si="2">P17+P18</f>
        <v>0</v>
      </c>
      <c r="Q16" s="264">
        <f>SUM(C16:P16)</f>
        <v>-9045</v>
      </c>
      <c r="R16" s="261">
        <f t="shared" ref="R16" si="3">R17+R18</f>
        <v>0</v>
      </c>
      <c r="S16" s="261">
        <f t="shared" ref="S16" si="4">S17+S18</f>
        <v>0</v>
      </c>
      <c r="T16" s="261">
        <f t="shared" ref="T16" si="5">T17+T18</f>
        <v>0</v>
      </c>
      <c r="U16" s="307">
        <f>SUM(Q16:T16)</f>
        <v>-9045</v>
      </c>
    </row>
    <row r="17" spans="1:22" s="138" customFormat="1">
      <c r="A17" s="226" t="s">
        <v>194</v>
      </c>
      <c r="B17" s="238"/>
      <c r="C17" s="250">
        <v>0</v>
      </c>
      <c r="D17" s="250"/>
      <c r="E17" s="250">
        <v>0</v>
      </c>
      <c r="F17" s="250"/>
      <c r="G17" s="250">
        <v>2585</v>
      </c>
      <c r="H17" s="250"/>
      <c r="I17" s="250">
        <v>0</v>
      </c>
      <c r="J17" s="250"/>
      <c r="K17" s="250">
        <v>0</v>
      </c>
      <c r="L17" s="250"/>
      <c r="M17" s="250">
        <v>0</v>
      </c>
      <c r="N17" s="250"/>
      <c r="O17" s="250">
        <v>-2585</v>
      </c>
      <c r="P17" s="250"/>
      <c r="Q17" s="255">
        <f t="shared" ref="Q17:Q18" si="6">SUM(C17:P17)</f>
        <v>0</v>
      </c>
      <c r="R17" s="266"/>
      <c r="S17" s="250">
        <v>0</v>
      </c>
      <c r="T17" s="267"/>
      <c r="U17" s="250">
        <v>0</v>
      </c>
    </row>
    <row r="18" spans="1:22" s="138" customFormat="1">
      <c r="A18" s="226" t="s">
        <v>195</v>
      </c>
      <c r="B18" s="238"/>
      <c r="C18" s="250">
        <v>0</v>
      </c>
      <c r="D18" s="250"/>
      <c r="E18" s="250">
        <v>0</v>
      </c>
      <c r="F18" s="250"/>
      <c r="G18" s="250">
        <v>0</v>
      </c>
      <c r="H18" s="250"/>
      <c r="I18" s="250">
        <v>0</v>
      </c>
      <c r="J18" s="250"/>
      <c r="K18" s="250">
        <v>0</v>
      </c>
      <c r="L18" s="250"/>
      <c r="M18" s="250">
        <v>0</v>
      </c>
      <c r="N18" s="250"/>
      <c r="O18" s="250">
        <v>-9045</v>
      </c>
      <c r="P18" s="250"/>
      <c r="Q18" s="255">
        <f t="shared" si="6"/>
        <v>-9045</v>
      </c>
      <c r="R18" s="266"/>
      <c r="S18" s="250">
        <v>0</v>
      </c>
      <c r="T18" s="267"/>
      <c r="U18" s="250">
        <f>SUM(Q18:T18)</f>
        <v>-9045</v>
      </c>
    </row>
    <row r="19" spans="1:22" s="138" customFormat="1" ht="6.75" customHeight="1">
      <c r="A19" s="226"/>
      <c r="B19" s="238"/>
      <c r="C19" s="251"/>
      <c r="D19" s="250"/>
      <c r="E19" s="250"/>
      <c r="F19" s="250"/>
      <c r="G19" s="251"/>
      <c r="H19" s="250"/>
      <c r="I19" s="251"/>
      <c r="J19" s="251"/>
      <c r="K19" s="251"/>
      <c r="L19" s="251"/>
      <c r="M19" s="251"/>
      <c r="N19" s="250"/>
      <c r="O19" s="251"/>
      <c r="P19" s="250"/>
      <c r="Q19" s="251"/>
      <c r="R19" s="252"/>
      <c r="S19" s="252"/>
      <c r="T19" s="253"/>
      <c r="U19" s="257"/>
    </row>
    <row r="20" spans="1:22" s="138" customFormat="1">
      <c r="A20" s="220" t="s">
        <v>196</v>
      </c>
      <c r="B20" s="238"/>
      <c r="C20" s="264">
        <v>0</v>
      </c>
      <c r="D20" s="251"/>
      <c r="E20" s="264">
        <v>0</v>
      </c>
      <c r="F20" s="251"/>
      <c r="G20" s="264">
        <v>0</v>
      </c>
      <c r="H20" s="251"/>
      <c r="I20" s="264">
        <v>0</v>
      </c>
      <c r="J20" s="251"/>
      <c r="K20" s="264">
        <v>0</v>
      </c>
      <c r="L20" s="251"/>
      <c r="M20" s="264">
        <v>0</v>
      </c>
      <c r="N20" s="251"/>
      <c r="O20" s="264">
        <f>O21+O22+O23+O24</f>
        <v>-1692</v>
      </c>
      <c r="P20" s="264" t="e">
        <f>P21+P22+#REF!+P23+P24</f>
        <v>#REF!</v>
      </c>
      <c r="Q20" s="264">
        <f>Q21+Q22+Q23+Q24</f>
        <v>-1692</v>
      </c>
      <c r="R20" s="264"/>
      <c r="S20" s="264">
        <f>S21+S22+S23+S24</f>
        <v>-23980</v>
      </c>
      <c r="T20" s="264" t="e">
        <f>T21+T22+#REF!+T23+T24</f>
        <v>#REF!</v>
      </c>
      <c r="U20" s="264">
        <f>U21+U22+U23+U24</f>
        <v>-25672</v>
      </c>
    </row>
    <row r="21" spans="1:22" s="138" customFormat="1">
      <c r="A21" s="226" t="s">
        <v>197</v>
      </c>
      <c r="B21" s="238"/>
      <c r="C21" s="262">
        <v>0</v>
      </c>
      <c r="D21" s="250"/>
      <c r="E21" s="262">
        <v>0</v>
      </c>
      <c r="F21" s="250"/>
      <c r="G21" s="262">
        <v>0</v>
      </c>
      <c r="H21" s="250"/>
      <c r="I21" s="262">
        <v>0</v>
      </c>
      <c r="J21" s="251"/>
      <c r="K21" s="262">
        <v>0</v>
      </c>
      <c r="L21" s="251"/>
      <c r="M21" s="262">
        <v>0</v>
      </c>
      <c r="N21" s="250"/>
      <c r="O21" s="263">
        <v>0</v>
      </c>
      <c r="P21" s="250"/>
      <c r="Q21" s="255">
        <f>C21+E21+G21+I21+K21+M21+O21</f>
        <v>0</v>
      </c>
      <c r="R21" s="252"/>
      <c r="S21" s="263">
        <v>-3233</v>
      </c>
      <c r="T21" s="253"/>
      <c r="U21" s="258">
        <f>SUM(Q21:T21)</f>
        <v>-3233</v>
      </c>
    </row>
    <row r="22" spans="1:22" s="138" customFormat="1">
      <c r="A22" s="226" t="s">
        <v>198</v>
      </c>
      <c r="B22" s="238"/>
      <c r="C22" s="262">
        <v>0</v>
      </c>
      <c r="D22" s="250"/>
      <c r="E22" s="262">
        <v>0</v>
      </c>
      <c r="F22" s="250"/>
      <c r="G22" s="262">
        <v>0</v>
      </c>
      <c r="H22" s="250"/>
      <c r="I22" s="262">
        <v>0</v>
      </c>
      <c r="J22" s="251"/>
      <c r="K22" s="262">
        <v>0</v>
      </c>
      <c r="L22" s="251"/>
      <c r="M22" s="262">
        <v>0</v>
      </c>
      <c r="N22" s="250"/>
      <c r="O22" s="263">
        <v>0</v>
      </c>
      <c r="P22" s="250"/>
      <c r="Q22" s="255">
        <f>C22+E22+G22+I22+K22+M22+O22</f>
        <v>0</v>
      </c>
      <c r="R22" s="252"/>
      <c r="S22" s="263">
        <v>-3212</v>
      </c>
      <c r="T22" s="253"/>
      <c r="U22" s="258">
        <f>SUM(Q22:T22)</f>
        <v>-3212</v>
      </c>
    </row>
    <row r="23" spans="1:22" s="138" customFormat="1">
      <c r="A23" s="226" t="s">
        <v>199</v>
      </c>
      <c r="B23" s="238"/>
      <c r="C23" s="262">
        <v>0</v>
      </c>
      <c r="D23" s="250"/>
      <c r="E23" s="262">
        <v>0</v>
      </c>
      <c r="F23" s="250"/>
      <c r="G23" s="262">
        <v>0</v>
      </c>
      <c r="H23" s="250"/>
      <c r="I23" s="262">
        <v>0</v>
      </c>
      <c r="J23" s="251"/>
      <c r="K23" s="262">
        <v>0</v>
      </c>
      <c r="L23" s="251"/>
      <c r="M23" s="262">
        <v>0</v>
      </c>
      <c r="N23" s="250"/>
      <c r="O23" s="263">
        <v>-1772</v>
      </c>
      <c r="P23" s="250"/>
      <c r="Q23" s="255">
        <f>C23+E23+G23+I23+K23+M23+O23</f>
        <v>-1772</v>
      </c>
      <c r="R23" s="252"/>
      <c r="S23" s="263">
        <v>-17643</v>
      </c>
      <c r="T23" s="253"/>
      <c r="U23" s="258">
        <f>SUM(Q23:T23)</f>
        <v>-19415</v>
      </c>
      <c r="V23" s="290"/>
    </row>
    <row r="24" spans="1:22" s="138" customFormat="1">
      <c r="A24" s="226" t="s">
        <v>200</v>
      </c>
      <c r="B24" s="238"/>
      <c r="C24" s="262">
        <v>0</v>
      </c>
      <c r="D24" s="250"/>
      <c r="E24" s="262">
        <v>0</v>
      </c>
      <c r="F24" s="250"/>
      <c r="G24" s="262">
        <v>0</v>
      </c>
      <c r="H24" s="250"/>
      <c r="I24" s="262">
        <v>0</v>
      </c>
      <c r="J24" s="251"/>
      <c r="K24" s="262">
        <v>0</v>
      </c>
      <c r="L24" s="251"/>
      <c r="M24" s="262">
        <v>0</v>
      </c>
      <c r="N24" s="250"/>
      <c r="O24" s="263">
        <v>80</v>
      </c>
      <c r="P24" s="250"/>
      <c r="Q24" s="255">
        <f>C24+E24+G24+I24+K24+M24+O24</f>
        <v>80</v>
      </c>
      <c r="R24" s="252"/>
      <c r="S24" s="263">
        <v>108</v>
      </c>
      <c r="T24" s="253"/>
      <c r="U24" s="258">
        <f>SUM(Q24:T24)</f>
        <v>188</v>
      </c>
    </row>
    <row r="25" spans="1:22" s="138" customFormat="1" ht="6.75" customHeight="1">
      <c r="A25" s="226"/>
      <c r="B25" s="238"/>
      <c r="C25" s="251"/>
      <c r="D25" s="250"/>
      <c r="E25" s="250"/>
      <c r="F25" s="250"/>
      <c r="G25" s="251"/>
      <c r="H25" s="250"/>
      <c r="I25" s="251"/>
      <c r="J25" s="251"/>
      <c r="K25" s="251"/>
      <c r="L25" s="251"/>
      <c r="M25" s="251"/>
      <c r="N25" s="250"/>
      <c r="O25" s="251"/>
      <c r="P25" s="250"/>
      <c r="Q25" s="251"/>
      <c r="R25" s="252"/>
      <c r="S25" s="252"/>
      <c r="T25" s="253"/>
      <c r="U25" s="257"/>
    </row>
    <row r="26" spans="1:22" s="138" customFormat="1">
      <c r="A26" s="295" t="s">
        <v>201</v>
      </c>
      <c r="B26" s="238"/>
      <c r="C26" s="265">
        <v>0</v>
      </c>
      <c r="D26" s="250"/>
      <c r="E26" s="265">
        <v>0</v>
      </c>
      <c r="F26" s="250"/>
      <c r="G26" s="265">
        <v>0</v>
      </c>
      <c r="H26" s="250"/>
      <c r="I26" s="264">
        <f>I27+I28</f>
        <v>9313</v>
      </c>
      <c r="J26" s="251"/>
      <c r="K26" s="264">
        <f>K27+K28</f>
        <v>1478</v>
      </c>
      <c r="L26" s="264">
        <f t="shared" ref="L26:M26" si="7">L27+L28</f>
        <v>0</v>
      </c>
      <c r="M26" s="264">
        <f t="shared" si="7"/>
        <v>1846</v>
      </c>
      <c r="N26" s="250"/>
      <c r="O26" s="264">
        <f>O27+O28</f>
        <v>50510</v>
      </c>
      <c r="P26" s="250"/>
      <c r="Q26" s="264">
        <f>Q27+Q28</f>
        <v>63147</v>
      </c>
      <c r="R26" s="252"/>
      <c r="S26" s="264">
        <f>S27+S28</f>
        <v>5964</v>
      </c>
      <c r="T26" s="253"/>
      <c r="U26" s="264">
        <f>U27+U28</f>
        <v>69111</v>
      </c>
      <c r="V26" s="153"/>
    </row>
    <row r="27" spans="1:22" s="138" customFormat="1">
      <c r="A27" s="225" t="s">
        <v>202</v>
      </c>
      <c r="B27" s="238"/>
      <c r="C27" s="259">
        <v>0</v>
      </c>
      <c r="D27" s="250"/>
      <c r="E27" s="259">
        <v>0</v>
      </c>
      <c r="F27" s="250"/>
      <c r="G27" s="259">
        <v>0</v>
      </c>
      <c r="H27" s="250"/>
      <c r="I27" s="255">
        <v>0</v>
      </c>
      <c r="J27" s="251"/>
      <c r="K27" s="255">
        <v>0</v>
      </c>
      <c r="L27" s="251"/>
      <c r="M27" s="255">
        <v>0</v>
      </c>
      <c r="N27" s="250"/>
      <c r="O27" s="255">
        <v>50638</v>
      </c>
      <c r="P27" s="250"/>
      <c r="Q27" s="255">
        <f>SUM(C27:P27)</f>
        <v>50638</v>
      </c>
      <c r="R27" s="252"/>
      <c r="S27" s="255">
        <v>4264</v>
      </c>
      <c r="T27" s="253"/>
      <c r="U27" s="258">
        <f>SUM(Q27:T27)</f>
        <v>54902</v>
      </c>
      <c r="V27" s="141"/>
    </row>
    <row r="28" spans="1:22" s="138" customFormat="1">
      <c r="A28" s="225" t="s">
        <v>203</v>
      </c>
      <c r="B28" s="238"/>
      <c r="C28" s="259">
        <v>0</v>
      </c>
      <c r="D28" s="250"/>
      <c r="E28" s="259">
        <v>0</v>
      </c>
      <c r="F28" s="250"/>
      <c r="G28" s="259">
        <v>0</v>
      </c>
      <c r="H28" s="250"/>
      <c r="I28" s="246">
        <v>9313</v>
      </c>
      <c r="J28" s="251"/>
      <c r="K28" s="246">
        <v>1478</v>
      </c>
      <c r="L28" s="251"/>
      <c r="M28" s="246">
        <v>1846</v>
      </c>
      <c r="N28" s="250"/>
      <c r="O28" s="255">
        <v>-128</v>
      </c>
      <c r="P28" s="250"/>
      <c r="Q28" s="255">
        <f>SUM(C28:P28)</f>
        <v>12509</v>
      </c>
      <c r="R28" s="252"/>
      <c r="S28" s="255">
        <v>1700</v>
      </c>
      <c r="T28" s="253"/>
      <c r="U28" s="258">
        <f>SUM(Q28:T28)</f>
        <v>14209</v>
      </c>
    </row>
    <row r="29" spans="1:22" s="138" customFormat="1" ht="5.25" customHeight="1">
      <c r="A29" s="220"/>
      <c r="B29" s="238"/>
      <c r="C29" s="259"/>
      <c r="D29" s="250"/>
      <c r="E29" s="259"/>
      <c r="F29" s="250"/>
      <c r="G29" s="259"/>
      <c r="H29" s="250"/>
      <c r="I29" s="255"/>
      <c r="J29" s="251"/>
      <c r="K29" s="255"/>
      <c r="L29" s="251"/>
      <c r="M29" s="255"/>
      <c r="N29" s="250"/>
      <c r="O29" s="255"/>
      <c r="P29" s="250"/>
      <c r="Q29" s="260"/>
      <c r="R29" s="252"/>
      <c r="S29" s="255"/>
      <c r="T29" s="253"/>
      <c r="U29" s="258"/>
    </row>
    <row r="30" spans="1:22" s="138" customFormat="1">
      <c r="A30" s="220" t="s">
        <v>204</v>
      </c>
      <c r="B30" s="238"/>
      <c r="C30" s="259">
        <v>0</v>
      </c>
      <c r="D30" s="250"/>
      <c r="E30" s="259">
        <v>0</v>
      </c>
      <c r="F30" s="250"/>
      <c r="G30" s="259">
        <v>0</v>
      </c>
      <c r="H30" s="250"/>
      <c r="I30" s="255">
        <v>-481</v>
      </c>
      <c r="J30" s="251"/>
      <c r="K30" s="259">
        <v>0</v>
      </c>
      <c r="L30" s="251"/>
      <c r="M30" s="259">
        <v>0</v>
      </c>
      <c r="N30" s="250"/>
      <c r="O30" s="255">
        <v>481</v>
      </c>
      <c r="P30" s="250"/>
      <c r="Q30" s="255">
        <f>SUM(I30:P30)</f>
        <v>0</v>
      </c>
      <c r="R30" s="252"/>
      <c r="S30" s="255">
        <v>0</v>
      </c>
      <c r="T30" s="253"/>
      <c r="U30" s="258">
        <f>Q30+S30</f>
        <v>0</v>
      </c>
      <c r="V30" s="290"/>
    </row>
    <row r="31" spans="1:22" s="138" customFormat="1" ht="7.5" customHeight="1">
      <c r="A31" s="220"/>
      <c r="B31" s="238"/>
      <c r="C31" s="251"/>
      <c r="D31" s="250"/>
      <c r="E31" s="250"/>
      <c r="F31" s="250"/>
      <c r="G31" s="251"/>
      <c r="H31" s="250"/>
      <c r="I31" s="251"/>
      <c r="J31" s="251"/>
      <c r="K31" s="251"/>
      <c r="L31" s="251"/>
      <c r="M31" s="251"/>
      <c r="N31" s="250"/>
      <c r="O31" s="251"/>
      <c r="P31" s="250"/>
      <c r="Q31" s="251"/>
      <c r="R31" s="252"/>
      <c r="S31" s="252"/>
      <c r="T31" s="253"/>
      <c r="U31" s="257"/>
    </row>
    <row r="32" spans="1:22" s="138" customFormat="1" ht="18" customHeight="1" thickBot="1">
      <c r="A32" s="221" t="s">
        <v>205</v>
      </c>
      <c r="B32" s="238">
        <f>+SFP!C38</f>
        <v>28</v>
      </c>
      <c r="C32" s="256">
        <f t="shared" ref="C32:N32" si="8">+C10+C13+C16+C20+C26+C30</f>
        <v>134798</v>
      </c>
      <c r="D32" s="256">
        <f t="shared" si="8"/>
        <v>0</v>
      </c>
      <c r="E32" s="256">
        <f t="shared" si="8"/>
        <v>-19501</v>
      </c>
      <c r="F32" s="256">
        <f t="shared" si="8"/>
        <v>0</v>
      </c>
      <c r="G32" s="256">
        <f t="shared" si="8"/>
        <v>47841</v>
      </c>
      <c r="H32" s="256">
        <f t="shared" si="8"/>
        <v>0</v>
      </c>
      <c r="I32" s="256">
        <f t="shared" si="8"/>
        <v>32277</v>
      </c>
      <c r="J32" s="256">
        <f t="shared" si="8"/>
        <v>0</v>
      </c>
      <c r="K32" s="256">
        <f t="shared" si="8"/>
        <v>2808</v>
      </c>
      <c r="L32" s="256">
        <f t="shared" si="8"/>
        <v>0</v>
      </c>
      <c r="M32" s="256">
        <f t="shared" si="8"/>
        <v>-717</v>
      </c>
      <c r="N32" s="256">
        <f t="shared" si="8"/>
        <v>0</v>
      </c>
      <c r="O32" s="256">
        <f>+O10+O13+O16+O20+O26+O30+O14</f>
        <v>259984</v>
      </c>
      <c r="P32" s="256" t="e">
        <f>+P10+P13+P16+P20+P26+P30</f>
        <v>#REF!</v>
      </c>
      <c r="Q32" s="256">
        <f>+Q10+Q13+Q16+Q20+Q26+Q30+Q14</f>
        <v>457490</v>
      </c>
      <c r="R32" s="256"/>
      <c r="S32" s="256">
        <f>+S10+S13+S16+S20+S26+S30</f>
        <v>33733</v>
      </c>
      <c r="T32" s="256" t="e">
        <f>+T10+T13+T16+T20+T26+T30</f>
        <v>#REF!</v>
      </c>
      <c r="U32" s="256">
        <f>+U10+U13+U16+U20+U26+U30+U14</f>
        <v>491223</v>
      </c>
      <c r="V32" s="141"/>
    </row>
    <row r="33" spans="1:22" s="138" customFormat="1" ht="12" customHeight="1" thickTop="1">
      <c r="A33" s="221"/>
      <c r="B33" s="238"/>
      <c r="C33" s="251"/>
      <c r="D33" s="250"/>
      <c r="E33" s="251"/>
      <c r="F33" s="250"/>
      <c r="G33" s="251"/>
      <c r="H33" s="250"/>
      <c r="I33" s="251"/>
      <c r="J33" s="251"/>
      <c r="K33" s="251"/>
      <c r="L33" s="251"/>
      <c r="M33" s="251"/>
      <c r="N33" s="250"/>
      <c r="O33" s="251"/>
      <c r="P33" s="250"/>
      <c r="Q33" s="251"/>
      <c r="R33" s="252"/>
      <c r="S33" s="251"/>
      <c r="T33" s="253"/>
      <c r="U33" s="251"/>
      <c r="V33" s="141"/>
    </row>
    <row r="34" spans="1:22" s="138" customFormat="1" ht="17.25">
      <c r="A34" s="223" t="s">
        <v>206</v>
      </c>
      <c r="B34" s="238"/>
      <c r="C34" s="251"/>
      <c r="D34" s="250"/>
      <c r="E34" s="250"/>
      <c r="F34" s="250"/>
      <c r="G34" s="251"/>
      <c r="H34" s="250"/>
      <c r="I34" s="251"/>
      <c r="J34" s="251"/>
      <c r="K34" s="251"/>
      <c r="L34" s="251"/>
      <c r="M34" s="251"/>
      <c r="N34" s="250"/>
      <c r="O34" s="251"/>
      <c r="P34" s="250"/>
      <c r="Q34" s="251"/>
      <c r="R34" s="252"/>
      <c r="S34" s="252"/>
      <c r="T34" s="253"/>
      <c r="U34" s="257"/>
    </row>
    <row r="35" spans="1:22" s="138" customFormat="1">
      <c r="A35" s="224" t="s">
        <v>191</v>
      </c>
      <c r="B35" s="238"/>
      <c r="C35" s="255">
        <v>0</v>
      </c>
      <c r="D35" s="255"/>
      <c r="E35" s="255">
        <v>-14935</v>
      </c>
      <c r="F35" s="255"/>
      <c r="G35" s="255">
        <v>0</v>
      </c>
      <c r="H35" s="255"/>
      <c r="I35" s="255">
        <v>0</v>
      </c>
      <c r="J35" s="255"/>
      <c r="K35" s="255">
        <v>0</v>
      </c>
      <c r="L35" s="255"/>
      <c r="M35" s="255">
        <v>0</v>
      </c>
      <c r="N35" s="255"/>
      <c r="O35" s="255">
        <v>479</v>
      </c>
      <c r="P35" s="255"/>
      <c r="Q35" s="255">
        <f>SUM(C35:O35)</f>
        <v>-14456</v>
      </c>
      <c r="R35" s="257"/>
      <c r="S35" s="255">
        <v>-125</v>
      </c>
      <c r="T35" s="257"/>
      <c r="U35" s="257">
        <f>+Q35+S35</f>
        <v>-14581</v>
      </c>
    </row>
    <row r="36" spans="1:22" s="138" customFormat="1" ht="6" customHeight="1">
      <c r="A36" s="224"/>
      <c r="B36" s="238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60"/>
      <c r="R36" s="257"/>
      <c r="S36" s="255"/>
      <c r="T36" s="257"/>
      <c r="U36" s="258"/>
    </row>
    <row r="37" spans="1:22" s="138" customFormat="1" ht="18" customHeight="1">
      <c r="A37" s="224" t="s">
        <v>192</v>
      </c>
      <c r="B37" s="238"/>
      <c r="C37" s="310">
        <v>0</v>
      </c>
      <c r="D37" s="255"/>
      <c r="E37" s="255">
        <v>602</v>
      </c>
      <c r="F37" s="255"/>
      <c r="G37" s="310">
        <v>0</v>
      </c>
      <c r="H37" s="310"/>
      <c r="I37" s="310">
        <v>0</v>
      </c>
      <c r="J37" s="310"/>
      <c r="K37" s="310">
        <v>0</v>
      </c>
      <c r="L37" s="310"/>
      <c r="M37" s="310">
        <v>0</v>
      </c>
      <c r="N37" s="310"/>
      <c r="O37" s="310">
        <v>60</v>
      </c>
      <c r="P37" s="255"/>
      <c r="Q37" s="260">
        <f>SUM(E37:P37)</f>
        <v>662</v>
      </c>
      <c r="R37" s="257"/>
      <c r="S37" s="255">
        <v>-662</v>
      </c>
      <c r="T37" s="257"/>
      <c r="U37" s="258">
        <f>SUM(Q37:T37)</f>
        <v>0</v>
      </c>
    </row>
    <row r="38" spans="1:22" s="138" customFormat="1">
      <c r="A38" s="222" t="s">
        <v>193</v>
      </c>
      <c r="B38" s="238"/>
      <c r="C38" s="268">
        <v>0</v>
      </c>
      <c r="D38" s="264"/>
      <c r="E38" s="268">
        <v>0</v>
      </c>
      <c r="F38" s="268"/>
      <c r="G38" s="264">
        <f>G39+G40</f>
        <v>3825</v>
      </c>
      <c r="H38" s="268">
        <f t="shared" ref="H38:U38" si="9">H39+H40</f>
        <v>0</v>
      </c>
      <c r="I38" s="268">
        <f t="shared" si="9"/>
        <v>0</v>
      </c>
      <c r="J38" s="268">
        <f t="shared" si="9"/>
        <v>0</v>
      </c>
      <c r="K38" s="268">
        <f t="shared" si="9"/>
        <v>0</v>
      </c>
      <c r="L38" s="268">
        <f t="shared" si="9"/>
        <v>0</v>
      </c>
      <c r="M38" s="268">
        <f t="shared" si="9"/>
        <v>0</v>
      </c>
      <c r="N38" s="268">
        <f t="shared" si="9"/>
        <v>0</v>
      </c>
      <c r="O38" s="264">
        <f t="shared" si="9"/>
        <v>-16731</v>
      </c>
      <c r="P38" s="268">
        <f t="shared" si="9"/>
        <v>0</v>
      </c>
      <c r="Q38" s="264">
        <f t="shared" si="9"/>
        <v>-12906</v>
      </c>
      <c r="R38" s="268">
        <f t="shared" si="9"/>
        <v>0</v>
      </c>
      <c r="S38" s="268">
        <f t="shared" si="9"/>
        <v>0</v>
      </c>
      <c r="T38" s="268">
        <f t="shared" si="9"/>
        <v>0</v>
      </c>
      <c r="U38" s="264">
        <f t="shared" si="9"/>
        <v>-12906</v>
      </c>
    </row>
    <row r="39" spans="1:22" s="138" customFormat="1">
      <c r="A39" s="226" t="s">
        <v>194</v>
      </c>
      <c r="B39" s="238"/>
      <c r="C39" s="255">
        <v>0</v>
      </c>
      <c r="D39" s="255"/>
      <c r="E39" s="255">
        <v>0</v>
      </c>
      <c r="F39" s="255"/>
      <c r="G39" s="255">
        <v>3825</v>
      </c>
      <c r="H39" s="255"/>
      <c r="I39" s="255">
        <v>0</v>
      </c>
      <c r="J39" s="255"/>
      <c r="K39" s="255">
        <v>0</v>
      </c>
      <c r="L39" s="255"/>
      <c r="M39" s="255">
        <v>0</v>
      </c>
      <c r="N39" s="255"/>
      <c r="O39" s="255">
        <v>-3825</v>
      </c>
      <c r="P39" s="255"/>
      <c r="Q39" s="255">
        <f>SUM(C39:O39)</f>
        <v>0</v>
      </c>
      <c r="R39" s="258"/>
      <c r="S39" s="255">
        <v>0</v>
      </c>
      <c r="T39" s="258"/>
      <c r="U39" s="255">
        <v>0</v>
      </c>
    </row>
    <row r="40" spans="1:22" s="138" customFormat="1">
      <c r="A40" s="226" t="s">
        <v>195</v>
      </c>
      <c r="B40" s="238"/>
      <c r="C40" s="255">
        <v>0</v>
      </c>
      <c r="D40" s="255"/>
      <c r="E40" s="255">
        <v>0</v>
      </c>
      <c r="F40" s="255"/>
      <c r="G40" s="255">
        <v>0</v>
      </c>
      <c r="H40" s="255"/>
      <c r="I40" s="255">
        <v>0</v>
      </c>
      <c r="J40" s="255"/>
      <c r="K40" s="255">
        <v>0</v>
      </c>
      <c r="L40" s="255"/>
      <c r="M40" s="255">
        <v>0</v>
      </c>
      <c r="N40" s="255"/>
      <c r="O40" s="255">
        <v>-12906</v>
      </c>
      <c r="P40" s="255"/>
      <c r="Q40" s="260">
        <f>SUM(C40:O40)</f>
        <v>-12906</v>
      </c>
      <c r="R40" s="258"/>
      <c r="S40" s="255">
        <v>0</v>
      </c>
      <c r="T40" s="258"/>
      <c r="U40" s="255">
        <f>Q40+S40</f>
        <v>-12906</v>
      </c>
    </row>
    <row r="41" spans="1:22" s="138" customFormat="1" ht="6.75" customHeight="1">
      <c r="A41" s="226"/>
      <c r="B41" s="238"/>
      <c r="C41" s="260"/>
      <c r="D41" s="255"/>
      <c r="E41" s="255"/>
      <c r="F41" s="255"/>
      <c r="G41" s="260"/>
      <c r="H41" s="255"/>
      <c r="I41" s="260"/>
      <c r="J41" s="260"/>
      <c r="K41" s="260"/>
      <c r="L41" s="260"/>
      <c r="M41" s="260"/>
      <c r="N41" s="255"/>
      <c r="O41" s="260"/>
      <c r="P41" s="255"/>
      <c r="Q41" s="260"/>
      <c r="R41" s="257"/>
      <c r="S41" s="257"/>
      <c r="T41" s="257"/>
      <c r="U41" s="257"/>
    </row>
    <row r="42" spans="1:22" s="138" customFormat="1">
      <c r="A42" s="220" t="s">
        <v>196</v>
      </c>
      <c r="B42" s="238"/>
      <c r="C42" s="268">
        <v>0</v>
      </c>
      <c r="D42" s="264"/>
      <c r="E42" s="268">
        <v>0</v>
      </c>
      <c r="F42" s="264"/>
      <c r="G42" s="268">
        <v>0</v>
      </c>
      <c r="H42" s="264"/>
      <c r="I42" s="268">
        <v>0</v>
      </c>
      <c r="J42" s="264"/>
      <c r="K42" s="268">
        <v>0</v>
      </c>
      <c r="L42" s="264"/>
      <c r="M42" s="268">
        <v>0</v>
      </c>
      <c r="N42" s="264"/>
      <c r="O42" s="264">
        <f>SUM(O43:O47)</f>
        <v>-2000</v>
      </c>
      <c r="P42" s="255"/>
      <c r="Q42" s="264">
        <f>SUM(Q43:Q47)</f>
        <v>-2000</v>
      </c>
      <c r="R42" s="257"/>
      <c r="S42" s="261">
        <f>SUM(S43:S47)</f>
        <v>-4141</v>
      </c>
      <c r="T42" s="257"/>
      <c r="U42" s="261">
        <f t="shared" ref="U42" si="10">+Q42+S42</f>
        <v>-6141</v>
      </c>
    </row>
    <row r="43" spans="1:22" s="138" customFormat="1">
      <c r="A43" s="226" t="s">
        <v>207</v>
      </c>
      <c r="B43" s="238"/>
      <c r="C43" s="255">
        <v>0</v>
      </c>
      <c r="D43" s="255"/>
      <c r="E43" s="255">
        <v>0</v>
      </c>
      <c r="F43" s="255"/>
      <c r="G43" s="255">
        <v>0</v>
      </c>
      <c r="H43" s="255"/>
      <c r="I43" s="255">
        <v>0</v>
      </c>
      <c r="J43" s="260"/>
      <c r="K43" s="255">
        <v>0</v>
      </c>
      <c r="L43" s="260"/>
      <c r="M43" s="255">
        <v>0</v>
      </c>
      <c r="N43" s="255"/>
      <c r="O43" s="255">
        <v>0</v>
      </c>
      <c r="P43" s="255"/>
      <c r="Q43" s="255">
        <f>SUM(C43:O43)</f>
        <v>0</v>
      </c>
      <c r="R43" s="257"/>
      <c r="S43" s="255">
        <v>1919</v>
      </c>
      <c r="T43" s="257"/>
      <c r="U43" s="258">
        <f>+Q43+S43</f>
        <v>1919</v>
      </c>
    </row>
    <row r="44" spans="1:22" s="138" customFormat="1">
      <c r="A44" s="226" t="s">
        <v>198</v>
      </c>
      <c r="B44" s="238"/>
      <c r="C44" s="255">
        <v>0</v>
      </c>
      <c r="D44" s="255"/>
      <c r="E44" s="255">
        <v>0</v>
      </c>
      <c r="F44" s="255"/>
      <c r="G44" s="255">
        <v>0</v>
      </c>
      <c r="H44" s="255"/>
      <c r="I44" s="255">
        <v>0</v>
      </c>
      <c r="J44" s="260"/>
      <c r="K44" s="255">
        <v>0</v>
      </c>
      <c r="L44" s="260"/>
      <c r="M44" s="255">
        <v>0</v>
      </c>
      <c r="N44" s="255"/>
      <c r="O44" s="255">
        <v>0</v>
      </c>
      <c r="P44" s="255"/>
      <c r="Q44" s="255">
        <f>SUM(C44:O44)</f>
        <v>0</v>
      </c>
      <c r="R44" s="257"/>
      <c r="S44" s="255">
        <f>-2712</f>
        <v>-2712</v>
      </c>
      <c r="T44" s="257"/>
      <c r="U44" s="258">
        <f>+Q44+S44</f>
        <v>-2712</v>
      </c>
    </row>
    <row r="45" spans="1:22" s="138" customFormat="1">
      <c r="A45" s="226" t="s">
        <v>208</v>
      </c>
      <c r="C45" s="255">
        <v>0</v>
      </c>
      <c r="D45" s="255"/>
      <c r="E45" s="255">
        <v>0</v>
      </c>
      <c r="F45" s="255"/>
      <c r="G45" s="255">
        <v>0</v>
      </c>
      <c r="H45" s="255"/>
      <c r="I45" s="255">
        <v>0</v>
      </c>
      <c r="J45" s="260"/>
      <c r="K45" s="255">
        <v>0</v>
      </c>
      <c r="L45" s="260"/>
      <c r="M45" s="255">
        <v>0</v>
      </c>
      <c r="N45" s="255"/>
      <c r="O45" s="255">
        <v>-1235</v>
      </c>
      <c r="P45" s="255"/>
      <c r="Q45" s="255">
        <f>SUM(C45:O45)</f>
        <v>-1235</v>
      </c>
      <c r="R45" s="257"/>
      <c r="S45" s="255">
        <v>5543</v>
      </c>
      <c r="T45" s="257"/>
      <c r="U45" s="258">
        <f>+Q45+S45</f>
        <v>4308</v>
      </c>
    </row>
    <row r="46" spans="1:22" s="138" customFormat="1">
      <c r="A46" s="226" t="s">
        <v>199</v>
      </c>
      <c r="B46" s="238"/>
      <c r="C46" s="255">
        <v>0</v>
      </c>
      <c r="D46" s="255"/>
      <c r="E46" s="255">
        <v>0</v>
      </c>
      <c r="F46" s="255"/>
      <c r="G46" s="255">
        <v>0</v>
      </c>
      <c r="H46" s="255"/>
      <c r="I46" s="255">
        <v>0</v>
      </c>
      <c r="J46" s="260"/>
      <c r="K46" s="255">
        <v>0</v>
      </c>
      <c r="L46" s="260"/>
      <c r="M46" s="255">
        <v>0</v>
      </c>
      <c r="N46" s="255"/>
      <c r="O46" s="255">
        <v>-1041</v>
      </c>
      <c r="P46" s="255"/>
      <c r="Q46" s="260">
        <f>SUM(C46:O46)</f>
        <v>-1041</v>
      </c>
      <c r="R46" s="257"/>
      <c r="S46" s="255">
        <v>-9120</v>
      </c>
      <c r="T46" s="257"/>
      <c r="U46" s="258">
        <f>+Q46+S46</f>
        <v>-10161</v>
      </c>
    </row>
    <row r="47" spans="1:22" s="138" customFormat="1">
      <c r="A47" s="226" t="s">
        <v>200</v>
      </c>
      <c r="B47" s="238"/>
      <c r="C47" s="255">
        <v>0</v>
      </c>
      <c r="D47" s="255"/>
      <c r="E47" s="255">
        <v>0</v>
      </c>
      <c r="F47" s="255"/>
      <c r="G47" s="255">
        <v>0</v>
      </c>
      <c r="H47" s="255"/>
      <c r="I47" s="255">
        <v>0</v>
      </c>
      <c r="J47" s="260"/>
      <c r="K47" s="255">
        <v>0</v>
      </c>
      <c r="L47" s="260"/>
      <c r="M47" s="255">
        <v>0</v>
      </c>
      <c r="N47" s="255"/>
      <c r="O47" s="255">
        <f>-959+1235</f>
        <v>276</v>
      </c>
      <c r="P47" s="255"/>
      <c r="Q47" s="260">
        <f>SUM(C47:O47)</f>
        <v>276</v>
      </c>
      <c r="R47" s="257"/>
      <c r="S47" s="255">
        <v>229</v>
      </c>
      <c r="T47" s="257"/>
      <c r="U47" s="258">
        <f>+Q47+S47</f>
        <v>505</v>
      </c>
    </row>
    <row r="48" spans="1:22" s="138" customFormat="1" ht="6.75" customHeight="1">
      <c r="A48" s="226"/>
      <c r="B48" s="238"/>
      <c r="C48" s="260"/>
      <c r="D48" s="255"/>
      <c r="E48" s="255"/>
      <c r="F48" s="255"/>
      <c r="G48" s="260"/>
      <c r="H48" s="255"/>
      <c r="I48" s="260"/>
      <c r="J48" s="260"/>
      <c r="K48" s="260"/>
      <c r="L48" s="260"/>
      <c r="M48" s="260"/>
      <c r="N48" s="255"/>
      <c r="O48" s="260"/>
      <c r="P48" s="255"/>
      <c r="Q48" s="260"/>
      <c r="R48" s="257"/>
      <c r="S48" s="257"/>
      <c r="T48" s="257"/>
      <c r="U48" s="257"/>
    </row>
    <row r="49" spans="1:22" s="138" customFormat="1">
      <c r="A49" s="295" t="s">
        <v>201</v>
      </c>
      <c r="B49" s="238"/>
      <c r="C49" s="264">
        <v>0</v>
      </c>
      <c r="D49" s="255"/>
      <c r="E49" s="264">
        <v>0</v>
      </c>
      <c r="F49" s="255"/>
      <c r="G49" s="264">
        <v>0</v>
      </c>
      <c r="H49" s="255"/>
      <c r="I49" s="264">
        <f>I50+I51</f>
        <v>-38</v>
      </c>
      <c r="J49" s="260"/>
      <c r="K49" s="264">
        <f>K50+K51</f>
        <v>1301</v>
      </c>
      <c r="L49" s="264">
        <f t="shared" ref="L49:U49" si="11">L50+L51</f>
        <v>0</v>
      </c>
      <c r="M49" s="264">
        <f t="shared" si="11"/>
        <v>407</v>
      </c>
      <c r="N49" s="264">
        <f t="shared" si="11"/>
        <v>0</v>
      </c>
      <c r="O49" s="264">
        <f t="shared" si="11"/>
        <v>39423</v>
      </c>
      <c r="P49" s="264">
        <f t="shared" si="11"/>
        <v>0</v>
      </c>
      <c r="Q49" s="264">
        <f>Q50+Q51</f>
        <v>41093</v>
      </c>
      <c r="R49" s="264">
        <f t="shared" si="11"/>
        <v>0</v>
      </c>
      <c r="S49" s="264">
        <f t="shared" si="11"/>
        <v>4422</v>
      </c>
      <c r="T49" s="264">
        <f t="shared" si="11"/>
        <v>0</v>
      </c>
      <c r="U49" s="264">
        <f t="shared" si="11"/>
        <v>45515</v>
      </c>
      <c r="V49" s="153"/>
    </row>
    <row r="50" spans="1:22" s="138" customFormat="1">
      <c r="A50" s="225" t="s">
        <v>202</v>
      </c>
      <c r="B50" s="238"/>
      <c r="C50" s="255">
        <v>0</v>
      </c>
      <c r="D50" s="255"/>
      <c r="E50" s="255">
        <v>0</v>
      </c>
      <c r="F50" s="255"/>
      <c r="G50" s="255">
        <v>0</v>
      </c>
      <c r="H50" s="255"/>
      <c r="I50" s="255">
        <v>0</v>
      </c>
      <c r="J50" s="260"/>
      <c r="K50" s="255">
        <v>0</v>
      </c>
      <c r="L50" s="260"/>
      <c r="M50" s="255">
        <v>0</v>
      </c>
      <c r="N50" s="255"/>
      <c r="O50" s="255">
        <v>39998</v>
      </c>
      <c r="P50" s="255"/>
      <c r="Q50" s="260">
        <f>SUM(C50:O50)</f>
        <v>39998</v>
      </c>
      <c r="R50" s="257"/>
      <c r="S50" s="255">
        <v>5774</v>
      </c>
      <c r="T50" s="257"/>
      <c r="U50" s="258">
        <f>+Q50+S50</f>
        <v>45772</v>
      </c>
      <c r="V50" s="141"/>
    </row>
    <row r="51" spans="1:22" s="138" customFormat="1">
      <c r="A51" s="225" t="s">
        <v>203</v>
      </c>
      <c r="B51" s="238"/>
      <c r="C51" s="255">
        <v>0</v>
      </c>
      <c r="D51" s="255"/>
      <c r="E51" s="255">
        <v>0</v>
      </c>
      <c r="F51" s="255"/>
      <c r="G51" s="255">
        <v>0</v>
      </c>
      <c r="H51" s="255"/>
      <c r="I51" s="255">
        <v>-38</v>
      </c>
      <c r="J51" s="260"/>
      <c r="K51" s="255">
        <v>1301</v>
      </c>
      <c r="L51" s="260"/>
      <c r="M51" s="255">
        <f>407</f>
        <v>407</v>
      </c>
      <c r="N51" s="255"/>
      <c r="O51" s="255">
        <v>-575</v>
      </c>
      <c r="P51" s="255"/>
      <c r="Q51" s="260">
        <f>SUM(C51:O51)</f>
        <v>1095</v>
      </c>
      <c r="R51" s="257"/>
      <c r="S51" s="255">
        <v>-1352</v>
      </c>
      <c r="T51" s="257"/>
      <c r="U51" s="258">
        <f>+Q51+S51</f>
        <v>-257</v>
      </c>
    </row>
    <row r="52" spans="1:22" s="138" customFormat="1" ht="5.25" customHeight="1">
      <c r="A52" s="220"/>
      <c r="B52" s="238"/>
      <c r="C52" s="255"/>
      <c r="D52" s="255"/>
      <c r="E52" s="255"/>
      <c r="F52" s="255"/>
      <c r="G52" s="255"/>
      <c r="H52" s="255"/>
      <c r="I52" s="255"/>
      <c r="J52" s="260"/>
      <c r="K52" s="255"/>
      <c r="L52" s="260"/>
      <c r="M52" s="255"/>
      <c r="N52" s="255"/>
      <c r="O52" s="255"/>
      <c r="P52" s="255"/>
      <c r="Q52" s="260">
        <f t="shared" ref="Q52:Q53" si="12">SUM(C52:O52)</f>
        <v>0</v>
      </c>
      <c r="R52" s="257"/>
      <c r="S52" s="255"/>
      <c r="T52" s="257"/>
      <c r="U52" s="258"/>
    </row>
    <row r="53" spans="1:22" s="138" customFormat="1">
      <c r="A53" s="220" t="s">
        <v>204</v>
      </c>
      <c r="B53" s="238"/>
      <c r="C53" s="255">
        <v>0</v>
      </c>
      <c r="D53" s="255"/>
      <c r="E53" s="255">
        <v>0</v>
      </c>
      <c r="F53" s="255"/>
      <c r="G53" s="255">
        <v>0</v>
      </c>
      <c r="H53" s="255"/>
      <c r="I53" s="255">
        <v>-294</v>
      </c>
      <c r="J53" s="260"/>
      <c r="K53" s="255">
        <v>0</v>
      </c>
      <c r="L53" s="260"/>
      <c r="M53" s="255">
        <v>0</v>
      </c>
      <c r="N53" s="255"/>
      <c r="O53" s="255">
        <v>294</v>
      </c>
      <c r="P53" s="255"/>
      <c r="Q53" s="260">
        <f t="shared" si="12"/>
        <v>0</v>
      </c>
      <c r="R53" s="257"/>
      <c r="S53" s="255">
        <v>0</v>
      </c>
      <c r="T53" s="257"/>
      <c r="U53" s="258">
        <f>+Q53+S53</f>
        <v>0</v>
      </c>
    </row>
    <row r="54" spans="1:22" s="138" customFormat="1">
      <c r="A54" s="221"/>
      <c r="B54" s="238"/>
      <c r="C54" s="251"/>
      <c r="D54" s="250"/>
      <c r="E54" s="250"/>
      <c r="F54" s="250"/>
      <c r="G54" s="251"/>
      <c r="H54" s="250"/>
      <c r="I54" s="251"/>
      <c r="J54" s="251"/>
      <c r="K54" s="251"/>
      <c r="L54" s="251"/>
      <c r="M54" s="251"/>
      <c r="N54" s="250"/>
      <c r="O54" s="251"/>
      <c r="P54" s="250"/>
      <c r="Q54" s="251"/>
      <c r="R54" s="252"/>
      <c r="S54" s="252"/>
      <c r="T54" s="253"/>
      <c r="U54" s="257"/>
    </row>
    <row r="55" spans="1:22" s="138" customFormat="1" ht="17.25" thickBot="1">
      <c r="A55" s="221" t="s">
        <v>209</v>
      </c>
      <c r="B55" s="238">
        <v>28</v>
      </c>
      <c r="C55" s="256">
        <f>+C32+C35+C38+C42+C49+C53</f>
        <v>134798</v>
      </c>
      <c r="D55" s="250"/>
      <c r="E55" s="256">
        <f>+E32+E35+E38+E42+E49+E53+E37</f>
        <v>-33834</v>
      </c>
      <c r="F55" s="250"/>
      <c r="G55" s="256">
        <f>+G32+G35+G38+G42+G49+G53</f>
        <v>51666</v>
      </c>
      <c r="H55" s="250"/>
      <c r="I55" s="256">
        <f>+I32+I35+I38+I42+I49+I53</f>
        <v>31945</v>
      </c>
      <c r="J55" s="251"/>
      <c r="K55" s="256">
        <f>+K32+K35+K38+K42+K49+K53</f>
        <v>4109</v>
      </c>
      <c r="L55" s="251"/>
      <c r="M55" s="256">
        <f>+M32+M35+M38+M42+M49+M53</f>
        <v>-310</v>
      </c>
      <c r="N55" s="250"/>
      <c r="O55" s="256">
        <f>+O32+O35+O38+O42+O49+O53+O37</f>
        <v>281509</v>
      </c>
      <c r="P55" s="250"/>
      <c r="Q55" s="256">
        <f>+Q32+Q35+Q38+Q42+Q49+Q53+Q37</f>
        <v>469883</v>
      </c>
      <c r="R55" s="252"/>
      <c r="S55" s="256">
        <f>+S32+S35+S38+S42+S49+S53+S37</f>
        <v>33227</v>
      </c>
      <c r="T55" s="253"/>
      <c r="U55" s="256">
        <f>+U32+U35+U38+U42+U49+U53+U37</f>
        <v>503110</v>
      </c>
    </row>
    <row r="56" spans="1:22" s="138" customFormat="1" ht="17.25" thickTop="1">
      <c r="A56" s="221"/>
      <c r="B56" s="238"/>
      <c r="C56" s="251"/>
      <c r="D56" s="250"/>
      <c r="E56" s="251"/>
      <c r="F56" s="250"/>
      <c r="G56" s="251"/>
      <c r="H56" s="250"/>
      <c r="I56" s="251"/>
      <c r="J56" s="251"/>
      <c r="K56" s="251"/>
      <c r="L56" s="251"/>
      <c r="M56" s="251"/>
      <c r="N56" s="250"/>
      <c r="O56" s="251"/>
      <c r="P56" s="250"/>
      <c r="Q56" s="251"/>
      <c r="R56" s="252"/>
      <c r="S56" s="251"/>
      <c r="T56" s="253"/>
      <c r="U56" s="251"/>
    </row>
    <row r="57" spans="1:22" s="138" customFormat="1">
      <c r="A57" s="221"/>
      <c r="B57" s="238"/>
      <c r="C57" s="251"/>
      <c r="D57" s="250"/>
      <c r="E57" s="250"/>
      <c r="F57" s="250"/>
      <c r="G57" s="251"/>
      <c r="H57" s="250"/>
      <c r="I57" s="251"/>
      <c r="J57" s="251"/>
      <c r="K57" s="251"/>
      <c r="L57" s="251"/>
      <c r="M57" s="251"/>
      <c r="N57" s="250"/>
      <c r="O57" s="251"/>
      <c r="P57" s="250"/>
      <c r="Q57" s="251"/>
      <c r="R57" s="252"/>
      <c r="S57" s="252"/>
      <c r="T57" s="253"/>
      <c r="U57" s="254"/>
    </row>
    <row r="58" spans="1:22" s="22" customFormat="1" ht="17.25">
      <c r="A58" s="227" t="str">
        <f>+SCI!A61</f>
        <v xml:space="preserve">Załączniki na stronach od 5 do 150 stanowią integralną część jednolitego sprawozdania finansowego. </v>
      </c>
      <c r="B58" s="269"/>
      <c r="C58" s="215"/>
      <c r="D58" s="215"/>
      <c r="E58" s="215"/>
      <c r="F58" s="215"/>
      <c r="G58" s="270"/>
      <c r="H58" s="271"/>
      <c r="I58" s="270"/>
      <c r="J58" s="270"/>
      <c r="K58" s="272"/>
      <c r="L58" s="270"/>
      <c r="M58" s="270"/>
      <c r="N58" s="270"/>
      <c r="O58" s="270"/>
      <c r="P58" s="270"/>
      <c r="Q58" s="270"/>
      <c r="R58" s="214"/>
      <c r="S58" s="273"/>
      <c r="T58" s="214"/>
      <c r="U58" s="214"/>
    </row>
    <row r="59" spans="1:22" s="22" customFormat="1" ht="8.25" customHeight="1">
      <c r="A59" s="228"/>
      <c r="B59" s="274"/>
      <c r="C59" s="270"/>
      <c r="D59" s="270"/>
      <c r="E59" s="270"/>
      <c r="F59" s="270"/>
      <c r="G59" s="270"/>
      <c r="H59" s="271"/>
      <c r="I59" s="270"/>
      <c r="J59" s="270"/>
      <c r="K59" s="270"/>
      <c r="L59" s="270"/>
      <c r="M59" s="270"/>
      <c r="N59" s="270"/>
      <c r="O59" s="270"/>
      <c r="P59" s="270"/>
      <c r="Q59" s="270"/>
      <c r="R59" s="214"/>
      <c r="S59" s="273"/>
      <c r="T59" s="214"/>
      <c r="U59" s="214"/>
    </row>
    <row r="60" spans="1:22" ht="24" customHeight="1">
      <c r="A60" s="58" t="s">
        <v>16</v>
      </c>
      <c r="B60" s="275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</row>
    <row r="61" spans="1:22" ht="16.5" customHeight="1">
      <c r="A61" s="59" t="s">
        <v>90</v>
      </c>
      <c r="B61" s="275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</row>
    <row r="62" spans="1:22" ht="15.75">
      <c r="A62" s="22"/>
      <c r="B62" s="275"/>
    </row>
    <row r="63" spans="1:22" ht="18.75" customHeight="1">
      <c r="A63" s="360" t="s">
        <v>91</v>
      </c>
      <c r="B63" s="275"/>
    </row>
    <row r="64" spans="1:22" ht="15.75">
      <c r="A64" s="361" t="s">
        <v>18</v>
      </c>
      <c r="B64" s="277"/>
    </row>
    <row r="65" spans="1:2" ht="14.25" customHeight="1">
      <c r="A65" s="60"/>
      <c r="B65" s="277"/>
    </row>
    <row r="66" spans="1:2" ht="18" customHeight="1">
      <c r="A66" s="61" t="s">
        <v>92</v>
      </c>
      <c r="B66" s="278"/>
    </row>
    <row r="67" spans="1:2" ht="15.75">
      <c r="A67" s="159" t="s">
        <v>93</v>
      </c>
      <c r="B67" s="279"/>
    </row>
    <row r="68" spans="1:2" ht="17.25">
      <c r="A68" s="229"/>
      <c r="B68" s="280"/>
    </row>
    <row r="69" spans="1:2">
      <c r="A69" s="228"/>
    </row>
    <row r="71" spans="1:2">
      <c r="A71" s="230"/>
    </row>
    <row r="77" spans="1:2">
      <c r="A77" s="231"/>
      <c r="B77" s="216"/>
    </row>
  </sheetData>
  <mergeCells count="13">
    <mergeCell ref="A1:G1"/>
    <mergeCell ref="B5:B6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50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SEQ!Print_Area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Stanislava Boykova Gencheva</cp:lastModifiedBy>
  <cp:lastPrinted>2018-04-27T06:00:43Z</cp:lastPrinted>
  <dcterms:created xsi:type="dcterms:W3CDTF">2012-04-12T11:15:46Z</dcterms:created>
  <dcterms:modified xsi:type="dcterms:W3CDTF">2018-05-08T13:33:10Z</dcterms:modified>
</cp:coreProperties>
</file>