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825" windowWidth="14385" windowHeight="9675" activeTab="4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  <externalReference r:id="rId9"/>
  </externalReferences>
  <definedNames>
    <definedName name="AS2DocOpenMode" hidden="1">"AS2DocumentEdit"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'SCF'!$A$1:$F$49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'SCF'!#REF!,'SCF'!$66:$67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'SEQ'!$A$1:$Q$62</definedName>
    <definedName name="Z_9656BBF7_C4A3_41EC_B0C6_A21B380E3C2F_.wvu.Rows" localSheetId="3" hidden="1">'SCF'!#REF!,'SCF'!$66:$67</definedName>
    <definedName name="_xlnm.Print_Area" localSheetId="0">'Cover '!$A$1:$I$38</definedName>
    <definedName name="_xlnm.Print_Area" localSheetId="3">'SCF'!$A$1:$E$79</definedName>
    <definedName name="_xlnm.Print_Area" localSheetId="1">'SCI'!$A$1:$G$66</definedName>
    <definedName name="_xlnm.Print_Area" localSheetId="4">'SEQ'!$A$1:$U$71</definedName>
    <definedName name="_xlnm.Print_Area" localSheetId="2">'SFP'!$A$1:$H$78</definedName>
    <definedName name="_xlnm.Print_Titles" localSheetId="1">'SCI'!$1:$2</definedName>
  </definedNames>
  <calcPr fullCalcOnLoad="1"/>
</workbook>
</file>

<file path=xl/sharedStrings.xml><?xml version="1.0" encoding="utf-8"?>
<sst xmlns="http://schemas.openxmlformats.org/spreadsheetml/2006/main" count="276" uniqueCount="207">
  <si>
    <t>BGN'000</t>
  </si>
  <si>
    <t>-</t>
  </si>
  <si>
    <t>8, 9</t>
  </si>
  <si>
    <t>2016   BGN'000</t>
  </si>
  <si>
    <t>Постъпления от продажба на инвестиции в асоциирани дружества и съвместни дружествa</t>
  </si>
  <si>
    <t>14,15</t>
  </si>
  <si>
    <t>Постъпления от дивиденти по инвестиции на разположение и за продажба</t>
  </si>
  <si>
    <t>Суми от освобождаване на дъщерно дружество, нетно от предоставените парични средства</t>
  </si>
  <si>
    <t>Получени правителствени финансирания</t>
  </si>
  <si>
    <t>Постъпления от продажби на нематериални активи</t>
  </si>
  <si>
    <t>Получени заеми от други предприятия</t>
  </si>
  <si>
    <t>Постъпления от продажба на обратно изкупени собствени акции</t>
  </si>
  <si>
    <t>Постъпления от емитиранe на капитал</t>
  </si>
  <si>
    <t>2017   BGN'000</t>
  </si>
  <si>
    <t>SOPHARMA GROUP</t>
  </si>
  <si>
    <t>Board of Directors:</t>
  </si>
  <si>
    <t>Ognian Donev, PhD</t>
  </si>
  <si>
    <t>Vessela Stoeva</t>
  </si>
  <si>
    <t>Alexander Chaushev</t>
  </si>
  <si>
    <t>Ognian Palaveev</t>
  </si>
  <si>
    <t>Andrey Breshkov</t>
  </si>
  <si>
    <t>Executive Director:</t>
  </si>
  <si>
    <t>Finance Director:</t>
  </si>
  <si>
    <t>Boris Borisov</t>
  </si>
  <si>
    <t>Preparer:</t>
  </si>
  <si>
    <t>Lyudmila Bondjova</t>
  </si>
  <si>
    <t>Head of Legal Department:</t>
  </si>
  <si>
    <t>Galina Angelova</t>
  </si>
  <si>
    <t>Registered Address: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</si>
  <si>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</si>
  <si>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</si>
  <si>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</si>
  <si>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</si>
  <si>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</si>
  <si>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</si>
  <si>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</si>
  <si>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</si>
  <si>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</si>
  <si>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EFG Bulgaria AD</t>
  </si>
  <si>
    <t>ING Bank - Sofia Branch BFT</t>
  </si>
  <si>
    <t>UniCredit Bulbank AD</t>
  </si>
  <si>
    <t>Societe Generale Expressbank AD</t>
  </si>
  <si>
    <t>Auditors:</t>
  </si>
  <si>
    <t>BAKER TILLY KLITOU AND PARTNERS LTD</t>
  </si>
  <si>
    <t>for the period ended 30 June 2017</t>
  </si>
  <si>
    <t>Notes</t>
  </si>
  <si>
    <t>Revenue</t>
  </si>
  <si>
    <t>Other operating income/(losses), net</t>
  </si>
  <si>
    <t>Changes in inventories of finished goods and work in progress</t>
  </si>
  <si>
    <t>Material expense</t>
  </si>
  <si>
    <t>Hired services expense</t>
  </si>
  <si>
    <t>Employee benefits expense</t>
  </si>
  <si>
    <t>Depreciation and amortization expense</t>
  </si>
  <si>
    <t>Carrying amount of goods sold</t>
  </si>
  <si>
    <t>Other operating expenses</t>
  </si>
  <si>
    <t>Profit from operations</t>
  </si>
  <si>
    <t>Finance income</t>
  </si>
  <si>
    <t>Finance costs</t>
  </si>
  <si>
    <t>Finance income / (costs), net</t>
  </si>
  <si>
    <t>Loss/(Gain) from associates and joint ventures</t>
  </si>
  <si>
    <t>Profit before income tax</t>
  </si>
  <si>
    <t>Income tax expense</t>
  </si>
  <si>
    <t>Net profit for the year</t>
  </si>
  <si>
    <t>Other comprehensive income:</t>
  </si>
  <si>
    <t>Items that may be reclassified to profit or loss:</t>
  </si>
  <si>
    <t>Net change in fair value of available-for-sale financial assets</t>
  </si>
  <si>
    <t>Exchange differences on translating foreign operations</t>
  </si>
  <si>
    <t>Other comprehensive income for the period, net of tax</t>
  </si>
  <si>
    <t>TOTAL COMPREHENSIVE INCOME FOR THE YEAR</t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</si>
  <si>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</si>
  <si>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</si>
  <si>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</si>
  <si>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</si>
  <si>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 xml:space="preserve">Executive Director: </t>
  </si>
  <si>
    <t xml:space="preserve">Finance Director: </t>
  </si>
  <si>
    <t>as at 30 June 2017</t>
  </si>
  <si>
    <t>ASSETS</t>
  </si>
  <si>
    <t>Non-current assets</t>
  </si>
  <si>
    <t>Property, plant and equipment</t>
  </si>
  <si>
    <t>Intangible assets</t>
  </si>
  <si>
    <t>Goodwill</t>
  </si>
  <si>
    <t>Investment property</t>
  </si>
  <si>
    <t>Investments in associates and joint ventures</t>
  </si>
  <si>
    <t>Available-for-sale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</si>
  <si>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</si>
  <si>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</si>
  <si>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</si>
  <si>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</si>
  <si>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</si>
  <si>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Trade receivables</t>
  </si>
  <si>
    <t>Receivables from related parties</t>
  </si>
  <si>
    <t>Other receivables and prepayments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</si>
  <si>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</si>
  <si>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</si>
  <si>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</si>
  <si>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</si>
  <si>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</si>
  <si>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</si>
  <si>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</si>
  <si>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</si>
  <si>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</si>
  <si>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</si>
  <si>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</si>
  <si>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</si>
  <si>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</si>
  <si>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</si>
  <si>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Government grants</t>
  </si>
  <si>
    <t>Other non-current liabilities</t>
  </si>
  <si>
    <t>Current liabilities</t>
  </si>
  <si>
    <t>Short-term bank loans</t>
  </si>
  <si>
    <t>Current portion of long-term bank loans</t>
  </si>
  <si>
    <t>Trade payables</t>
  </si>
  <si>
    <t>Payables to related parties</t>
  </si>
  <si>
    <t>Payables under a contract for factoring</t>
  </si>
  <si>
    <t>Payables to personnel and for social security</t>
  </si>
  <si>
    <t>Tax payables</t>
  </si>
  <si>
    <t>Other current liabilities</t>
  </si>
  <si>
    <t>TOTAL LIABILITIES</t>
  </si>
  <si>
    <t>TOTAL EQUITY AND LIABILITIES</t>
  </si>
  <si>
    <t>Cash flows from operating activities</t>
  </si>
  <si>
    <t>Cash receipts from customers</t>
  </si>
  <si>
    <t>Cash paid to suppliers</t>
  </si>
  <si>
    <t>Cash paid to employees and for social security</t>
  </si>
  <si>
    <t>Taxes paid (except income taxes)</t>
  </si>
  <si>
    <t>Taxes refunded (except income taxes)</t>
  </si>
  <si>
    <t>Foreign currency exchange gains/(losses), net</t>
  </si>
  <si>
    <t>Other proceeds/(payments), net</t>
  </si>
  <si>
    <t>Net cash flows from operating activities</t>
  </si>
  <si>
    <t>Interest and bank charges paid on working capital loans</t>
  </si>
  <si>
    <t>Cash flows from investing activities</t>
  </si>
  <si>
    <t>Purchases of property, plant and equipment</t>
  </si>
  <si>
    <t>Proceeds from sales of property, plant and equipment</t>
  </si>
  <si>
    <t>Purchases of intangible assets</t>
  </si>
  <si>
    <t>Purchases of available-for-sale investments</t>
  </si>
  <si>
    <t>Proceeds from sale of available-for-sale investments</t>
  </si>
  <si>
    <t>Interest received on loans and deposits</t>
  </si>
  <si>
    <t>Other proceeds/ (payments), net</t>
  </si>
  <si>
    <t>Net cash flows used in investing activities</t>
  </si>
  <si>
    <t xml:space="preserve">Loan repayments by third parties </t>
  </si>
  <si>
    <t>Loans granted to third parties</t>
  </si>
  <si>
    <t>Proceeds from sale of intangible assets</t>
  </si>
  <si>
    <t>Purchases of investments in associates and joint ventures</t>
  </si>
  <si>
    <t>Proceeds/(payments) on transactions with non-controlling interests, net</t>
  </si>
  <si>
    <t>Cash and cash equivalents at 30 June</t>
  </si>
  <si>
    <t>Cash and cash equivalents at 1 January</t>
  </si>
  <si>
    <t>Net decrease in cash and cash equivalents</t>
  </si>
  <si>
    <t>Net cash flows used in financing activities</t>
  </si>
  <si>
    <t>Payment of finance lease liabilities</t>
  </si>
  <si>
    <t>Treasury shares</t>
  </si>
  <si>
    <t>Dividends paid</t>
  </si>
  <si>
    <t xml:space="preserve">Interest and charges paid under investment purpose loans </t>
  </si>
  <si>
    <t>Interest and taxes for factoring paid</t>
  </si>
  <si>
    <t>Cash flows from financing activities</t>
  </si>
  <si>
    <t>Proceeds from short-term bank loans (overdraft), net</t>
  </si>
  <si>
    <t>Repayment of short-term bank loans (overdraft), net</t>
  </si>
  <si>
    <t>Proceeds from long-term bank loans</t>
  </si>
  <si>
    <t>Repayment of long-term bank loans</t>
  </si>
  <si>
    <t>Repayment of loans to third parties</t>
  </si>
  <si>
    <t>Proceeds from factoring</t>
  </si>
  <si>
    <t>Loans granted to related parties</t>
  </si>
  <si>
    <t xml:space="preserve">Loan repayments by related parties </t>
  </si>
  <si>
    <t>Balance at 1 January 2016</t>
  </si>
  <si>
    <t>Changes in equity for the 2016</t>
  </si>
  <si>
    <t>Effect from purchase of treasury shares</t>
  </si>
  <si>
    <t xml:space="preserve">  Distribution of net profit for:</t>
  </si>
  <si>
    <t xml:space="preserve">    * statutory reserves</t>
  </si>
  <si>
    <t xml:space="preserve">    * dividends</t>
  </si>
  <si>
    <t>Effects assumed by non-controlling interests on:</t>
  </si>
  <si>
    <t>* acquisition/(disposal) of subsidiaries and joint ventures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</si>
  <si>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</si>
  <si>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</si>
  <si>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</si>
  <si>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</si>
  <si>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year, including: </t>
  </si>
  <si>
    <t xml:space="preserve">    * net profit for the year</t>
  </si>
  <si>
    <t xml:space="preserve">    * other comprehensive income, net of taxes</t>
  </si>
  <si>
    <t>Transfer to retained earnings</t>
  </si>
  <si>
    <t>Balance at 30 June 2016</t>
  </si>
  <si>
    <t>Balance at 1 January 2017</t>
  </si>
  <si>
    <t>Changes in equity for the 2017</t>
  </si>
  <si>
    <t>Attributable to equity holders of the parent</t>
  </si>
  <si>
    <t>Non-controlling
interests</t>
  </si>
  <si>
    <t>Total
equity</t>
  </si>
  <si>
    <t>Retained 
earnings</t>
  </si>
  <si>
    <t>Total</t>
  </si>
  <si>
    <t>Share
capital</t>
  </si>
  <si>
    <t>Treasury
shares</t>
  </si>
  <si>
    <t>Statutory
reserves</t>
  </si>
  <si>
    <t>Revaluation reserve - property, plant and equipment</t>
  </si>
  <si>
    <t>Available-for-sale financial assets reserve</t>
  </si>
  <si>
    <t>Translation of
foreign operations reserve</t>
  </si>
  <si>
    <t>Balance at 30 June 2017</t>
  </si>
  <si>
    <t>Proceeds from issued capital</t>
  </si>
  <si>
    <t>Proceeds from dividends from available-for-sale investments</t>
  </si>
  <si>
    <t>Payments for the acquisition of subsidiaries, net of cash received</t>
  </si>
  <si>
    <t>Proceeds from sales of subsidiaries, net of cash provided</t>
  </si>
  <si>
    <t>Proceeds from sale of investments in associates and joint ventures</t>
  </si>
  <si>
    <t>Income taxes refunded</t>
  </si>
  <si>
    <t>Income taxes paid</t>
  </si>
  <si>
    <t>Loss/(Gain) from sale of subsidiaries</t>
  </si>
  <si>
    <t>30 June 2017              BGN'000</t>
  </si>
  <si>
    <t>31 December 2016               BGN'000</t>
  </si>
  <si>
    <t>The accompanying notes on pages 5 to 109 form an integral part of the interim condensed consolidated financial statements.</t>
  </si>
  <si>
    <t>INTERIM CONDENSED CONSOLIDATED STATEMENT OF COMPREHENSIVE INCOME</t>
  </si>
  <si>
    <t>INTERIM CONDENSED CONSOLIDATED STATEMENT OF FINANCIAL POSITION</t>
  </si>
  <si>
    <t>INTERIM CONDENSED CONSOLIDATED STATEMENT OF CASH FLOWS</t>
  </si>
  <si>
    <t>INTERIM CONDENSED CONSOLIDATED STATEMENT OF CHANGES IN EQUITY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</si>
</sst>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b/>
      <sz val="11"/>
      <color indexed="8"/>
      <name val="Times New Roman Cyr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1"/>
      <color rgb="FFFF0000"/>
      <name val="Times New Roman Cyr"/>
      <family val="1"/>
    </font>
    <font>
      <sz val="1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5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1" fillId="0" borderId="0">
      <alignment/>
      <protection/>
    </xf>
    <xf numFmtId="0" fontId="74" fillId="0" borderId="0">
      <alignment/>
      <protection/>
    </xf>
    <xf numFmtId="0" fontId="76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28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29" borderId="6" applyNumberFormat="0" applyAlignment="0" applyProtection="0"/>
    <xf numFmtId="0" fontId="84" fillId="29" borderId="2" applyNumberFormat="0" applyAlignment="0" applyProtection="0"/>
    <xf numFmtId="0" fontId="85" fillId="30" borderId="7" applyNumberFormat="0" applyAlignment="0" applyProtection="0"/>
    <xf numFmtId="0" fontId="86" fillId="31" borderId="0" applyNumberFormat="0" applyBorder="0" applyAlignment="0" applyProtection="0"/>
    <xf numFmtId="0" fontId="87" fillId="32" borderId="0" applyNumberFormat="0" applyBorder="0" applyAlignment="0" applyProtection="0"/>
    <xf numFmtId="0" fontId="51" fillId="0" borderId="0">
      <alignment/>
      <protection/>
    </xf>
    <xf numFmtId="0" fontId="54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0" fillId="0" borderId="8" applyNumberFormat="0" applyFill="0" applyAlignment="0" applyProtection="0"/>
    <xf numFmtId="0" fontId="91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59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13" fillId="0" borderId="0" xfId="33" applyNumberFormat="1" applyFont="1" applyFill="1" applyBorder="1" applyAlignment="1">
      <alignment/>
    </xf>
    <xf numFmtId="164" fontId="12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4" fontId="16" fillId="0" borderId="0" xfId="33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/>
    </xf>
    <xf numFmtId="0" fontId="13" fillId="0" borderId="0" xfId="67" applyFont="1" applyFill="1" applyBorder="1" applyAlignment="1">
      <alignment horizontal="center"/>
      <protection/>
    </xf>
    <xf numFmtId="164" fontId="13" fillId="0" borderId="0" xfId="67" applyNumberFormat="1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center" vertical="center"/>
      <protection/>
    </xf>
    <xf numFmtId="0" fontId="13" fillId="0" borderId="0" xfId="67" applyFont="1" applyFill="1" applyBorder="1" applyAlignment="1">
      <alignment horizontal="left" vertical="center"/>
      <protection/>
    </xf>
    <xf numFmtId="164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67" applyFont="1" applyFill="1" applyBorder="1" applyAlignment="1">
      <alignment horizontal="center" vertical="center"/>
      <protection/>
    </xf>
    <xf numFmtId="164" fontId="13" fillId="0" borderId="0" xfId="67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15" fillId="0" borderId="0" xfId="59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59" applyFont="1" applyFill="1" applyBorder="1" applyAlignment="1">
      <alignment vertical="center"/>
      <protection/>
    </xf>
    <xf numFmtId="0" fontId="21" fillId="0" borderId="0" xfId="59" applyFont="1" applyFill="1" applyBorder="1" applyAlignment="1">
      <alignment horizontal="righ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4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/>
    </xf>
    <xf numFmtId="0" fontId="13" fillId="0" borderId="0" xfId="59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59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4" fontId="24" fillId="0" borderId="11" xfId="68" applyNumberFormat="1" applyFont="1" applyFill="1" applyBorder="1" applyAlignment="1">
      <alignment horizontal="right" vertical="center"/>
      <protection/>
    </xf>
    <xf numFmtId="164" fontId="24" fillId="0" borderId="0" xfId="68" applyNumberFormat="1" applyFont="1" applyFill="1" applyBorder="1" applyAlignment="1">
      <alignment horizontal="right" vertical="center"/>
      <protection/>
    </xf>
    <xf numFmtId="164" fontId="27" fillId="0" borderId="0" xfId="0" applyNumberFormat="1" applyFont="1" applyFill="1" applyBorder="1" applyAlignment="1">
      <alignment horizontal="right"/>
    </xf>
    <xf numFmtId="164" fontId="24" fillId="0" borderId="12" xfId="68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wrapText="1"/>
    </xf>
    <xf numFmtId="164" fontId="24" fillId="0" borderId="11" xfId="68" applyNumberFormat="1" applyFont="1" applyFill="1" applyBorder="1" applyAlignment="1">
      <alignment vertical="center"/>
      <protection/>
    </xf>
    <xf numFmtId="164" fontId="24" fillId="0" borderId="0" xfId="68" applyNumberFormat="1" applyFont="1" applyFill="1" applyBorder="1" applyAlignment="1">
      <alignment vertical="center"/>
      <protection/>
    </xf>
    <xf numFmtId="0" fontId="24" fillId="0" borderId="0" xfId="67" applyFont="1" applyFill="1" applyBorder="1" applyAlignment="1">
      <alignment horizontal="left" vertical="center"/>
      <protection/>
    </xf>
    <xf numFmtId="164" fontId="24" fillId="0" borderId="10" xfId="68" applyNumberFormat="1" applyFont="1" applyFill="1" applyBorder="1" applyAlignment="1">
      <alignment vertical="center"/>
      <protection/>
    </xf>
    <xf numFmtId="0" fontId="3" fillId="0" borderId="0" xfId="59" applyFont="1" applyFill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0" fontId="13" fillId="0" borderId="0" xfId="59" applyFont="1" applyFill="1" applyAlignment="1">
      <alignment horizontal="left" vertical="center"/>
      <protection/>
    </xf>
    <xf numFmtId="164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69" applyFont="1" applyFill="1" applyAlignment="1">
      <alignment vertical="center"/>
      <protection/>
    </xf>
    <xf numFmtId="0" fontId="13" fillId="0" borderId="0" xfId="60" applyFont="1" applyFill="1" applyBorder="1" applyAlignment="1">
      <alignment vertical="center"/>
      <protection/>
    </xf>
    <xf numFmtId="49" fontId="35" fillId="0" borderId="0" xfId="63" applyNumberFormat="1" applyFont="1" applyFill="1" applyBorder="1" applyAlignment="1">
      <alignment horizontal="right" vertical="center" wrapText="1"/>
      <protection/>
    </xf>
    <xf numFmtId="0" fontId="13" fillId="0" borderId="0" xfId="60" applyFont="1" applyFill="1">
      <alignment/>
      <protection/>
    </xf>
    <xf numFmtId="15" fontId="36" fillId="0" borderId="0" xfId="59" applyNumberFormat="1" applyFont="1" applyFill="1" applyBorder="1" applyAlignment="1">
      <alignment horizontal="center" vertical="center" wrapText="1"/>
      <protection/>
    </xf>
    <xf numFmtId="164" fontId="35" fillId="0" borderId="0" xfId="63" applyNumberFormat="1" applyFont="1" applyFill="1" applyBorder="1" applyAlignment="1">
      <alignment horizontal="right" vertical="center" wrapText="1"/>
      <protection/>
    </xf>
    <xf numFmtId="0" fontId="37" fillId="0" borderId="0" xfId="60" applyFont="1" applyFill="1" applyBorder="1" applyAlignment="1">
      <alignment horizontal="center"/>
      <protection/>
    </xf>
    <xf numFmtId="164" fontId="13" fillId="0" borderId="0" xfId="60" applyNumberFormat="1" applyFont="1" applyFill="1">
      <alignment/>
      <protection/>
    </xf>
    <xf numFmtId="0" fontId="12" fillId="0" borderId="0" xfId="60" applyFont="1" applyFill="1">
      <alignment/>
      <protection/>
    </xf>
    <xf numFmtId="164" fontId="12" fillId="0" borderId="11" xfId="66" applyNumberFormat="1" applyFont="1" applyFill="1" applyBorder="1" applyAlignment="1">
      <alignment horizontal="right"/>
      <protection/>
    </xf>
    <xf numFmtId="164" fontId="12" fillId="0" borderId="10" xfId="66" applyNumberFormat="1" applyFont="1" applyFill="1" applyBorder="1" applyAlignment="1">
      <alignment horizontal="right"/>
      <protection/>
    </xf>
    <xf numFmtId="164" fontId="12" fillId="0" borderId="13" xfId="66" applyNumberFormat="1" applyFont="1" applyFill="1" applyBorder="1" applyAlignment="1">
      <alignment horizontal="right"/>
      <protection/>
    </xf>
    <xf numFmtId="164" fontId="13" fillId="0" borderId="0" xfId="60" applyNumberFormat="1" applyFont="1" applyFill="1" applyBorder="1" applyAlignment="1">
      <alignment horizontal="right"/>
      <protection/>
    </xf>
    <xf numFmtId="0" fontId="13" fillId="0" borderId="0" xfId="60" applyFont="1" applyFill="1" applyBorder="1" applyAlignment="1">
      <alignment horizontal="center"/>
      <protection/>
    </xf>
    <xf numFmtId="0" fontId="37" fillId="0" borderId="0" xfId="60" applyFont="1" applyFill="1" applyAlignment="1">
      <alignment horizontal="center"/>
      <protection/>
    </xf>
    <xf numFmtId="0" fontId="13" fillId="0" borderId="0" xfId="60" applyFont="1" applyFill="1" applyAlignment="1">
      <alignment horizontal="center"/>
      <protection/>
    </xf>
    <xf numFmtId="0" fontId="15" fillId="0" borderId="0" xfId="59" applyFont="1" applyFill="1" applyBorder="1" applyAlignment="1">
      <alignment horizontal="left" vertical="center"/>
      <protection/>
    </xf>
    <xf numFmtId="0" fontId="15" fillId="0" borderId="0" xfId="59" applyFont="1" applyFill="1" applyBorder="1" applyAlignment="1">
      <alignment horizontal="right" vertical="center"/>
      <protection/>
    </xf>
    <xf numFmtId="0" fontId="21" fillId="0" borderId="0" xfId="59" applyFont="1" applyFill="1" applyBorder="1" applyAlignment="1">
      <alignment vertical="center"/>
      <protection/>
    </xf>
    <xf numFmtId="0" fontId="6" fillId="0" borderId="0" xfId="60" applyFont="1" applyFill="1">
      <alignment/>
      <protection/>
    </xf>
    <xf numFmtId="0" fontId="13" fillId="0" borderId="0" xfId="63" applyNumberFormat="1" applyFont="1" applyFill="1" applyBorder="1" applyAlignment="1" applyProtection="1">
      <alignment vertical="top"/>
      <protection/>
    </xf>
    <xf numFmtId="0" fontId="13" fillId="0" borderId="0" xfId="63" applyNumberFormat="1" applyFont="1" applyFill="1" applyBorder="1" applyAlignment="1" applyProtection="1">
      <alignment vertical="top"/>
      <protection/>
    </xf>
    <xf numFmtId="0" fontId="13" fillId="0" borderId="0" xfId="63" applyNumberFormat="1" applyFont="1" applyFill="1" applyBorder="1" applyAlignment="1" applyProtection="1">
      <alignment vertical="top"/>
      <protection locked="0"/>
    </xf>
    <xf numFmtId="0" fontId="21" fillId="0" borderId="0" xfId="63" applyNumberFormat="1" applyFont="1" applyFill="1" applyBorder="1" applyAlignment="1" applyProtection="1">
      <alignment vertical="top"/>
      <protection locked="0"/>
    </xf>
    <xf numFmtId="0" fontId="12" fillId="0" borderId="0" xfId="63" applyNumberFormat="1" applyFont="1" applyFill="1" applyBorder="1" applyAlignment="1" applyProtection="1">
      <alignment vertical="center"/>
      <protection/>
    </xf>
    <xf numFmtId="164" fontId="13" fillId="0" borderId="0" xfId="66" applyNumberFormat="1" applyFont="1" applyFill="1" applyBorder="1" applyAlignment="1">
      <alignment horizontal="right"/>
      <protection/>
    </xf>
    <xf numFmtId="164" fontId="12" fillId="0" borderId="13" xfId="0" applyNumberFormat="1" applyFont="1" applyFill="1" applyBorder="1" applyAlignment="1">
      <alignment horizontal="right"/>
    </xf>
    <xf numFmtId="164" fontId="12" fillId="0" borderId="0" xfId="63" applyNumberFormat="1" applyFont="1" applyFill="1" applyBorder="1" applyAlignment="1" applyProtection="1">
      <alignment vertical="center"/>
      <protection/>
    </xf>
    <xf numFmtId="0" fontId="12" fillId="0" borderId="10" xfId="59" applyFont="1" applyFill="1" applyBorder="1" applyAlignment="1">
      <alignment vertical="center"/>
      <protection/>
    </xf>
    <xf numFmtId="0" fontId="12" fillId="0" borderId="14" xfId="59" applyFont="1" applyFill="1" applyBorder="1" applyAlignment="1">
      <alignment vertical="center"/>
      <protection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9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4" fontId="93" fillId="0" borderId="0" xfId="0" applyNumberFormat="1" applyFont="1" applyFill="1" applyAlignment="1">
      <alignment/>
    </xf>
    <xf numFmtId="164" fontId="94" fillId="0" borderId="0" xfId="6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66" fontId="95" fillId="0" borderId="0" xfId="93" applyNumberFormat="1" applyFont="1" applyFill="1" applyBorder="1" applyAlignment="1">
      <alignment horizontal="right"/>
    </xf>
    <xf numFmtId="0" fontId="96" fillId="0" borderId="0" xfId="0" applyFont="1" applyFill="1" applyBorder="1" applyAlignment="1">
      <alignment horizontal="center" wrapText="1"/>
    </xf>
    <xf numFmtId="166" fontId="12" fillId="0" borderId="0" xfId="93" applyNumberFormat="1" applyFont="1" applyFill="1" applyBorder="1" applyAlignment="1" applyProtection="1">
      <alignment vertical="center"/>
      <protection/>
    </xf>
    <xf numFmtId="164" fontId="12" fillId="0" borderId="0" xfId="33" applyNumberFormat="1" applyFont="1" applyFill="1" applyBorder="1" applyAlignment="1">
      <alignment/>
    </xf>
    <xf numFmtId="9" fontId="12" fillId="0" borderId="0" xfId="104" applyFont="1" applyFill="1" applyBorder="1" applyAlignment="1">
      <alignment horizontal="right"/>
    </xf>
    <xf numFmtId="164" fontId="33" fillId="0" borderId="0" xfId="33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15" fillId="0" borderId="0" xfId="59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164" fontId="13" fillId="0" borderId="0" xfId="60" applyNumberFormat="1" applyFont="1" applyFill="1" applyAlignment="1">
      <alignment horizontal="center"/>
      <protection/>
    </xf>
    <xf numFmtId="0" fontId="43" fillId="0" borderId="0" xfId="60" applyFont="1" applyFill="1" applyBorder="1">
      <alignment/>
      <protection/>
    </xf>
    <xf numFmtId="164" fontId="37" fillId="0" borderId="0" xfId="60" applyNumberFormat="1" applyFont="1" applyFill="1" applyBorder="1" applyAlignment="1">
      <alignment horizontal="center"/>
      <protection/>
    </xf>
    <xf numFmtId="0" fontId="10" fillId="0" borderId="10" xfId="71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vertical="center"/>
      <protection/>
    </xf>
    <xf numFmtId="0" fontId="10" fillId="0" borderId="14" xfId="71" applyFont="1" applyFill="1" applyBorder="1" applyAlignment="1">
      <alignment vertical="center"/>
      <protection/>
    </xf>
    <xf numFmtId="0" fontId="10" fillId="0" borderId="0" xfId="71" applyFont="1" applyFill="1" applyBorder="1" applyAlignment="1">
      <alignment horizontal="left" vertical="center"/>
      <protection/>
    </xf>
    <xf numFmtId="1" fontId="4" fillId="0" borderId="0" xfId="71" applyNumberFormat="1" applyFont="1" applyFill="1" applyBorder="1" applyAlignment="1">
      <alignment horizontal="right" vertical="center" wrapText="1"/>
      <protection/>
    </xf>
    <xf numFmtId="15" fontId="44" fillId="0" borderId="0" xfId="59" applyNumberFormat="1" applyFont="1" applyFill="1" applyBorder="1" applyAlignment="1">
      <alignment horizontal="center" vertical="center" wrapText="1"/>
      <protection/>
    </xf>
    <xf numFmtId="0" fontId="45" fillId="0" borderId="0" xfId="69" applyFont="1" applyFill="1" applyBorder="1" applyAlignment="1" quotePrefix="1">
      <alignment horizontal="left" vertical="center"/>
      <protection/>
    </xf>
    <xf numFmtId="164" fontId="12" fillId="0" borderId="0" xfId="71" applyNumberFormat="1" applyFont="1" applyFill="1" applyBorder="1" applyAlignment="1">
      <alignment horizontal="right" vertical="center" wrapText="1"/>
      <protection/>
    </xf>
    <xf numFmtId="0" fontId="16" fillId="0" borderId="0" xfId="60" applyFont="1" applyFill="1" applyBorder="1" applyAlignment="1">
      <alignment vertical="top" wrapText="1"/>
      <protection/>
    </xf>
    <xf numFmtId="164" fontId="13" fillId="0" borderId="0" xfId="60" applyNumberFormat="1" applyFont="1" applyFill="1" applyBorder="1">
      <alignment/>
      <protection/>
    </xf>
    <xf numFmtId="0" fontId="17" fillId="0" borderId="0" xfId="60" applyFont="1" applyFill="1" applyBorder="1" applyAlignment="1">
      <alignment vertical="top" wrapText="1"/>
      <protection/>
    </xf>
    <xf numFmtId="164" fontId="13" fillId="0" borderId="0" xfId="66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60" applyNumberFormat="1" applyFont="1" applyFill="1" applyBorder="1">
      <alignment/>
      <protection/>
    </xf>
    <xf numFmtId="0" fontId="37" fillId="0" borderId="0" xfId="60" applyFont="1" applyFill="1" applyBorder="1" applyAlignment="1">
      <alignment horizontal="center" vertical="center"/>
      <protection/>
    </xf>
    <xf numFmtId="167" fontId="37" fillId="0" borderId="0" xfId="60" applyNumberFormat="1" applyFont="1" applyFill="1" applyBorder="1" applyAlignment="1">
      <alignment horizontal="center"/>
      <protection/>
    </xf>
    <xf numFmtId="164" fontId="12" fillId="0" borderId="0" xfId="60" applyNumberFormat="1" applyFont="1" applyFill="1" applyBorder="1">
      <alignment/>
      <protection/>
    </xf>
    <xf numFmtId="164" fontId="12" fillId="0" borderId="0" xfId="60" applyNumberFormat="1" applyFont="1" applyFill="1" applyBorder="1" applyAlignment="1">
      <alignment horizontal="right"/>
      <protection/>
    </xf>
    <xf numFmtId="0" fontId="13" fillId="0" borderId="0" xfId="60" applyFont="1" applyFill="1" applyBorder="1">
      <alignment/>
      <protection/>
    </xf>
    <xf numFmtId="0" fontId="12" fillId="0" borderId="0" xfId="60" applyFont="1" applyFill="1" applyBorder="1" applyAlignment="1">
      <alignment wrapText="1"/>
      <protection/>
    </xf>
    <xf numFmtId="49" fontId="12" fillId="0" borderId="0" xfId="60" applyNumberFormat="1" applyFont="1" applyFill="1" applyBorder="1" applyAlignment="1">
      <alignment horizontal="center"/>
      <protection/>
    </xf>
    <xf numFmtId="49" fontId="13" fillId="0" borderId="0" xfId="60" applyNumberFormat="1" applyFont="1" applyFill="1" applyBorder="1" applyAlignment="1">
      <alignment horizontal="center"/>
      <protection/>
    </xf>
    <xf numFmtId="164" fontId="12" fillId="0" borderId="0" xfId="60" applyNumberFormat="1" applyFont="1" applyFill="1">
      <alignment/>
      <protection/>
    </xf>
    <xf numFmtId="49" fontId="13" fillId="0" borderId="0" xfId="60" applyNumberFormat="1" applyFont="1" applyFill="1" applyBorder="1" applyAlignment="1">
      <alignment horizontal="right"/>
      <protection/>
    </xf>
    <xf numFmtId="49" fontId="12" fillId="0" borderId="0" xfId="60" applyNumberFormat="1" applyFont="1" applyFill="1" applyBorder="1">
      <alignment/>
      <protection/>
    </xf>
    <xf numFmtId="0" fontId="23" fillId="0" borderId="0" xfId="72" applyFont="1" applyFill="1" applyBorder="1" applyAlignment="1">
      <alignment horizontal="left" vertical="center"/>
      <protection/>
    </xf>
    <xf numFmtId="0" fontId="21" fillId="0" borderId="0" xfId="0" applyFont="1" applyFill="1" applyBorder="1" applyAlignment="1">
      <alignment horizontal="right"/>
    </xf>
    <xf numFmtId="0" fontId="15" fillId="0" borderId="0" xfId="59" applyFont="1" applyFill="1" applyBorder="1" applyAlignment="1">
      <alignment horizontal="left"/>
      <protection/>
    </xf>
    <xf numFmtId="0" fontId="37" fillId="0" borderId="0" xfId="65" applyFont="1" applyFill="1">
      <alignment/>
      <protection/>
    </xf>
    <xf numFmtId="0" fontId="13" fillId="0" borderId="0" xfId="65" applyFont="1" applyFill="1">
      <alignment/>
      <protection/>
    </xf>
    <xf numFmtId="0" fontId="15" fillId="0" borderId="0" xfId="59" applyFont="1" applyFill="1" applyBorder="1" applyAlignment="1">
      <alignment horizontal="right"/>
      <protection/>
    </xf>
    <xf numFmtId="164" fontId="42" fillId="0" borderId="0" xfId="60" applyNumberFormat="1" applyFont="1" applyFill="1" applyBorder="1" applyAlignment="1">
      <alignment horizontal="center"/>
      <protection/>
    </xf>
    <xf numFmtId="0" fontId="19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top" wrapText="1"/>
    </xf>
    <xf numFmtId="164" fontId="13" fillId="0" borderId="10" xfId="0" applyNumberFormat="1" applyFont="1" applyFill="1" applyBorder="1" applyAlignment="1">
      <alignment horizontal="right"/>
    </xf>
    <xf numFmtId="166" fontId="28" fillId="0" borderId="0" xfId="33" applyNumberFormat="1" applyFont="1" applyFill="1" applyBorder="1" applyAlignment="1">
      <alignment horizontal="right"/>
    </xf>
    <xf numFmtId="165" fontId="37" fillId="0" borderId="0" xfId="93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59" applyFont="1" applyFill="1" applyBorder="1" applyAlignment="1">
      <alignment horizontal="left" vertical="center"/>
      <protection/>
    </xf>
    <xf numFmtId="0" fontId="4" fillId="0" borderId="0" xfId="59" applyFont="1" applyFill="1" applyBorder="1" applyAlignment="1">
      <alignment horizontal="left" vertical="center"/>
      <protection/>
    </xf>
    <xf numFmtId="0" fontId="4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6" fillId="0" borderId="0" xfId="63" applyFont="1" applyFill="1" applyAlignment="1">
      <alignment horizontal="left"/>
      <protection/>
    </xf>
    <xf numFmtId="0" fontId="6" fillId="0" borderId="0" xfId="63" applyNumberFormat="1" applyFont="1" applyFill="1" applyBorder="1" applyAlignment="1" applyProtection="1">
      <alignment vertical="top"/>
      <protection/>
    </xf>
    <xf numFmtId="0" fontId="5" fillId="0" borderId="10" xfId="59" applyFont="1" applyFill="1" applyBorder="1" applyAlignment="1">
      <alignment horizontal="left" vertical="center"/>
      <protection/>
    </xf>
    <xf numFmtId="0" fontId="5" fillId="0" borderId="0" xfId="59" applyFont="1" applyFill="1" applyBorder="1" applyAlignment="1">
      <alignment horizontal="center" vertical="center"/>
      <protection/>
    </xf>
    <xf numFmtId="0" fontId="48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63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8" fillId="0" borderId="0" xfId="0" applyNumberFormat="1" applyFont="1" applyFill="1" applyBorder="1" applyAlignment="1" applyProtection="1">
      <alignment horizontal="left" vertical="top" indent="1"/>
      <protection/>
    </xf>
    <xf numFmtId="0" fontId="4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9" fillId="0" borderId="0" xfId="59" applyFont="1" applyFill="1" applyBorder="1" applyAlignment="1">
      <alignment horizontal="right"/>
      <protection/>
    </xf>
    <xf numFmtId="0" fontId="50" fillId="0" borderId="0" xfId="63" applyNumberFormat="1" applyFont="1" applyFill="1" applyBorder="1" applyAlignment="1" applyProtection="1">
      <alignment vertical="top"/>
      <protection/>
    </xf>
    <xf numFmtId="0" fontId="8" fillId="0" borderId="0" xfId="63" applyFont="1" applyFill="1" applyAlignment="1">
      <alignment horizontal="left"/>
      <protection/>
    </xf>
    <xf numFmtId="0" fontId="8" fillId="0" borderId="0" xfId="63" applyNumberFormat="1" applyFont="1" applyFill="1" applyBorder="1" applyAlignment="1" applyProtection="1">
      <alignment vertical="top"/>
      <protection/>
    </xf>
    <xf numFmtId="0" fontId="6" fillId="0" borderId="10" xfId="63" applyNumberFormat="1" applyFont="1" applyFill="1" applyBorder="1" applyAlignment="1" applyProtection="1">
      <alignment vertical="top"/>
      <protection/>
    </xf>
    <xf numFmtId="166" fontId="6" fillId="0" borderId="10" xfId="63" applyNumberFormat="1" applyFont="1" applyFill="1" applyBorder="1" applyAlignment="1" applyProtection="1">
      <alignment vertical="top"/>
      <protection/>
    </xf>
    <xf numFmtId="166" fontId="6" fillId="0" borderId="0" xfId="63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63" applyNumberFormat="1" applyFont="1" applyFill="1" applyBorder="1" applyAlignment="1" applyProtection="1">
      <alignment vertical="top"/>
      <protection/>
    </xf>
    <xf numFmtId="0" fontId="6" fillId="0" borderId="0" xfId="63" applyNumberFormat="1" applyFont="1" applyFill="1" applyBorder="1" applyAlignment="1" applyProtection="1">
      <alignment horizontal="center" vertical="center"/>
      <protection/>
    </xf>
    <xf numFmtId="0" fontId="6" fillId="0" borderId="0" xfId="63" applyNumberFormat="1" applyFont="1" applyFill="1" applyBorder="1" applyAlignment="1" applyProtection="1">
      <alignment vertical="top"/>
      <protection locked="0"/>
    </xf>
    <xf numFmtId="166" fontId="6" fillId="0" borderId="0" xfId="63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6" fillId="0" borderId="0" xfId="63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>
      <alignment horizontal="right"/>
    </xf>
    <xf numFmtId="0" fontId="47" fillId="0" borderId="0" xfId="63" applyNumberFormat="1" applyFont="1" applyFill="1" applyBorder="1" applyAlignment="1" applyProtection="1">
      <alignment vertical="center"/>
      <protection/>
    </xf>
    <xf numFmtId="166" fontId="46" fillId="0" borderId="0" xfId="33" applyNumberFormat="1" applyFont="1" applyFill="1" applyBorder="1" applyAlignment="1" applyProtection="1">
      <alignment horizontal="right"/>
      <protection/>
    </xf>
    <xf numFmtId="166" fontId="6" fillId="0" borderId="0" xfId="33" applyNumberFormat="1" applyFont="1" applyFill="1" applyBorder="1" applyAlignment="1" applyProtection="1">
      <alignment horizontal="right"/>
      <protection/>
    </xf>
    <xf numFmtId="166" fontId="47" fillId="0" borderId="0" xfId="63" applyNumberFormat="1" applyFont="1" applyFill="1" applyBorder="1" applyAlignment="1" applyProtection="1">
      <alignment vertical="center"/>
      <protection/>
    </xf>
    <xf numFmtId="166" fontId="46" fillId="0" borderId="0" xfId="33" applyNumberFormat="1" applyFont="1" applyFill="1" applyBorder="1" applyAlignment="1" applyProtection="1">
      <alignment vertical="center"/>
      <protection/>
    </xf>
    <xf numFmtId="166" fontId="46" fillId="0" borderId="0" xfId="63" applyNumberFormat="1" applyFont="1" applyFill="1" applyBorder="1" applyAlignment="1" applyProtection="1">
      <alignment vertical="center"/>
      <protection/>
    </xf>
    <xf numFmtId="166" fontId="6" fillId="0" borderId="0" xfId="63" applyNumberFormat="1" applyFont="1" applyFill="1" applyBorder="1" applyAlignment="1" applyProtection="1">
      <alignment horizontal="right"/>
      <protection/>
    </xf>
    <xf numFmtId="166" fontId="4" fillId="0" borderId="0" xfId="63" applyNumberFormat="1" applyFont="1" applyFill="1" applyBorder="1" applyAlignment="1" applyProtection="1">
      <alignment horizontal="right"/>
      <protection/>
    </xf>
    <xf numFmtId="166" fontId="4" fillId="0" borderId="0" xfId="63" applyNumberFormat="1" applyFont="1" applyFill="1" applyBorder="1" applyAlignment="1" applyProtection="1">
      <alignment vertical="center"/>
      <protection/>
    </xf>
    <xf numFmtId="0" fontId="4" fillId="0" borderId="0" xfId="63" applyNumberFormat="1" applyFont="1" applyFill="1" applyBorder="1" applyAlignment="1" applyProtection="1">
      <alignment vertical="center"/>
      <protection/>
    </xf>
    <xf numFmtId="165" fontId="4" fillId="0" borderId="0" xfId="63" applyNumberFormat="1" applyFont="1" applyFill="1" applyBorder="1" applyAlignment="1" applyProtection="1">
      <alignment vertical="center"/>
      <protection/>
    </xf>
    <xf numFmtId="166" fontId="6" fillId="0" borderId="0" xfId="93" applyNumberFormat="1" applyFont="1" applyFill="1" applyBorder="1" applyAlignment="1" applyProtection="1">
      <alignment horizontal="right"/>
      <protection/>
    </xf>
    <xf numFmtId="166" fontId="4" fillId="0" borderId="13" xfId="63" applyNumberFormat="1" applyFont="1" applyFill="1" applyBorder="1" applyAlignment="1" applyProtection="1">
      <alignment horizontal="right"/>
      <protection/>
    </xf>
    <xf numFmtId="166" fontId="4" fillId="0" borderId="0" xfId="93" applyNumberFormat="1" applyFont="1" applyFill="1" applyBorder="1" applyAlignment="1" applyProtection="1">
      <alignment vertical="center"/>
      <protection/>
    </xf>
    <xf numFmtId="166" fontId="6" fillId="0" borderId="0" xfId="93" applyNumberFormat="1" applyFont="1" applyFill="1" applyBorder="1" applyAlignment="1" applyProtection="1">
      <alignment vertical="center"/>
      <protection/>
    </xf>
    <xf numFmtId="165" fontId="6" fillId="0" borderId="0" xfId="33" applyNumberFormat="1" applyFont="1" applyFill="1" applyBorder="1" applyAlignment="1" applyProtection="1">
      <alignment horizontal="right"/>
      <protection/>
    </xf>
    <xf numFmtId="166" fontId="4" fillId="0" borderId="0" xfId="93" applyNumberFormat="1" applyFont="1" applyFill="1" applyBorder="1" applyAlignment="1" applyProtection="1">
      <alignment horizontal="right"/>
      <protection/>
    </xf>
    <xf numFmtId="166" fontId="4" fillId="0" borderId="10" xfId="93" applyNumberFormat="1" applyFont="1" applyFill="1" applyBorder="1" applyAlignment="1" applyProtection="1">
      <alignment vertical="center"/>
      <protection/>
    </xf>
    <xf numFmtId="165" fontId="46" fillId="0" borderId="0" xfId="33" applyNumberFormat="1" applyFont="1" applyFill="1" applyBorder="1" applyAlignment="1" applyProtection="1">
      <alignment horizontal="right"/>
      <protection/>
    </xf>
    <xf numFmtId="166" fontId="46" fillId="0" borderId="0" xfId="93" applyNumberFormat="1" applyFont="1" applyFill="1" applyBorder="1" applyAlignment="1" applyProtection="1">
      <alignment horizontal="right"/>
      <protection/>
    </xf>
    <xf numFmtId="166" fontId="4" fillId="0" borderId="10" xfId="93" applyNumberFormat="1" applyFont="1" applyFill="1" applyBorder="1" applyAlignment="1" applyProtection="1">
      <alignment horizontal="right"/>
      <protection/>
    </xf>
    <xf numFmtId="166" fontId="4" fillId="0" borderId="10" xfId="33" applyNumberFormat="1" applyFont="1" applyFill="1" applyBorder="1" applyAlignment="1" applyProtection="1">
      <alignment horizontal="right"/>
      <protection/>
    </xf>
    <xf numFmtId="166" fontId="6" fillId="0" borderId="0" xfId="63" applyNumberFormat="1" applyFont="1" applyFill="1" applyBorder="1" applyAlignment="1" applyProtection="1">
      <alignment vertical="center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166" fontId="6" fillId="0" borderId="10" xfId="93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7" fillId="0" borderId="0" xfId="59" applyFont="1" applyFill="1" applyBorder="1" applyAlignment="1">
      <alignment vertical="center"/>
      <protection/>
    </xf>
    <xf numFmtId="0" fontId="6" fillId="0" borderId="0" xfId="63" applyNumberFormat="1" applyFont="1" applyFill="1" applyBorder="1" applyAlignment="1" applyProtection="1">
      <alignment horizontal="right"/>
      <protection/>
    </xf>
    <xf numFmtId="0" fontId="46" fillId="0" borderId="0" xfId="59" applyFont="1" applyFill="1" applyBorder="1" applyAlignment="1">
      <alignment horizontal="right" vertical="center"/>
      <protection/>
    </xf>
    <xf numFmtId="0" fontId="47" fillId="0" borderId="0" xfId="59" applyFont="1" applyFill="1" applyBorder="1" applyAlignment="1" quotePrefix="1">
      <alignment horizontal="left"/>
      <protection/>
    </xf>
    <xf numFmtId="0" fontId="47" fillId="0" borderId="0" xfId="63" applyNumberFormat="1" applyFont="1" applyFill="1" applyBorder="1" applyAlignment="1" applyProtection="1" quotePrefix="1">
      <alignment horizontal="right" vertical="top"/>
      <protection/>
    </xf>
    <xf numFmtId="0" fontId="47" fillId="0" borderId="0" xfId="63" applyNumberFormat="1" applyFont="1" applyFill="1" applyBorder="1" applyAlignment="1" applyProtection="1">
      <alignment vertical="top"/>
      <protection/>
    </xf>
    <xf numFmtId="0" fontId="3" fillId="0" borderId="0" xfId="63" applyNumberFormat="1" applyFont="1" applyFill="1" applyBorder="1" applyAlignment="1" applyProtection="1">
      <alignment horizontal="center" vertical="top" wrapText="1"/>
      <protection/>
    </xf>
    <xf numFmtId="0" fontId="10" fillId="0" borderId="0" xfId="63" applyNumberFormat="1" applyFont="1" applyFill="1" applyBorder="1" applyAlignment="1" applyProtection="1">
      <alignment vertical="top"/>
      <protection/>
    </xf>
    <xf numFmtId="166" fontId="10" fillId="0" borderId="0" xfId="63" applyNumberFormat="1" applyFont="1" applyFill="1" applyBorder="1" applyAlignment="1" applyProtection="1">
      <alignment vertical="top"/>
      <protection/>
    </xf>
    <xf numFmtId="0" fontId="10" fillId="0" borderId="0" xfId="63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6" fontId="10" fillId="0" borderId="0" xfId="63" applyNumberFormat="1" applyFont="1" applyFill="1" applyBorder="1" applyAlignment="1" applyProtection="1">
      <alignment vertical="top"/>
      <protection locked="0"/>
    </xf>
    <xf numFmtId="0" fontId="3" fillId="0" borderId="0" xfId="63" applyNumberFormat="1" applyFont="1" applyFill="1" applyBorder="1" applyAlignment="1" applyProtection="1">
      <alignment horizontal="right" wrapText="1"/>
      <protection/>
    </xf>
    <xf numFmtId="166" fontId="95" fillId="0" borderId="0" xfId="33" applyNumberFormat="1" applyFont="1" applyFill="1" applyBorder="1" applyAlignment="1">
      <alignment horizontal="right"/>
    </xf>
    <xf numFmtId="166" fontId="24" fillId="0" borderId="11" xfId="33" applyNumberFormat="1" applyFont="1" applyFill="1" applyBorder="1" applyAlignment="1">
      <alignment vertical="center"/>
    </xf>
    <xf numFmtId="166" fontId="12" fillId="0" borderId="0" xfId="63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>
      <alignment vertical="center" wrapText="1"/>
    </xf>
    <xf numFmtId="0" fontId="17" fillId="0" borderId="0" xfId="62" applyFont="1" applyFill="1" applyBorder="1" applyAlignment="1">
      <alignment vertical="top" wrapText="1"/>
      <protection/>
    </xf>
    <xf numFmtId="0" fontId="13" fillId="0" borderId="0" xfId="62" applyFont="1" applyFill="1" applyBorder="1" applyAlignment="1">
      <alignment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0" fontId="17" fillId="0" borderId="0" xfId="60" applyFont="1" applyFill="1" applyBorder="1" applyAlignment="1">
      <alignment wrapText="1"/>
      <protection/>
    </xf>
    <xf numFmtId="164" fontId="13" fillId="0" borderId="0" xfId="66" applyNumberFormat="1" applyFont="1" applyFill="1" applyBorder="1" applyAlignment="1">
      <alignment horizontal="center"/>
      <protection/>
    </xf>
    <xf numFmtId="164" fontId="13" fillId="0" borderId="0" xfId="60" applyNumberFormat="1" applyFont="1" applyFill="1" applyAlignment="1">
      <alignment horizontal="right"/>
      <protection/>
    </xf>
    <xf numFmtId="164" fontId="13" fillId="0" borderId="0" xfId="66" applyNumberFormat="1" applyFont="1" applyFill="1" applyBorder="1" applyAlignment="1">
      <alignment horizontal="right" vertical="center"/>
      <protection/>
    </xf>
    <xf numFmtId="166" fontId="24" fillId="0" borderId="11" xfId="93" applyNumberFormat="1" applyFont="1" applyFill="1" applyBorder="1" applyAlignment="1">
      <alignment horizontal="left" vertical="center"/>
    </xf>
    <xf numFmtId="166" fontId="28" fillId="0" borderId="0" xfId="34" applyNumberFormat="1" applyFont="1" applyFill="1" applyBorder="1" applyAlignment="1">
      <alignment horizontal="right"/>
    </xf>
    <xf numFmtId="166" fontId="28" fillId="0" borderId="0" xfId="34" applyNumberFormat="1" applyFont="1" applyFill="1" applyBorder="1" applyAlignment="1">
      <alignment horizontal="right"/>
    </xf>
    <xf numFmtId="166" fontId="28" fillId="0" borderId="0" xfId="34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6" fontId="6" fillId="0" borderId="10" xfId="93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3" fillId="0" borderId="0" xfId="6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59" applyFont="1" applyFill="1" applyBorder="1" applyAlignment="1">
      <alignment horizontal="left" vertical="center"/>
      <protection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70" applyFont="1" applyFill="1" applyAlignment="1">
      <alignment vertical="center"/>
      <protection/>
    </xf>
    <xf numFmtId="0" fontId="17" fillId="0" borderId="0" xfId="0" applyFont="1" applyFill="1" applyBorder="1" applyAlignment="1">
      <alignment horizontal="left" vertical="center"/>
    </xf>
    <xf numFmtId="0" fontId="13" fillId="0" borderId="0" xfId="70" applyFont="1" applyFill="1" applyAlignment="1">
      <alignment vertical="center" wrapText="1"/>
      <protection/>
    </xf>
    <xf numFmtId="0" fontId="13" fillId="0" borderId="0" xfId="70" applyFont="1" applyFill="1" applyAlignment="1">
      <alignment horizontal="left" vertical="center"/>
      <protection/>
    </xf>
    <xf numFmtId="0" fontId="13" fillId="0" borderId="0" xfId="70" applyFont="1" applyFill="1" applyAlignment="1">
      <alignment vertical="center"/>
      <protection/>
    </xf>
    <xf numFmtId="0" fontId="17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2" fillId="0" borderId="0" xfId="59" applyFont="1" applyFill="1" applyAlignment="1">
      <alignment horizontal="left" vertical="center"/>
      <protection/>
    </xf>
    <xf numFmtId="0" fontId="12" fillId="0" borderId="0" xfId="59" applyFont="1" applyFill="1" applyAlignment="1">
      <alignment vertical="center"/>
      <protection/>
    </xf>
    <xf numFmtId="0" fontId="17" fillId="0" borderId="0" xfId="44" applyFont="1" applyFill="1" applyBorder="1" applyAlignment="1">
      <alignment horizontal="left" vertical="center"/>
      <protection/>
    </xf>
    <xf numFmtId="0" fontId="16" fillId="0" borderId="0" xfId="44" applyFont="1" applyFill="1" applyBorder="1" applyAlignment="1">
      <alignment horizontal="left" vertical="center"/>
      <protection/>
    </xf>
    <xf numFmtId="0" fontId="13" fillId="0" borderId="0" xfId="59" applyFont="1" applyFill="1" applyAlignment="1">
      <alignment vertical="center"/>
      <protection/>
    </xf>
    <xf numFmtId="0" fontId="17" fillId="0" borderId="0" xfId="44" applyFont="1" applyFill="1" applyBorder="1">
      <alignment/>
      <protection/>
    </xf>
    <xf numFmtId="0" fontId="12" fillId="0" borderId="0" xfId="59" applyFont="1" applyFill="1" applyAlignment="1">
      <alignment vertical="center"/>
      <protection/>
    </xf>
    <xf numFmtId="0" fontId="16" fillId="0" borderId="0" xfId="44" applyFont="1" applyFill="1" applyBorder="1" applyAlignment="1">
      <alignment horizontal="left" vertical="center" wrapText="1"/>
      <protection/>
    </xf>
    <xf numFmtId="0" fontId="17" fillId="0" borderId="0" xfId="59" applyFont="1" applyFill="1" applyAlignment="1">
      <alignment vertical="center"/>
      <protection/>
    </xf>
    <xf numFmtId="0" fontId="17" fillId="0" borderId="0" xfId="59" applyFont="1" applyFill="1" applyAlignment="1">
      <alignment horizontal="left" vertical="center"/>
      <protection/>
    </xf>
    <xf numFmtId="0" fontId="17" fillId="0" borderId="0" xfId="59" applyFont="1" applyFill="1" applyAlignment="1">
      <alignment horizontal="left" vertical="center" wrapText="1"/>
      <protection/>
    </xf>
    <xf numFmtId="0" fontId="55" fillId="0" borderId="0" xfId="44" applyFont="1" applyFill="1" applyBorder="1" applyAlignment="1">
      <alignment horizontal="left" vertical="center"/>
      <protection/>
    </xf>
    <xf numFmtId="0" fontId="16" fillId="0" borderId="0" xfId="60" applyFont="1" applyFill="1" applyBorder="1" applyAlignment="1">
      <alignment vertical="top" wrapText="1"/>
      <protection/>
    </xf>
    <xf numFmtId="0" fontId="17" fillId="0" borderId="0" xfId="60" applyFont="1" applyFill="1" applyBorder="1" applyAlignment="1">
      <alignment vertical="top" wrapText="1"/>
      <protection/>
    </xf>
    <xf numFmtId="0" fontId="17" fillId="0" borderId="0" xfId="61" applyFont="1" applyFill="1" applyBorder="1" applyAlignment="1">
      <alignment vertical="top" wrapText="1"/>
      <protection/>
    </xf>
    <xf numFmtId="0" fontId="13" fillId="0" borderId="0" xfId="60" applyFont="1" applyFill="1" applyBorder="1">
      <alignment/>
      <protection/>
    </xf>
    <xf numFmtId="0" fontId="16" fillId="0" borderId="0" xfId="61" applyFont="1" applyFill="1" applyBorder="1" applyAlignment="1">
      <alignment vertical="top" wrapText="1"/>
      <protection/>
    </xf>
    <xf numFmtId="0" fontId="17" fillId="0" borderId="0" xfId="61" applyFont="1" applyFill="1" applyBorder="1" applyAlignment="1">
      <alignment vertical="top"/>
      <protection/>
    </xf>
    <xf numFmtId="0" fontId="17" fillId="0" borderId="0" xfId="0" applyFont="1" applyFill="1" applyAlignment="1">
      <alignment wrapText="1"/>
    </xf>
    <xf numFmtId="3" fontId="12" fillId="0" borderId="0" xfId="60" applyNumberFormat="1" applyFont="1" applyFill="1">
      <alignment/>
      <protection/>
    </xf>
    <xf numFmtId="3" fontId="13" fillId="0" borderId="0" xfId="60" applyNumberFormat="1" applyFont="1" applyFill="1">
      <alignment/>
      <protection/>
    </xf>
    <xf numFmtId="0" fontId="12" fillId="0" borderId="0" xfId="60" applyFont="1" applyFill="1" applyBorder="1" applyAlignment="1">
      <alignment horizontal="left" wrapText="1"/>
      <protection/>
    </xf>
    <xf numFmtId="0" fontId="17" fillId="0" borderId="0" xfId="61" applyFont="1" applyFill="1" applyBorder="1">
      <alignment/>
      <protection/>
    </xf>
    <xf numFmtId="0" fontId="16" fillId="0" borderId="0" xfId="60" applyFont="1" applyFill="1" applyBorder="1" applyAlignment="1">
      <alignment vertical="top"/>
      <protection/>
    </xf>
    <xf numFmtId="0" fontId="17" fillId="33" borderId="0" xfId="60" applyFont="1" applyFill="1" applyBorder="1" applyAlignment="1">
      <alignment vertical="top" wrapText="1"/>
      <protection/>
    </xf>
    <xf numFmtId="0" fontId="12" fillId="0" borderId="0" xfId="63" applyNumberFormat="1" applyFont="1" applyFill="1" applyBorder="1" applyAlignment="1" applyProtection="1">
      <alignment vertical="center" wrapText="1"/>
      <protection/>
    </xf>
    <xf numFmtId="0" fontId="15" fillId="0" borderId="0" xfId="64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indent="1"/>
      <protection/>
    </xf>
    <xf numFmtId="0" fontId="21" fillId="0" borderId="0" xfId="0" applyNumberFormat="1" applyFont="1" applyFill="1" applyBorder="1" applyAlignment="1" applyProtection="1">
      <alignment horizontal="left" vertical="top" indent="1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64" applyNumberFormat="1" applyFont="1" applyFill="1" applyBorder="1" applyAlignment="1" applyProtection="1">
      <alignment vertical="center" wrapText="1"/>
      <protection/>
    </xf>
    <xf numFmtId="0" fontId="12" fillId="0" borderId="0" xfId="64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21" fillId="0" borderId="0" xfId="59" applyFont="1" applyFill="1" applyBorder="1" applyAlignment="1">
      <alignment horizontal="right" vertical="center"/>
      <protection/>
    </xf>
    <xf numFmtId="166" fontId="3" fillId="0" borderId="0" xfId="63" applyNumberFormat="1" applyFont="1" applyFill="1" applyBorder="1" applyAlignment="1" applyProtection="1">
      <alignment horizontal="center" vertical="center" wrapText="1"/>
      <protection/>
    </xf>
    <xf numFmtId="0" fontId="13" fillId="0" borderId="0" xfId="6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56" fillId="0" borderId="0" xfId="63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Fill="1" applyBorder="1" applyAlignment="1">
      <alignment horizontal="right" vertical="top"/>
    </xf>
    <xf numFmtId="0" fontId="12" fillId="0" borderId="14" xfId="59" applyFont="1" applyFill="1" applyBorder="1" applyAlignment="1">
      <alignment horizontal="left" vertical="center"/>
      <protection/>
    </xf>
    <xf numFmtId="0" fontId="3" fillId="0" borderId="0" xfId="67" applyFont="1" applyFill="1" applyBorder="1" applyAlignment="1">
      <alignment horizontal="center" vertical="center"/>
      <protection/>
    </xf>
    <xf numFmtId="0" fontId="8" fillId="0" borderId="0" xfId="63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" fillId="0" borderId="0" xfId="63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166" fontId="3" fillId="0" borderId="0" xfId="36" applyNumberFormat="1" applyFont="1" applyFill="1" applyBorder="1" applyAlignment="1" applyProtection="1">
      <alignment horizontal="right" vertical="top" wrapText="1"/>
      <protection/>
    </xf>
    <xf numFmtId="166" fontId="3" fillId="0" borderId="0" xfId="36" applyNumberFormat="1" applyFont="1" applyFill="1" applyBorder="1" applyAlignment="1">
      <alignment horizontal="right" vertical="top"/>
    </xf>
  </cellXfs>
  <cellStyles count="9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2 2" xfId="34"/>
    <cellStyle name="Comma 2 2 2" xfId="35"/>
    <cellStyle name="Comma 3" xfId="36"/>
    <cellStyle name="Comma 3 2" xfId="37"/>
    <cellStyle name="Comma 3 3" xfId="38"/>
    <cellStyle name="Comma 3 4" xfId="39"/>
    <cellStyle name="Comma 4" xfId="40"/>
    <cellStyle name="Comma 5" xfId="41"/>
    <cellStyle name="Hyperlink 2" xfId="42"/>
    <cellStyle name="Normal 10" xfId="43"/>
    <cellStyle name="Normal 2" xfId="44"/>
    <cellStyle name="Normal 2 10" xfId="45"/>
    <cellStyle name="Normal 2 2" xfId="46"/>
    <cellStyle name="Normal 2 2 2" xfId="47"/>
    <cellStyle name="Normal 2 3" xfId="48"/>
    <cellStyle name="Normal 3" xfId="49"/>
    <cellStyle name="Normal 4" xfId="50"/>
    <cellStyle name="Normal 5" xfId="51"/>
    <cellStyle name="Normal 6" xfId="52"/>
    <cellStyle name="Normal 6 2" xfId="53"/>
    <cellStyle name="Normal 7" xfId="54"/>
    <cellStyle name="Normal 8" xfId="55"/>
    <cellStyle name="Normal 8 2" xfId="56"/>
    <cellStyle name="Normal 8 3" xfId="57"/>
    <cellStyle name="Normal 9" xfId="58"/>
    <cellStyle name="Normal_BAL" xfId="59"/>
    <cellStyle name="Normal_Financial statements 2000 Alcomet" xfId="60"/>
    <cellStyle name="Normal_Financial statements 2000 Alcomet 2" xfId="61"/>
    <cellStyle name="Normal_Financial statements 2000 Alcomet 3" xfId="62"/>
    <cellStyle name="Normal_Financial statements_bg model 2002" xfId="63"/>
    <cellStyle name="Normal_Financial statements_bg model 2002 2" xfId="64"/>
    <cellStyle name="Normal_FS_2004_Final_28.03.05" xfId="65"/>
    <cellStyle name="Normal_FS_SOPHARMA_2005 (2)" xfId="66"/>
    <cellStyle name="Normal_FS'05-Neochim group-raboten_Final2" xfId="67"/>
    <cellStyle name="Normal_P&amp;L" xfId="68"/>
    <cellStyle name="Normal_P&amp;L_Financial statements_bg model 2002" xfId="69"/>
    <cellStyle name="Normal_P&amp;L_IS_by type" xfId="70"/>
    <cellStyle name="Normal_Sheet2" xfId="71"/>
    <cellStyle name="Normal_SOPHARMA_FS_01_12_2007_predvaritelen" xfId="72"/>
    <cellStyle name="Percent 2" xfId="73"/>
    <cellStyle name="Percent 3" xfId="74"/>
    <cellStyle name="Percent 3 2" xfId="75"/>
    <cellStyle name="Percent 3 3" xfId="76"/>
    <cellStyle name="Акцент1" xfId="77"/>
    <cellStyle name="Акцент2" xfId="78"/>
    <cellStyle name="Акцент3" xfId="79"/>
    <cellStyle name="Акцент4" xfId="80"/>
    <cellStyle name="Акцент5" xfId="81"/>
    <cellStyle name="Акцент6" xfId="82"/>
    <cellStyle name="Бележка" xfId="83"/>
    <cellStyle name="Currency" xfId="84"/>
    <cellStyle name="Currency [0]" xfId="85"/>
    <cellStyle name="Вход" xfId="86"/>
    <cellStyle name="Добър" xfId="87"/>
    <cellStyle name="Заглавие" xfId="88"/>
    <cellStyle name="Заглавие 1" xfId="89"/>
    <cellStyle name="Заглавие 2" xfId="90"/>
    <cellStyle name="Заглавие 3" xfId="91"/>
    <cellStyle name="Заглавие 4" xfId="92"/>
    <cellStyle name="Comma" xfId="93"/>
    <cellStyle name="Comma [0]" xfId="94"/>
    <cellStyle name="Изход" xfId="95"/>
    <cellStyle name="Изчисление" xfId="96"/>
    <cellStyle name="Контролна клетка" xfId="97"/>
    <cellStyle name="Лош" xfId="98"/>
    <cellStyle name="Неутрален" xfId="99"/>
    <cellStyle name="Обычный 2" xfId="100"/>
    <cellStyle name="Обычный_8" xfId="101"/>
    <cellStyle name="Обяснителен текст" xfId="102"/>
    <cellStyle name="Предупредителен текст" xfId="103"/>
    <cellStyle name="Percent" xfId="104"/>
    <cellStyle name="Свързана клетка" xfId="105"/>
    <cellStyle name="Сума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dnedkova\Documents\Sopharma\otcheti\2016\01\cons\A302_FS_SOPHARMA_GROUP_1Q%202016_%20BG%20E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solidation\2016\Q1%202016\!&#1050;&#1086;&#1085;&#1089;&#1086;%20&#1088;&#1072;&#1073;&#1086;&#1090;&#1085;&#1080;%20&#1092;&#1072;&#1081;&#1083;&#1086;&#1074;&#1077;\17.05.2016\102.FS%20conso%20-%2031.12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SOPHARMA GROUP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13">
        <row r="42">
          <cell r="CE42">
            <v>134798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Normal="70" zoomScaleSheetLayoutView="100" zoomScalePageLayoutView="0" workbookViewId="0" topLeftCell="A25">
      <selection activeCell="F37" sqref="F37"/>
    </sheetView>
  </sheetViews>
  <sheetFormatPr defaultColWidth="0" defaultRowHeight="12.75" customHeight="1" zeroHeight="1"/>
  <cols>
    <col min="1" max="2" width="9.28125" style="6" customWidth="1"/>
    <col min="3" max="3" width="16.8515625" style="6" customWidth="1"/>
    <col min="4" max="6" width="9.28125" style="6" customWidth="1"/>
    <col min="7" max="7" width="23.28125" style="6" customWidth="1"/>
    <col min="8" max="9" width="9.28125" style="6" customWidth="1"/>
    <col min="10" max="16384" width="9.28125" style="6" hidden="1" customWidth="1"/>
  </cols>
  <sheetData>
    <row r="1" spans="1:8" ht="18.75">
      <c r="A1" s="1" t="s">
        <v>14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15</v>
      </c>
      <c r="D5" s="303" t="s">
        <v>16</v>
      </c>
      <c r="E5" s="9"/>
      <c r="F5" s="10"/>
      <c r="G5" s="10"/>
      <c r="H5" s="10"/>
      <c r="I5" s="10"/>
    </row>
    <row r="6" spans="1:9" ht="17.25" customHeight="1">
      <c r="A6" s="7"/>
      <c r="D6" s="303" t="s">
        <v>17</v>
      </c>
      <c r="E6" s="9"/>
      <c r="F6" s="10"/>
      <c r="G6" s="10"/>
      <c r="H6" s="10"/>
      <c r="I6" s="10"/>
    </row>
    <row r="7" spans="1:9" ht="18.75">
      <c r="A7" s="7"/>
      <c r="D7" s="303" t="s">
        <v>18</v>
      </c>
      <c r="H7" s="10"/>
      <c r="I7" s="10"/>
    </row>
    <row r="8" spans="1:9" ht="16.5">
      <c r="A8" s="11"/>
      <c r="D8" s="303" t="s">
        <v>19</v>
      </c>
      <c r="E8" s="9"/>
      <c r="F8" s="10"/>
      <c r="G8" s="10"/>
      <c r="H8" s="10"/>
      <c r="I8" s="10"/>
    </row>
    <row r="9" spans="1:9" ht="18.75">
      <c r="A9" s="7"/>
      <c r="D9" s="303" t="s">
        <v>20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7" ht="18.75">
      <c r="A12" s="7" t="s">
        <v>21</v>
      </c>
      <c r="B12" s="303" t="s">
        <v>16</v>
      </c>
      <c r="D12" s="303" t="s">
        <v>16</v>
      </c>
      <c r="E12" s="14"/>
      <c r="F12" s="14"/>
      <c r="G12" s="15"/>
    </row>
    <row r="13" spans="4:9" ht="16.5">
      <c r="D13" s="13"/>
      <c r="E13" s="14"/>
      <c r="F13" s="14"/>
      <c r="G13" s="16"/>
      <c r="H13" s="10"/>
      <c r="I13" s="10"/>
    </row>
    <row r="14" spans="1:9" ht="18.75">
      <c r="A14" s="7" t="s">
        <v>22</v>
      </c>
      <c r="D14" s="13" t="s">
        <v>23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24</v>
      </c>
      <c r="B16" s="7"/>
      <c r="C16" s="7"/>
      <c r="D16" s="13" t="s">
        <v>25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26</v>
      </c>
      <c r="C18" s="17"/>
      <c r="D18" s="13" t="s">
        <v>27</v>
      </c>
      <c r="E18" s="14"/>
      <c r="F18" s="14"/>
      <c r="G18" s="15"/>
      <c r="H18" s="7"/>
      <c r="I18" s="7"/>
    </row>
    <row r="19" spans="1:9" ht="18.75">
      <c r="A19" s="7"/>
      <c r="D19" s="13"/>
      <c r="E19" s="14"/>
      <c r="F19" s="14"/>
      <c r="G19" s="15"/>
      <c r="H19" s="7"/>
      <c r="I19" s="7"/>
    </row>
    <row r="20" spans="1:7" ht="18.75">
      <c r="A20" s="7"/>
      <c r="D20" s="13"/>
      <c r="E20" s="14"/>
      <c r="F20" s="14"/>
      <c r="G20" s="15"/>
    </row>
    <row r="21" spans="1:7" ht="18.75">
      <c r="A21" s="7" t="s">
        <v>28</v>
      </c>
      <c r="D21" s="13" t="s">
        <v>29</v>
      </c>
      <c r="E21" s="14"/>
      <c r="F21" s="14"/>
      <c r="G21" s="15"/>
    </row>
    <row r="22" spans="1:7" ht="18.75">
      <c r="A22" s="7"/>
      <c r="D22" s="13" t="s">
        <v>30</v>
      </c>
      <c r="E22" s="14"/>
      <c r="F22" s="14"/>
      <c r="G22" s="15"/>
    </row>
    <row r="23" spans="6:7" ht="18.75">
      <c r="F23" s="15"/>
      <c r="G23" s="18"/>
    </row>
    <row r="24" spans="1:7" ht="18.75">
      <c r="A24" s="7" t="s">
        <v>31</v>
      </c>
      <c r="C24" s="17"/>
      <c r="D24" s="303" t="s">
        <v>32</v>
      </c>
      <c r="E24" s="304"/>
      <c r="F24" s="18"/>
      <c r="G24" s="20"/>
    </row>
    <row r="25" spans="1:9" ht="18.75">
      <c r="A25" s="7"/>
      <c r="C25" s="17"/>
      <c r="D25" s="303" t="s">
        <v>33</v>
      </c>
      <c r="E25" s="304"/>
      <c r="F25" s="18"/>
      <c r="G25" s="20"/>
      <c r="H25" s="21"/>
      <c r="I25" s="21"/>
    </row>
    <row r="26" spans="1:9" ht="18" customHeight="1">
      <c r="A26" s="7"/>
      <c r="C26" s="10"/>
      <c r="D26" s="303" t="s">
        <v>34</v>
      </c>
      <c r="E26" s="9"/>
      <c r="F26" s="18"/>
      <c r="G26" s="143"/>
      <c r="H26" s="144"/>
      <c r="I26" s="145"/>
    </row>
    <row r="27" spans="1:9" ht="18.75">
      <c r="A27" s="7"/>
      <c r="D27" s="8"/>
      <c r="E27" s="20"/>
      <c r="F27" s="18"/>
      <c r="G27" s="20"/>
      <c r="H27" s="21"/>
      <c r="I27" s="21"/>
    </row>
    <row r="28" spans="1:9" ht="18.75">
      <c r="A28" s="7" t="s">
        <v>35</v>
      </c>
      <c r="D28" s="303" t="s">
        <v>36</v>
      </c>
      <c r="E28" s="304"/>
      <c r="F28" s="304"/>
      <c r="G28" s="304"/>
      <c r="H28" s="7"/>
      <c r="I28" s="7"/>
    </row>
    <row r="29" spans="1:9" ht="18.75">
      <c r="A29" s="7"/>
      <c r="D29" s="303" t="s">
        <v>37</v>
      </c>
      <c r="E29" s="304"/>
      <c r="F29" s="304"/>
      <c r="G29" s="304"/>
      <c r="H29" s="7"/>
      <c r="I29" s="7"/>
    </row>
    <row r="30" spans="1:9" ht="18.75">
      <c r="A30" s="7"/>
      <c r="D30" s="303" t="s">
        <v>38</v>
      </c>
      <c r="E30" s="304"/>
      <c r="F30" s="304"/>
      <c r="G30" s="304"/>
      <c r="H30" s="7"/>
      <c r="I30" s="7"/>
    </row>
    <row r="31" spans="1:7" ht="18.75">
      <c r="A31" s="7"/>
      <c r="D31" s="303" t="s">
        <v>39</v>
      </c>
      <c r="E31" s="304"/>
      <c r="F31" s="304"/>
      <c r="G31" s="304"/>
    </row>
    <row r="32" spans="1:7" ht="18.75">
      <c r="A32" s="7"/>
      <c r="D32" s="303" t="s">
        <v>40</v>
      </c>
      <c r="E32" s="304"/>
      <c r="F32" s="304"/>
      <c r="G32" s="304"/>
    </row>
    <row r="33" spans="1:7" ht="18.75">
      <c r="A33" s="7"/>
      <c r="D33" s="303" t="s">
        <v>41</v>
      </c>
      <c r="E33" s="304"/>
      <c r="F33" s="304"/>
      <c r="G33" s="304"/>
    </row>
    <row r="34" spans="1:7" ht="18.75">
      <c r="A34" s="7"/>
      <c r="D34" s="8"/>
      <c r="E34" s="142"/>
      <c r="F34" s="142"/>
      <c r="G34" s="142"/>
    </row>
    <row r="35" spans="1:7" ht="18.75">
      <c r="A35" s="7"/>
      <c r="C35" s="21"/>
      <c r="E35" s="142"/>
      <c r="F35" s="142"/>
      <c r="G35" s="142"/>
    </row>
    <row r="36" spans="1:7" ht="18.75">
      <c r="A36" s="7"/>
      <c r="D36" s="8"/>
      <c r="E36" s="142"/>
      <c r="F36" s="142"/>
      <c r="G36" s="142"/>
    </row>
    <row r="37" spans="1:7" ht="18.75">
      <c r="A37" s="7"/>
      <c r="E37" s="19"/>
      <c r="F37" s="15"/>
      <c r="G37" s="19"/>
    </row>
    <row r="38" spans="1:9" ht="18.75">
      <c r="A38" s="7" t="s">
        <v>42</v>
      </c>
      <c r="D38" s="310" t="s">
        <v>43</v>
      </c>
      <c r="E38" s="311"/>
      <c r="F38" s="312"/>
      <c r="G38" s="311"/>
      <c r="H38" s="21"/>
      <c r="I38" s="21"/>
    </row>
    <row r="39" spans="1:7" ht="18.75">
      <c r="A39" s="7"/>
      <c r="E39" s="19"/>
      <c r="F39" s="15"/>
      <c r="G39" s="19"/>
    </row>
    <row r="40" spans="1:6" ht="18.75">
      <c r="A40" s="7"/>
      <c r="F40" s="7"/>
    </row>
    <row r="41" spans="1:6" ht="18.75">
      <c r="A41" s="7"/>
      <c r="F41" s="7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="90" zoomScaleNormal="90" zoomScaleSheetLayoutView="90" zoomScalePageLayoutView="0" workbookViewId="0" topLeftCell="A1">
      <selection activeCell="A2" sqref="A2:G2"/>
    </sheetView>
  </sheetViews>
  <sheetFormatPr defaultColWidth="9.140625" defaultRowHeight="12.75"/>
  <cols>
    <col min="1" max="1" width="80.421875" style="22" customWidth="1"/>
    <col min="2" max="2" width="11.57421875" style="31" customWidth="1"/>
    <col min="3" max="3" width="5.28125" style="27" customWidth="1"/>
    <col min="4" max="4" width="12.28125" style="27" customWidth="1"/>
    <col min="5" max="5" width="2.140625" style="27" customWidth="1"/>
    <col min="6" max="6" width="12.28125" style="27" customWidth="1"/>
    <col min="7" max="7" width="1.57421875" style="27" customWidth="1"/>
    <col min="8" max="8" width="12.28125" style="22" bestFit="1" customWidth="1"/>
    <col min="9" max="9" width="5.00390625" style="22" customWidth="1"/>
    <col min="10" max="10" width="11.57421875" style="22" bestFit="1" customWidth="1"/>
    <col min="11" max="16384" width="9.140625" style="22" customWidth="1"/>
  </cols>
  <sheetData>
    <row r="1" spans="1:7" ht="15">
      <c r="A1" s="361" t="str">
        <f>'[1]Cover '!A1</f>
        <v>SOPHARMA GROUP</v>
      </c>
      <c r="B1" s="362"/>
      <c r="C1" s="362"/>
      <c r="D1" s="362"/>
      <c r="E1" s="362"/>
      <c r="F1" s="362"/>
      <c r="G1" s="362"/>
    </row>
    <row r="2" spans="1:7" s="23" customFormat="1" ht="15">
      <c r="A2" s="363" t="s">
        <v>203</v>
      </c>
      <c r="B2" s="364"/>
      <c r="C2" s="364"/>
      <c r="D2" s="364"/>
      <c r="E2" s="364"/>
      <c r="F2" s="364"/>
      <c r="G2" s="364"/>
    </row>
    <row r="3" spans="1:7" ht="15">
      <c r="A3" s="306" t="s">
        <v>44</v>
      </c>
      <c r="B3" s="198"/>
      <c r="C3" s="24"/>
      <c r="D3" s="24"/>
      <c r="E3" s="24"/>
      <c r="F3" s="24"/>
      <c r="G3" s="24"/>
    </row>
    <row r="4" spans="1:7" ht="4.5" customHeight="1">
      <c r="A4" s="291"/>
      <c r="B4" s="198"/>
      <c r="C4" s="24"/>
      <c r="D4" s="24"/>
      <c r="E4" s="24"/>
      <c r="F4" s="24"/>
      <c r="G4" s="24"/>
    </row>
    <row r="5" spans="1:7" ht="5.25" customHeight="1">
      <c r="A5" s="291"/>
      <c r="B5" s="198"/>
      <c r="C5" s="24"/>
      <c r="D5" s="24"/>
      <c r="E5" s="24"/>
      <c r="F5" s="24"/>
      <c r="G5" s="24"/>
    </row>
    <row r="6" spans="1:7" ht="15" customHeight="1">
      <c r="A6" s="23"/>
      <c r="B6" s="365" t="s">
        <v>45</v>
      </c>
      <c r="C6" s="292"/>
      <c r="D6" s="366" t="s">
        <v>13</v>
      </c>
      <c r="E6" s="292"/>
      <c r="F6" s="366" t="s">
        <v>3</v>
      </c>
      <c r="G6" s="292"/>
    </row>
    <row r="7" spans="1:7" ht="15">
      <c r="A7" s="23"/>
      <c r="B7" s="365"/>
      <c r="C7" s="292"/>
      <c r="D7" s="367"/>
      <c r="E7" s="292"/>
      <c r="F7" s="367"/>
      <c r="G7" s="292"/>
    </row>
    <row r="8" ht="15">
      <c r="A8" s="26"/>
    </row>
    <row r="9" ht="15">
      <c r="A9" s="26"/>
    </row>
    <row r="10" spans="1:10" ht="15" customHeight="1">
      <c r="A10" s="313" t="s">
        <v>46</v>
      </c>
      <c r="B10" s="31">
        <v>3</v>
      </c>
      <c r="D10" s="28">
        <v>470300</v>
      </c>
      <c r="F10" s="28">
        <v>423732</v>
      </c>
      <c r="J10" s="29"/>
    </row>
    <row r="11" spans="1:6" ht="15">
      <c r="A11" s="314" t="s">
        <v>47</v>
      </c>
      <c r="B11" s="31">
        <v>4</v>
      </c>
      <c r="D11" s="28">
        <v>2656</v>
      </c>
      <c r="F11" s="28">
        <v>3960</v>
      </c>
    </row>
    <row r="12" spans="1:10" ht="15">
      <c r="A12" s="315" t="s">
        <v>48</v>
      </c>
      <c r="D12" s="30">
        <v>6123</v>
      </c>
      <c r="F12" s="30">
        <v>5381</v>
      </c>
      <c r="G12" s="31"/>
      <c r="J12" s="29"/>
    </row>
    <row r="13" spans="1:10" ht="15">
      <c r="A13" s="313" t="s">
        <v>49</v>
      </c>
      <c r="B13" s="31">
        <v>5</v>
      </c>
      <c r="D13" s="28">
        <v>-45694</v>
      </c>
      <c r="F13" s="28">
        <v>-43387</v>
      </c>
      <c r="H13" s="32"/>
      <c r="J13" s="29"/>
    </row>
    <row r="14" spans="1:10" ht="15">
      <c r="A14" s="316" t="s">
        <v>50</v>
      </c>
      <c r="B14" s="31">
        <v>6</v>
      </c>
      <c r="D14" s="28">
        <v>-28472</v>
      </c>
      <c r="F14" s="28">
        <v>-28264</v>
      </c>
      <c r="H14" s="32"/>
      <c r="J14" s="29"/>
    </row>
    <row r="15" spans="1:8" ht="15">
      <c r="A15" s="314" t="s">
        <v>51</v>
      </c>
      <c r="B15" s="31">
        <v>7</v>
      </c>
      <c r="D15" s="28">
        <v>-48058</v>
      </c>
      <c r="F15" s="28">
        <v>-44496</v>
      </c>
      <c r="H15" s="33"/>
    </row>
    <row r="16" spans="1:8" ht="15">
      <c r="A16" s="317" t="s">
        <v>52</v>
      </c>
      <c r="B16" s="31" t="s">
        <v>5</v>
      </c>
      <c r="D16" s="28">
        <v>-15059</v>
      </c>
      <c r="F16" s="28">
        <v>-13467</v>
      </c>
      <c r="H16" s="32"/>
    </row>
    <row r="17" spans="1:8" ht="15">
      <c r="A17" s="23" t="s">
        <v>53</v>
      </c>
      <c r="D17" s="28">
        <v>-304602</v>
      </c>
      <c r="F17" s="28">
        <v>-277861</v>
      </c>
      <c r="H17" s="32"/>
    </row>
    <row r="18" spans="1:10" ht="15">
      <c r="A18" s="316" t="s">
        <v>54</v>
      </c>
      <c r="B18" s="31" t="s">
        <v>2</v>
      </c>
      <c r="D18" s="28">
        <v>-3451</v>
      </c>
      <c r="F18" s="28">
        <v>-3523</v>
      </c>
      <c r="H18" s="33"/>
      <c r="J18" s="29"/>
    </row>
    <row r="19" spans="1:11" ht="15" customHeight="1">
      <c r="A19" s="306" t="s">
        <v>55</v>
      </c>
      <c r="D19" s="34">
        <f>SUM(D10:D18)</f>
        <v>33743</v>
      </c>
      <c r="F19" s="34">
        <f>SUM(F10:F18)</f>
        <v>22075</v>
      </c>
      <c r="H19" s="32"/>
      <c r="K19" s="29"/>
    </row>
    <row r="20" spans="1:8" ht="8.25" customHeight="1">
      <c r="A20" s="23"/>
      <c r="D20" s="28"/>
      <c r="F20" s="28"/>
      <c r="H20" s="32"/>
    </row>
    <row r="21" spans="1:8" ht="15">
      <c r="A21" s="318" t="s">
        <v>56</v>
      </c>
      <c r="B21" s="31">
        <v>10</v>
      </c>
      <c r="D21" s="28">
        <v>5666</v>
      </c>
      <c r="F21" s="28">
        <v>3295</v>
      </c>
      <c r="H21" s="32"/>
    </row>
    <row r="22" spans="1:8" ht="15">
      <c r="A22" s="318" t="s">
        <v>57</v>
      </c>
      <c r="B22" s="31">
        <v>11</v>
      </c>
      <c r="D22" s="28">
        <v>-6484</v>
      </c>
      <c r="F22" s="28">
        <v>-7109</v>
      </c>
      <c r="H22" s="32"/>
    </row>
    <row r="23" spans="1:8" ht="15">
      <c r="A23" s="294" t="s">
        <v>58</v>
      </c>
      <c r="D23" s="34">
        <f>SUM(D21:D22)</f>
        <v>-818</v>
      </c>
      <c r="F23" s="34">
        <f>SUM(F21:F22)</f>
        <v>-3814</v>
      </c>
      <c r="H23" s="32"/>
    </row>
    <row r="24" spans="1:8" ht="9" customHeight="1">
      <c r="A24" s="35"/>
      <c r="D24" s="37"/>
      <c r="F24" s="37"/>
      <c r="H24" s="32"/>
    </row>
    <row r="25" spans="1:8" ht="15">
      <c r="A25" s="23" t="s">
        <v>59</v>
      </c>
      <c r="B25" s="31">
        <v>12</v>
      </c>
      <c r="D25" s="28">
        <f>765+579</f>
        <v>1344</v>
      </c>
      <c r="F25" s="28">
        <v>-1103</v>
      </c>
      <c r="H25" s="32"/>
    </row>
    <row r="26" spans="1:8" ht="15">
      <c r="A26" s="23" t="s">
        <v>199</v>
      </c>
      <c r="D26" s="28">
        <v>0</v>
      </c>
      <c r="F26" s="28">
        <v>11965</v>
      </c>
      <c r="H26" s="32"/>
    </row>
    <row r="27" spans="1:8" ht="15">
      <c r="A27" s="306" t="s">
        <v>60</v>
      </c>
      <c r="D27" s="34">
        <f>D19+D23+D25+D26</f>
        <v>34269</v>
      </c>
      <c r="F27" s="34">
        <f>F19+F23+F25+F26</f>
        <v>29123</v>
      </c>
      <c r="H27" s="36"/>
    </row>
    <row r="28" spans="1:8" ht="6.75" customHeight="1">
      <c r="A28" s="291"/>
      <c r="D28" s="154"/>
      <c r="F28" s="154"/>
      <c r="H28" s="36"/>
    </row>
    <row r="29" spans="1:8" ht="15">
      <c r="A29" s="23" t="s">
        <v>61</v>
      </c>
      <c r="D29" s="38">
        <v>-4276</v>
      </c>
      <c r="F29" s="38">
        <v>-2870</v>
      </c>
      <c r="H29" s="36"/>
    </row>
    <row r="30" spans="1:10" ht="6.75" customHeight="1">
      <c r="A30" s="291"/>
      <c r="B30" s="199"/>
      <c r="C30" s="39"/>
      <c r="D30" s="37"/>
      <c r="E30" s="39"/>
      <c r="F30" s="37"/>
      <c r="G30" s="39"/>
      <c r="H30" s="36"/>
      <c r="J30" s="40"/>
    </row>
    <row r="31" spans="1:10" ht="7.5" customHeight="1">
      <c r="A31" s="291"/>
      <c r="B31" s="199"/>
      <c r="C31" s="39"/>
      <c r="D31" s="37"/>
      <c r="E31" s="39"/>
      <c r="F31" s="37"/>
      <c r="G31" s="39"/>
      <c r="H31" s="36"/>
      <c r="J31" s="40"/>
    </row>
    <row r="32" spans="1:10" ht="15.75" thickBot="1">
      <c r="A32" s="306" t="s">
        <v>62</v>
      </c>
      <c r="B32" s="199"/>
      <c r="C32" s="39"/>
      <c r="D32" s="138">
        <f>D27+D29</f>
        <v>29993</v>
      </c>
      <c r="E32" s="39"/>
      <c r="F32" s="138">
        <f>F27+F29</f>
        <v>26253</v>
      </c>
      <c r="G32" s="39"/>
      <c r="H32" s="36"/>
      <c r="J32" s="40"/>
    </row>
    <row r="33" spans="1:10" ht="15.75" thickTop="1">
      <c r="A33" s="291"/>
      <c r="B33" s="199"/>
      <c r="C33" s="39"/>
      <c r="D33" s="37"/>
      <c r="E33" s="39"/>
      <c r="F33" s="37"/>
      <c r="G33" s="39"/>
      <c r="H33" s="36"/>
      <c r="J33" s="40"/>
    </row>
    <row r="34" spans="1:10" ht="15">
      <c r="A34" s="35" t="s">
        <v>63</v>
      </c>
      <c r="C34" s="42"/>
      <c r="D34" s="37"/>
      <c r="E34" s="42"/>
      <c r="F34" s="37"/>
      <c r="G34" s="39"/>
      <c r="H34" s="36"/>
      <c r="J34" s="40"/>
    </row>
    <row r="35" spans="1:10" ht="15">
      <c r="A35" s="319" t="s">
        <v>64</v>
      </c>
      <c r="B35" s="200"/>
      <c r="C35" s="42"/>
      <c r="D35" s="37"/>
      <c r="E35" s="42"/>
      <c r="F35" s="37"/>
      <c r="G35" s="39"/>
      <c r="H35" s="36"/>
      <c r="J35" s="40"/>
    </row>
    <row r="36" spans="1:10" ht="15">
      <c r="A36" s="318" t="s">
        <v>65</v>
      </c>
      <c r="B36" s="200"/>
      <c r="C36" s="42"/>
      <c r="D36" s="43">
        <v>265</v>
      </c>
      <c r="E36" s="43"/>
      <c r="F36" s="43">
        <v>-9</v>
      </c>
      <c r="G36" s="39"/>
      <c r="H36" s="36"/>
      <c r="J36" s="40"/>
    </row>
    <row r="37" spans="1:10" ht="15">
      <c r="A37" s="318" t="s">
        <v>66</v>
      </c>
      <c r="B37" s="200"/>
      <c r="C37" s="42"/>
      <c r="D37" s="205">
        <v>-398</v>
      </c>
      <c r="E37" s="52"/>
      <c r="F37" s="205">
        <v>1552</v>
      </c>
      <c r="G37" s="39"/>
      <c r="H37" s="36"/>
      <c r="J37" s="40"/>
    </row>
    <row r="38" spans="1:10" ht="15">
      <c r="A38" s="157"/>
      <c r="C38" s="42"/>
      <c r="D38" s="37">
        <f>D36+D37</f>
        <v>-133</v>
      </c>
      <c r="E38" s="42"/>
      <c r="F38" s="37">
        <f>F36+F37</f>
        <v>1543</v>
      </c>
      <c r="G38" s="39"/>
      <c r="H38" s="36"/>
      <c r="J38" s="40"/>
    </row>
    <row r="39" spans="1:10" ht="15">
      <c r="A39" s="294" t="s">
        <v>67</v>
      </c>
      <c r="B39" s="200">
        <v>13</v>
      </c>
      <c r="C39" s="42"/>
      <c r="D39" s="34">
        <f>+D38</f>
        <v>-133</v>
      </c>
      <c r="E39" s="42"/>
      <c r="F39" s="34">
        <f>+F38</f>
        <v>1543</v>
      </c>
      <c r="G39" s="39"/>
      <c r="H39" s="36"/>
      <c r="J39" s="40"/>
    </row>
    <row r="40" spans="1:10" ht="15">
      <c r="A40" s="157"/>
      <c r="B40" s="200"/>
      <c r="C40" s="42"/>
      <c r="D40" s="37"/>
      <c r="E40" s="42"/>
      <c r="F40" s="37"/>
      <c r="G40" s="39"/>
      <c r="H40" s="36"/>
      <c r="J40" s="40"/>
    </row>
    <row r="41" spans="1:10" ht="15.75" thickBot="1">
      <c r="A41" s="294" t="s">
        <v>68</v>
      </c>
      <c r="B41" s="199"/>
      <c r="C41" s="39"/>
      <c r="D41" s="41">
        <f>+D32+D39</f>
        <v>29860</v>
      </c>
      <c r="E41" s="39"/>
      <c r="F41" s="41">
        <f>+F32+F39</f>
        <v>27796</v>
      </c>
      <c r="G41" s="39"/>
      <c r="H41" s="36"/>
      <c r="J41" s="40"/>
    </row>
    <row r="42" spans="1:10" ht="8.25" customHeight="1" thickTop="1">
      <c r="A42" s="157"/>
      <c r="B42" s="200"/>
      <c r="C42" s="42"/>
      <c r="D42" s="37"/>
      <c r="E42" s="42"/>
      <c r="F42" s="37"/>
      <c r="G42" s="39"/>
      <c r="H42" s="36"/>
      <c r="J42" s="40"/>
    </row>
    <row r="43" spans="1:8" ht="15">
      <c r="A43" s="306" t="s">
        <v>69</v>
      </c>
      <c r="B43" s="201"/>
      <c r="C43" s="45"/>
      <c r="D43" s="46"/>
      <c r="E43" s="45"/>
      <c r="F43" s="46"/>
      <c r="G43" s="47"/>
      <c r="H43" s="36"/>
    </row>
    <row r="44" spans="1:8" ht="15">
      <c r="A44" s="314" t="s">
        <v>70</v>
      </c>
      <c r="B44" s="50"/>
      <c r="C44" s="48"/>
      <c r="D44" s="49">
        <v>28909</v>
      </c>
      <c r="E44" s="48"/>
      <c r="F44" s="49">
        <v>26304</v>
      </c>
      <c r="G44" s="50"/>
      <c r="H44" s="36"/>
    </row>
    <row r="45" spans="1:8" ht="15">
      <c r="A45" s="314" t="s">
        <v>71</v>
      </c>
      <c r="B45" s="50"/>
      <c r="C45" s="48"/>
      <c r="D45" s="52">
        <v>1084</v>
      </c>
      <c r="E45" s="48"/>
      <c r="F45" s="52">
        <v>-51</v>
      </c>
      <c r="G45" s="48"/>
      <c r="H45" s="36"/>
    </row>
    <row r="46" spans="1:8" ht="9" customHeight="1">
      <c r="A46" s="53"/>
      <c r="B46" s="201"/>
      <c r="C46" s="45"/>
      <c r="D46" s="153"/>
      <c r="E46" s="45"/>
      <c r="F46" s="153"/>
      <c r="G46" s="47"/>
      <c r="H46" s="36"/>
    </row>
    <row r="47" spans="1:8" ht="15">
      <c r="A47" s="35" t="s">
        <v>72</v>
      </c>
      <c r="B47" s="201"/>
      <c r="C47" s="45"/>
      <c r="D47" s="153"/>
      <c r="E47" s="45"/>
      <c r="F47" s="153"/>
      <c r="G47" s="47"/>
      <c r="H47" s="36"/>
    </row>
    <row r="48" spans="1:10" ht="15">
      <c r="A48" s="314" t="s">
        <v>70</v>
      </c>
      <c r="B48" s="50"/>
      <c r="C48" s="48"/>
      <c r="D48" s="49">
        <v>29333</v>
      </c>
      <c r="E48" s="48"/>
      <c r="F48" s="49">
        <v>27245</v>
      </c>
      <c r="G48" s="50"/>
      <c r="H48" s="36"/>
      <c r="J48" s="44"/>
    </row>
    <row r="49" spans="1:8" ht="15">
      <c r="A49" s="314" t="s">
        <v>71</v>
      </c>
      <c r="B49" s="50"/>
      <c r="C49" s="48"/>
      <c r="D49" s="52">
        <v>527</v>
      </c>
      <c r="E49" s="48"/>
      <c r="F49" s="52">
        <v>551</v>
      </c>
      <c r="G49" s="48"/>
      <c r="H49" s="36"/>
    </row>
    <row r="50" spans="1:7" ht="8.25" customHeight="1">
      <c r="A50" s="51"/>
      <c r="B50" s="54"/>
      <c r="C50" s="54"/>
      <c r="D50" s="55"/>
      <c r="E50" s="54"/>
      <c r="F50" s="55"/>
      <c r="G50" s="54"/>
    </row>
    <row r="51" ht="15">
      <c r="A51" s="23"/>
    </row>
    <row r="52" ht="15">
      <c r="A52" s="56"/>
    </row>
    <row r="53" spans="1:7" ht="15">
      <c r="A53" s="208" t="s">
        <v>202</v>
      </c>
      <c r="B53" s="199"/>
      <c r="C53" s="39"/>
      <c r="D53" s="39"/>
      <c r="E53" s="39"/>
      <c r="F53" s="39"/>
      <c r="G53" s="39"/>
    </row>
    <row r="54" spans="1:7" ht="15">
      <c r="A54" s="208"/>
      <c r="B54" s="199"/>
      <c r="C54" s="39"/>
      <c r="D54" s="39"/>
      <c r="E54" s="39"/>
      <c r="F54" s="39"/>
      <c r="G54" s="39"/>
    </row>
    <row r="55" ht="15">
      <c r="A55" s="56"/>
    </row>
    <row r="57" ht="15">
      <c r="A57" s="57" t="s">
        <v>73</v>
      </c>
    </row>
    <row r="58" ht="15">
      <c r="A58" s="58" t="s">
        <v>16</v>
      </c>
    </row>
    <row r="59" ht="15">
      <c r="A59" s="63"/>
    </row>
    <row r="60" ht="15">
      <c r="A60" s="57" t="s">
        <v>74</v>
      </c>
    </row>
    <row r="61" ht="15">
      <c r="A61" s="58" t="s">
        <v>23</v>
      </c>
    </row>
    <row r="62" ht="15">
      <c r="A62" s="59"/>
    </row>
    <row r="63" ht="15">
      <c r="A63" s="60" t="s">
        <v>24</v>
      </c>
    </row>
    <row r="64" ht="15">
      <c r="A64" s="158" t="s">
        <v>25</v>
      </c>
    </row>
    <row r="66" ht="15">
      <c r="A66" s="23"/>
    </row>
    <row r="67" ht="15">
      <c r="A67" s="23"/>
    </row>
    <row r="68" ht="15">
      <c r="A68" s="23"/>
    </row>
    <row r="69" ht="15">
      <c r="A69" s="23"/>
    </row>
    <row r="70" spans="1:7" ht="15">
      <c r="A70" s="360"/>
      <c r="B70" s="360"/>
      <c r="C70" s="360"/>
      <c r="D70" s="360"/>
      <c r="E70" s="360"/>
      <c r="F70" s="360"/>
      <c r="G70" s="360"/>
    </row>
    <row r="71" spans="1:7" ht="17.25" customHeight="1">
      <c r="A71" s="57"/>
      <c r="B71" s="61"/>
      <c r="C71" s="61"/>
      <c r="D71" s="61"/>
      <c r="E71" s="61"/>
      <c r="F71" s="61"/>
      <c r="G71" s="61"/>
    </row>
    <row r="72" ht="15">
      <c r="A72" s="62"/>
    </row>
    <row r="73" ht="15">
      <c r="A73" s="63"/>
    </row>
    <row r="74" ht="15">
      <c r="A74" s="64"/>
    </row>
    <row r="75" ht="15">
      <c r="A75" s="64"/>
    </row>
    <row r="76" ht="15">
      <c r="A76" s="60"/>
    </row>
    <row r="77" ht="15">
      <c r="A77" s="65"/>
    </row>
    <row r="78" ht="15">
      <c r="A78" s="59"/>
    </row>
    <row r="83" ht="15">
      <c r="A83" s="66"/>
    </row>
  </sheetData>
  <sheetProtection/>
  <mergeCells count="6">
    <mergeCell ref="A70:G70"/>
    <mergeCell ref="A1:G1"/>
    <mergeCell ref="A2:G2"/>
    <mergeCell ref="B6:B7"/>
    <mergeCell ref="F6:F7"/>
    <mergeCell ref="D6:D7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7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view="pageBreakPreview" zoomScale="90" zoomScaleNormal="90" zoomScaleSheetLayoutView="90" zoomScalePageLayoutView="0" workbookViewId="0" topLeftCell="A43">
      <selection activeCell="A2" sqref="A2"/>
    </sheetView>
  </sheetViews>
  <sheetFormatPr defaultColWidth="9.140625" defaultRowHeight="12.75"/>
  <cols>
    <col min="1" max="1" width="67.421875" style="70" customWidth="1"/>
    <col min="2" max="2" width="8.28125" style="70" customWidth="1"/>
    <col min="3" max="3" width="12.7109375" style="70" customWidth="1"/>
    <col min="4" max="4" width="14.421875" style="100" customWidth="1"/>
    <col min="5" max="5" width="1.28515625" style="70" customWidth="1"/>
    <col min="6" max="6" width="14.57421875" style="100" customWidth="1"/>
    <col min="7" max="7" width="1.28515625" style="70" customWidth="1"/>
    <col min="8" max="8" width="1.57421875" style="70" customWidth="1"/>
    <col min="9" max="16384" width="9.140625" style="70" customWidth="1"/>
  </cols>
  <sheetData>
    <row r="1" spans="1:7" ht="14.25">
      <c r="A1" s="67" t="s">
        <v>14</v>
      </c>
      <c r="B1" s="68"/>
      <c r="C1" s="68"/>
      <c r="D1" s="69"/>
      <c r="E1" s="68"/>
      <c r="F1" s="69"/>
      <c r="G1" s="68"/>
    </row>
    <row r="2" spans="1:7" ht="14.25">
      <c r="A2" s="71" t="s">
        <v>204</v>
      </c>
      <c r="B2" s="72"/>
      <c r="C2" s="72"/>
      <c r="D2" s="73"/>
      <c r="E2" s="72"/>
      <c r="F2" s="73"/>
      <c r="G2" s="72"/>
    </row>
    <row r="3" spans="1:7" ht="15">
      <c r="A3" s="71" t="s">
        <v>75</v>
      </c>
      <c r="B3" s="74"/>
      <c r="C3" s="74"/>
      <c r="D3" s="75"/>
      <c r="E3" s="74"/>
      <c r="F3" s="75"/>
      <c r="G3" s="74"/>
    </row>
    <row r="4" spans="1:7" ht="26.25" customHeight="1">
      <c r="A4" s="76"/>
      <c r="B4" s="25"/>
      <c r="C4" s="365" t="s">
        <v>45</v>
      </c>
      <c r="D4" s="368" t="s">
        <v>200</v>
      </c>
      <c r="E4" s="156"/>
      <c r="F4" s="368" t="s">
        <v>201</v>
      </c>
      <c r="G4" s="202"/>
    </row>
    <row r="5" spans="2:7" ht="12" customHeight="1">
      <c r="B5" s="25"/>
      <c r="C5" s="365"/>
      <c r="D5" s="369"/>
      <c r="E5" s="156"/>
      <c r="F5" s="369"/>
      <c r="G5" s="202"/>
    </row>
    <row r="6" spans="2:7" ht="12" customHeight="1">
      <c r="B6" s="159"/>
      <c r="C6" s="160"/>
      <c r="D6" s="161"/>
      <c r="E6" s="160"/>
      <c r="F6" s="204"/>
      <c r="G6" s="202"/>
    </row>
    <row r="7" spans="1:7" ht="14.25">
      <c r="A7" s="320" t="s">
        <v>76</v>
      </c>
      <c r="B7" s="31"/>
      <c r="C7" s="31"/>
      <c r="D7" s="77"/>
      <c r="E7" s="31"/>
      <c r="F7" s="77"/>
      <c r="G7" s="31"/>
    </row>
    <row r="8" spans="1:7" ht="14.25">
      <c r="A8" s="321" t="s">
        <v>77</v>
      </c>
      <c r="B8" s="78"/>
      <c r="C8" s="78"/>
      <c r="D8" s="79"/>
      <c r="E8" s="78"/>
      <c r="F8" s="79"/>
      <c r="G8" s="78"/>
    </row>
    <row r="9" spans="1:7" ht="15">
      <c r="A9" s="83" t="s">
        <v>78</v>
      </c>
      <c r="B9" s="81"/>
      <c r="C9" s="81">
        <v>14</v>
      </c>
      <c r="D9" s="206">
        <v>316146</v>
      </c>
      <c r="E9" s="81"/>
      <c r="F9" s="300">
        <v>321215</v>
      </c>
      <c r="G9" s="81"/>
    </row>
    <row r="10" spans="1:7" ht="15">
      <c r="A10" s="83" t="s">
        <v>79</v>
      </c>
      <c r="B10" s="81"/>
      <c r="C10" s="81">
        <v>15</v>
      </c>
      <c r="D10" s="206">
        <v>37497</v>
      </c>
      <c r="E10" s="81"/>
      <c r="F10" s="300">
        <v>34601</v>
      </c>
      <c r="G10" s="81"/>
    </row>
    <row r="11" spans="1:7" ht="15">
      <c r="A11" s="83" t="s">
        <v>80</v>
      </c>
      <c r="B11" s="81"/>
      <c r="C11" s="81">
        <v>15</v>
      </c>
      <c r="D11" s="206">
        <v>10162</v>
      </c>
      <c r="E11" s="81"/>
      <c r="F11" s="300">
        <v>9885</v>
      </c>
      <c r="G11" s="81"/>
    </row>
    <row r="12" spans="1:7" ht="15">
      <c r="A12" s="322" t="s">
        <v>81</v>
      </c>
      <c r="B12" s="81"/>
      <c r="C12" s="81">
        <v>16</v>
      </c>
      <c r="D12" s="206">
        <v>9502</v>
      </c>
      <c r="E12" s="81"/>
      <c r="F12" s="300">
        <v>9483</v>
      </c>
      <c r="G12" s="81"/>
    </row>
    <row r="13" spans="1:7" ht="15">
      <c r="A13" s="85" t="s">
        <v>82</v>
      </c>
      <c r="B13" s="81"/>
      <c r="C13" s="81">
        <v>17</v>
      </c>
      <c r="D13" s="206">
        <v>18517</v>
      </c>
      <c r="E13" s="81"/>
      <c r="F13" s="300">
        <v>18715</v>
      </c>
      <c r="G13" s="81"/>
    </row>
    <row r="14" spans="1:7" ht="15">
      <c r="A14" s="83" t="s">
        <v>83</v>
      </c>
      <c r="B14" s="81"/>
      <c r="C14" s="81">
        <v>18</v>
      </c>
      <c r="D14" s="206">
        <v>5970</v>
      </c>
      <c r="E14" s="81"/>
      <c r="F14" s="300">
        <v>5721</v>
      </c>
      <c r="G14" s="81"/>
    </row>
    <row r="15" spans="1:8" ht="15">
      <c r="A15" s="85" t="s">
        <v>84</v>
      </c>
      <c r="B15" s="81"/>
      <c r="C15" s="81">
        <v>19</v>
      </c>
      <c r="D15" s="206">
        <v>10500</v>
      </c>
      <c r="E15" s="81"/>
      <c r="F15" s="300">
        <v>10028</v>
      </c>
      <c r="G15" s="81"/>
      <c r="H15" s="149"/>
    </row>
    <row r="16" spans="1:7" ht="15">
      <c r="A16" s="85" t="s">
        <v>85</v>
      </c>
      <c r="B16" s="81"/>
      <c r="C16" s="81">
        <v>20</v>
      </c>
      <c r="D16" s="206">
        <v>4099</v>
      </c>
      <c r="E16" s="81"/>
      <c r="F16" s="300">
        <v>4149</v>
      </c>
      <c r="G16" s="81"/>
    </row>
    <row r="17" spans="1:7" ht="15">
      <c r="A17" s="83" t="s">
        <v>86</v>
      </c>
      <c r="B17" s="92"/>
      <c r="C17" s="92"/>
      <c r="D17" s="206">
        <v>2765</v>
      </c>
      <c r="E17" s="92"/>
      <c r="F17" s="300">
        <v>2802</v>
      </c>
      <c r="G17" s="92"/>
    </row>
    <row r="18" spans="1:7" ht="14.25" customHeight="1">
      <c r="A18" s="86"/>
      <c r="B18" s="78"/>
      <c r="C18" s="78"/>
      <c r="D18" s="87">
        <f>SUM(D9:D17)</f>
        <v>415158</v>
      </c>
      <c r="E18" s="78"/>
      <c r="F18" s="87">
        <f>SUM(F9:F17)</f>
        <v>416599</v>
      </c>
      <c r="G18" s="78"/>
    </row>
    <row r="19" spans="1:8" ht="15">
      <c r="A19" s="323" t="s">
        <v>87</v>
      </c>
      <c r="B19" s="78"/>
      <c r="C19" s="78"/>
      <c r="D19" s="285"/>
      <c r="E19" s="78"/>
      <c r="F19" s="150"/>
      <c r="G19" s="78"/>
      <c r="H19" s="146"/>
    </row>
    <row r="20" spans="1:7" ht="15">
      <c r="A20" s="324" t="s">
        <v>88</v>
      </c>
      <c r="B20" s="81"/>
      <c r="C20" s="81">
        <v>21</v>
      </c>
      <c r="D20" s="206">
        <v>181263</v>
      </c>
      <c r="E20" s="81"/>
      <c r="F20" s="301">
        <v>171791</v>
      </c>
      <c r="G20" s="81"/>
    </row>
    <row r="21" spans="1:7" ht="15">
      <c r="A21" s="324" t="s">
        <v>89</v>
      </c>
      <c r="B21" s="81"/>
      <c r="C21" s="151">
        <v>22</v>
      </c>
      <c r="D21" s="206">
        <v>219856</v>
      </c>
      <c r="E21" s="151"/>
      <c r="F21" s="301">
        <v>215583</v>
      </c>
      <c r="G21" s="151"/>
    </row>
    <row r="22" spans="1:10" ht="15">
      <c r="A22" s="324" t="s">
        <v>90</v>
      </c>
      <c r="B22" s="81"/>
      <c r="C22" s="151">
        <v>23</v>
      </c>
      <c r="D22" s="206">
        <v>49044</v>
      </c>
      <c r="E22" s="151"/>
      <c r="F22" s="301">
        <v>14982</v>
      </c>
      <c r="G22" s="151"/>
      <c r="H22" s="84"/>
      <c r="J22" s="84"/>
    </row>
    <row r="23" spans="1:7" ht="15">
      <c r="A23" s="325" t="s">
        <v>91</v>
      </c>
      <c r="B23" s="81"/>
      <c r="C23" s="81">
        <v>24</v>
      </c>
      <c r="D23" s="206">
        <v>22062</v>
      </c>
      <c r="E23" s="81"/>
      <c r="F23" s="301">
        <v>17727</v>
      </c>
      <c r="G23" s="81"/>
    </row>
    <row r="24" spans="1:7" ht="15">
      <c r="A24" s="322" t="s">
        <v>92</v>
      </c>
      <c r="B24" s="81"/>
      <c r="C24" s="81">
        <v>25</v>
      </c>
      <c r="D24" s="206">
        <v>17289</v>
      </c>
      <c r="E24" s="81"/>
      <c r="F24" s="301">
        <v>22539</v>
      </c>
      <c r="G24" s="81"/>
    </row>
    <row r="25" spans="1:7" ht="14.25">
      <c r="A25" s="71"/>
      <c r="B25" s="78"/>
      <c r="C25" s="81"/>
      <c r="D25" s="87">
        <f>SUM(D20:D24)</f>
        <v>489514</v>
      </c>
      <c r="E25" s="81"/>
      <c r="F25" s="87">
        <f>SUM(F20:F24)</f>
        <v>442622</v>
      </c>
      <c r="G25" s="81"/>
    </row>
    <row r="26" spans="1:7" ht="6.75" customHeight="1">
      <c r="A26" s="71"/>
      <c r="B26" s="78"/>
      <c r="C26" s="81"/>
      <c r="D26" s="88"/>
      <c r="E26" s="81"/>
      <c r="F26" s="88"/>
      <c r="G26" s="81"/>
    </row>
    <row r="27" spans="1:8" ht="15" thickBot="1">
      <c r="A27" s="326" t="s">
        <v>93</v>
      </c>
      <c r="B27" s="78"/>
      <c r="C27" s="81"/>
      <c r="D27" s="90">
        <f>SUM(D25,D18)</f>
        <v>904672</v>
      </c>
      <c r="E27" s="81"/>
      <c r="F27" s="90">
        <f>SUM(F25,F18)</f>
        <v>859221</v>
      </c>
      <c r="G27" s="81"/>
      <c r="H27" s="147"/>
    </row>
    <row r="28" spans="1:7" ht="8.25" customHeight="1" thickTop="1">
      <c r="A28" s="71"/>
      <c r="B28" s="78"/>
      <c r="C28" s="78"/>
      <c r="D28" s="88"/>
      <c r="E28" s="78"/>
      <c r="F28" s="88"/>
      <c r="G28" s="78"/>
    </row>
    <row r="29" spans="1:7" ht="14.25">
      <c r="A29" s="320" t="s">
        <v>94</v>
      </c>
      <c r="B29" s="31"/>
      <c r="C29" s="31"/>
      <c r="D29" s="88"/>
      <c r="E29" s="31"/>
      <c r="F29" s="88"/>
      <c r="G29" s="31"/>
    </row>
    <row r="30" spans="1:7" ht="14.25">
      <c r="A30" s="327" t="s">
        <v>95</v>
      </c>
      <c r="B30" s="31"/>
      <c r="C30" s="31"/>
      <c r="D30" s="91"/>
      <c r="E30" s="31"/>
      <c r="F30" s="91"/>
      <c r="G30" s="31"/>
    </row>
    <row r="31" spans="1:7" ht="15">
      <c r="A31" s="80" t="s">
        <v>96</v>
      </c>
      <c r="B31" s="92"/>
      <c r="C31" s="92"/>
      <c r="D31" s="206">
        <f>'[2]SFP  2015'!$CE$42</f>
        <v>134798</v>
      </c>
      <c r="E31" s="92"/>
      <c r="F31" s="302">
        <v>134798</v>
      </c>
      <c r="G31" s="92"/>
    </row>
    <row r="32" spans="1:7" ht="15">
      <c r="A32" s="80" t="s">
        <v>97</v>
      </c>
      <c r="B32" s="92"/>
      <c r="C32" s="92"/>
      <c r="D32" s="206">
        <v>67502</v>
      </c>
      <c r="E32" s="92"/>
      <c r="F32" s="302">
        <v>62708</v>
      </c>
      <c r="G32" s="92"/>
    </row>
    <row r="33" spans="1:8" ht="15">
      <c r="A33" s="80" t="s">
        <v>98</v>
      </c>
      <c r="B33" s="92"/>
      <c r="C33" s="92">
        <v>26</v>
      </c>
      <c r="D33" s="206">
        <v>271724</v>
      </c>
      <c r="E33" s="92"/>
      <c r="F33" s="302">
        <v>259983.56</v>
      </c>
      <c r="G33" s="92"/>
      <c r="H33" s="149"/>
    </row>
    <row r="34" spans="1:7" ht="14.25">
      <c r="A34" s="71"/>
      <c r="B34" s="78"/>
      <c r="C34" s="81"/>
      <c r="D34" s="93">
        <f>SUM(D31:D33)</f>
        <v>474024</v>
      </c>
      <c r="E34" s="81"/>
      <c r="F34" s="93">
        <f>SUM(F31:F33)</f>
        <v>457489.56</v>
      </c>
      <c r="G34" s="81"/>
    </row>
    <row r="35" spans="1:7" ht="9" customHeight="1">
      <c r="A35" s="71"/>
      <c r="B35" s="78"/>
      <c r="C35" s="81"/>
      <c r="D35" s="94"/>
      <c r="E35" s="81"/>
      <c r="F35" s="94"/>
      <c r="G35" s="81"/>
    </row>
    <row r="36" spans="1:7" ht="14.25">
      <c r="A36" s="95" t="s">
        <v>71</v>
      </c>
      <c r="B36" s="78"/>
      <c r="C36" s="81"/>
      <c r="D36" s="96">
        <v>28382</v>
      </c>
      <c r="E36" s="81"/>
      <c r="F36" s="96">
        <v>33733</v>
      </c>
      <c r="G36" s="81"/>
    </row>
    <row r="37" spans="1:7" ht="7.5" customHeight="1">
      <c r="A37" s="95"/>
      <c r="B37" s="78"/>
      <c r="C37" s="81"/>
      <c r="D37" s="94"/>
      <c r="E37" s="81"/>
      <c r="F37" s="94"/>
      <c r="G37" s="81"/>
    </row>
    <row r="38" spans="1:7" ht="14.25">
      <c r="A38" s="323" t="s">
        <v>99</v>
      </c>
      <c r="B38" s="78"/>
      <c r="C38" s="81">
        <v>26</v>
      </c>
      <c r="D38" s="96">
        <f>D36+D34</f>
        <v>502406</v>
      </c>
      <c r="E38" s="81"/>
      <c r="F38" s="96">
        <f>F36+F34</f>
        <v>491222.56</v>
      </c>
      <c r="G38" s="81"/>
    </row>
    <row r="39" spans="1:7" ht="9" customHeight="1">
      <c r="A39" s="97"/>
      <c r="B39" s="78"/>
      <c r="C39" s="81"/>
      <c r="D39" s="94"/>
      <c r="E39" s="81"/>
      <c r="F39" s="94"/>
      <c r="G39" s="81"/>
    </row>
    <row r="40" spans="1:7" ht="15">
      <c r="A40" s="98" t="s">
        <v>100</v>
      </c>
      <c r="B40" s="78"/>
      <c r="C40" s="78"/>
      <c r="D40" s="89"/>
      <c r="E40" s="78"/>
      <c r="F40" s="89"/>
      <c r="G40" s="78"/>
    </row>
    <row r="41" spans="1:7" ht="15">
      <c r="A41" s="320" t="s">
        <v>101</v>
      </c>
      <c r="B41" s="92"/>
      <c r="C41" s="92"/>
      <c r="D41" s="89"/>
      <c r="E41" s="92"/>
      <c r="F41" s="89"/>
      <c r="G41" s="92"/>
    </row>
    <row r="42" spans="1:7" ht="15">
      <c r="A42" s="322" t="s">
        <v>102</v>
      </c>
      <c r="B42" s="92"/>
      <c r="C42" s="92">
        <v>27</v>
      </c>
      <c r="D42" s="82">
        <v>21969</v>
      </c>
      <c r="E42" s="92"/>
      <c r="F42" s="302">
        <v>25924</v>
      </c>
      <c r="G42" s="92"/>
    </row>
    <row r="43" spans="1:7" ht="15">
      <c r="A43" s="328" t="s">
        <v>103</v>
      </c>
      <c r="B43" s="92"/>
      <c r="C43" s="92"/>
      <c r="D43" s="82">
        <f>12203+1</f>
        <v>12204</v>
      </c>
      <c r="E43" s="92"/>
      <c r="F43" s="302">
        <v>11752</v>
      </c>
      <c r="G43" s="92"/>
    </row>
    <row r="44" spans="1:8" ht="15">
      <c r="A44" s="322" t="s">
        <v>104</v>
      </c>
      <c r="B44" s="92"/>
      <c r="C44" s="92">
        <v>28</v>
      </c>
      <c r="D44" s="82">
        <v>4653</v>
      </c>
      <c r="E44" s="92"/>
      <c r="F44" s="302">
        <v>4539</v>
      </c>
      <c r="G44" s="92"/>
      <c r="H44" s="149"/>
    </row>
    <row r="45" spans="1:7" ht="15">
      <c r="A45" s="329" t="s">
        <v>105</v>
      </c>
      <c r="B45" s="92"/>
      <c r="C45" s="92">
        <v>29</v>
      </c>
      <c r="D45" s="82">
        <v>2087</v>
      </c>
      <c r="E45" s="92"/>
      <c r="F45" s="302">
        <v>2582</v>
      </c>
      <c r="G45" s="92"/>
    </row>
    <row r="46" spans="1:7" ht="15">
      <c r="A46" s="99" t="s">
        <v>106</v>
      </c>
      <c r="B46" s="92"/>
      <c r="C46" s="92">
        <v>30</v>
      </c>
      <c r="D46" s="82">
        <v>8515</v>
      </c>
      <c r="E46" s="92"/>
      <c r="F46" s="302">
        <v>9011</v>
      </c>
      <c r="G46" s="92"/>
    </row>
    <row r="47" spans="1:7" ht="15">
      <c r="A47" s="80" t="s">
        <v>107</v>
      </c>
      <c r="B47" s="92"/>
      <c r="C47" s="92"/>
      <c r="D47" s="82">
        <v>39</v>
      </c>
      <c r="E47" s="92"/>
      <c r="F47" s="302">
        <v>34</v>
      </c>
      <c r="G47" s="92"/>
    </row>
    <row r="48" spans="1:8" ht="15">
      <c r="A48" s="86"/>
      <c r="B48" s="78"/>
      <c r="C48" s="92"/>
      <c r="D48" s="286">
        <f>SUM(D42:D47)</f>
        <v>49467</v>
      </c>
      <c r="E48" s="92"/>
      <c r="F48" s="299">
        <f>SUM(F42:F47)</f>
        <v>53842</v>
      </c>
      <c r="G48" s="92"/>
      <c r="H48" s="100"/>
    </row>
    <row r="49" ht="14.25" customHeight="1"/>
    <row r="50" spans="1:7" ht="15">
      <c r="A50" s="320" t="s">
        <v>108</v>
      </c>
      <c r="B50" s="101"/>
      <c r="C50" s="101"/>
      <c r="D50" s="102"/>
      <c r="E50" s="101"/>
      <c r="F50" s="102"/>
      <c r="G50" s="101"/>
    </row>
    <row r="51" spans="1:7" s="149" customFormat="1" ht="15">
      <c r="A51" s="99" t="s">
        <v>109</v>
      </c>
      <c r="B51" s="81"/>
      <c r="C51" s="81">
        <v>31</v>
      </c>
      <c r="D51" s="82">
        <v>199103</v>
      </c>
      <c r="E51" s="81"/>
      <c r="F51" s="302">
        <v>170842</v>
      </c>
      <c r="G51" s="81"/>
    </row>
    <row r="52" spans="1:7" ht="15">
      <c r="A52" s="329" t="s">
        <v>110</v>
      </c>
      <c r="B52" s="81"/>
      <c r="C52" s="81">
        <v>27</v>
      </c>
      <c r="D52" s="82">
        <v>9053</v>
      </c>
      <c r="E52" s="81"/>
      <c r="F52" s="302">
        <v>9478</v>
      </c>
      <c r="G52" s="81"/>
    </row>
    <row r="53" spans="1:7" ht="15">
      <c r="A53" s="329" t="s">
        <v>111</v>
      </c>
      <c r="B53" s="81"/>
      <c r="C53" s="81">
        <v>32</v>
      </c>
      <c r="D53" s="82">
        <v>85230</v>
      </c>
      <c r="E53" s="81"/>
      <c r="F53" s="302">
        <v>92053</v>
      </c>
      <c r="G53" s="81"/>
    </row>
    <row r="54" spans="1:9" ht="15">
      <c r="A54" s="329" t="s">
        <v>112</v>
      </c>
      <c r="B54" s="81"/>
      <c r="C54" s="81">
        <v>33</v>
      </c>
      <c r="D54" s="82">
        <v>8370</v>
      </c>
      <c r="E54" s="151"/>
      <c r="F54" s="302">
        <v>566</v>
      </c>
      <c r="G54" s="151"/>
      <c r="H54" s="84"/>
      <c r="I54" s="84"/>
    </row>
    <row r="55" spans="1:7" ht="15">
      <c r="A55" s="329" t="s">
        <v>113</v>
      </c>
      <c r="B55" s="81"/>
      <c r="C55" s="81">
        <v>34</v>
      </c>
      <c r="D55" s="82">
        <v>20253</v>
      </c>
      <c r="E55" s="81"/>
      <c r="F55" s="302">
        <v>20033</v>
      </c>
      <c r="G55" s="81"/>
    </row>
    <row r="56" spans="1:9" ht="15">
      <c r="A56" s="330" t="s">
        <v>114</v>
      </c>
      <c r="B56" s="81"/>
      <c r="C56" s="81">
        <v>35</v>
      </c>
      <c r="D56" s="82">
        <v>11843</v>
      </c>
      <c r="E56" s="81"/>
      <c r="F56" s="302">
        <v>10093</v>
      </c>
      <c r="G56" s="81"/>
      <c r="H56" s="84"/>
      <c r="I56" s="84"/>
    </row>
    <row r="57" spans="1:7" ht="15">
      <c r="A57" s="329" t="s">
        <v>115</v>
      </c>
      <c r="B57" s="81"/>
      <c r="C57" s="81">
        <v>36</v>
      </c>
      <c r="D57" s="82">
        <v>6170</v>
      </c>
      <c r="E57" s="81"/>
      <c r="F57" s="302">
        <v>5949</v>
      </c>
      <c r="G57" s="81"/>
    </row>
    <row r="58" spans="1:7" ht="15">
      <c r="A58" s="329" t="s">
        <v>116</v>
      </c>
      <c r="B58" s="81"/>
      <c r="C58" s="81">
        <v>37</v>
      </c>
      <c r="D58" s="82">
        <v>12777</v>
      </c>
      <c r="E58" s="81"/>
      <c r="F58" s="302">
        <v>5142</v>
      </c>
      <c r="G58" s="81"/>
    </row>
    <row r="59" spans="1:8" ht="14.25">
      <c r="A59" s="71"/>
      <c r="B59" s="78"/>
      <c r="C59" s="78"/>
      <c r="D59" s="93">
        <f>SUM(D51:D58)</f>
        <v>352799</v>
      </c>
      <c r="E59" s="78"/>
      <c r="F59" s="93">
        <f>SUM(F51:F58)</f>
        <v>314156</v>
      </c>
      <c r="G59" s="78"/>
      <c r="H59" s="100"/>
    </row>
    <row r="60" spans="1:7" ht="7.5" customHeight="1">
      <c r="A60" s="71"/>
      <c r="B60" s="78"/>
      <c r="C60" s="78"/>
      <c r="D60" s="94"/>
      <c r="E60" s="78"/>
      <c r="F60" s="94"/>
      <c r="G60" s="78"/>
    </row>
    <row r="61" spans="1:8" ht="14.25">
      <c r="A61" s="98" t="s">
        <v>117</v>
      </c>
      <c r="B61" s="78"/>
      <c r="C61" s="78"/>
      <c r="D61" s="96">
        <f>D48+D59</f>
        <v>402266</v>
      </c>
      <c r="E61" s="78"/>
      <c r="F61" s="96">
        <f>F48+F59</f>
        <v>367998</v>
      </c>
      <c r="G61" s="78"/>
      <c r="H61" s="100"/>
    </row>
    <row r="62" spans="1:7" ht="6.75" customHeight="1">
      <c r="A62" s="103"/>
      <c r="B62" s="78"/>
      <c r="C62" s="78"/>
      <c r="D62" s="94"/>
      <c r="E62" s="78"/>
      <c r="F62" s="94"/>
      <c r="G62" s="78"/>
    </row>
    <row r="63" spans="1:7" ht="15" thickBot="1">
      <c r="A63" s="331" t="s">
        <v>118</v>
      </c>
      <c r="B63" s="78"/>
      <c r="C63" s="78"/>
      <c r="D63" s="90">
        <f>D61+D38</f>
        <v>904672</v>
      </c>
      <c r="E63" s="78"/>
      <c r="F63" s="90">
        <f>F61+F38</f>
        <v>859220.56</v>
      </c>
      <c r="G63" s="78"/>
    </row>
    <row r="64" spans="1:7" ht="15.75" thickTop="1">
      <c r="A64" s="80"/>
      <c r="B64" s="81"/>
      <c r="C64" s="104"/>
      <c r="D64" s="155"/>
      <c r="E64" s="104"/>
      <c r="F64" s="155"/>
      <c r="G64" s="104"/>
    </row>
    <row r="65" spans="1:7" ht="15">
      <c r="A65" s="105" t="str">
        <f>+SCI!A53</f>
        <v>The accompanying notes on pages 5 to 109 form an integral part of the interim condensed consolidated financial statements.</v>
      </c>
      <c r="B65" s="81"/>
      <c r="C65" s="106"/>
      <c r="D65" s="107"/>
      <c r="E65" s="106"/>
      <c r="F65" s="107"/>
      <c r="G65" s="106"/>
    </row>
    <row r="66" spans="1:7" ht="15">
      <c r="A66" s="105"/>
      <c r="B66" s="81"/>
      <c r="C66" s="106"/>
      <c r="D66" s="108"/>
      <c r="E66" s="106"/>
      <c r="F66" s="108"/>
      <c r="G66" s="106"/>
    </row>
    <row r="67" spans="1:7" ht="32.25" customHeight="1">
      <c r="A67" s="288"/>
      <c r="B67" s="288"/>
      <c r="C67" s="288"/>
      <c r="D67" s="288"/>
      <c r="E67" s="288"/>
      <c r="F67" s="288"/>
      <c r="G67" s="203"/>
    </row>
    <row r="68" spans="1:7" ht="17.25" customHeight="1">
      <c r="A68" s="61"/>
      <c r="B68" s="61"/>
      <c r="C68" s="61"/>
      <c r="D68" s="109"/>
      <c r="E68" s="61"/>
      <c r="F68" s="109"/>
      <c r="G68" s="61"/>
    </row>
    <row r="69" spans="1:7" ht="8.25" customHeight="1">
      <c r="A69" s="61"/>
      <c r="B69" s="61"/>
      <c r="C69" s="61"/>
      <c r="D69" s="109"/>
      <c r="E69" s="61"/>
      <c r="F69" s="109"/>
      <c r="G69" s="61"/>
    </row>
    <row r="70" spans="1:7" s="22" customFormat="1" ht="15">
      <c r="A70" s="57" t="s">
        <v>73</v>
      </c>
      <c r="B70" s="27"/>
      <c r="C70" s="27"/>
      <c r="D70" s="110"/>
      <c r="E70" s="27"/>
      <c r="F70" s="110"/>
      <c r="G70" s="27"/>
    </row>
    <row r="71" spans="1:7" s="22" customFormat="1" ht="15">
      <c r="A71" s="58" t="s">
        <v>16</v>
      </c>
      <c r="B71" s="27"/>
      <c r="C71" s="27"/>
      <c r="D71" s="110"/>
      <c r="E71" s="27"/>
      <c r="F71" s="110"/>
      <c r="G71" s="27"/>
    </row>
    <row r="72" spans="1:7" s="22" customFormat="1" ht="9" customHeight="1">
      <c r="A72" s="63"/>
      <c r="B72" s="27"/>
      <c r="C72" s="27"/>
      <c r="D72" s="110"/>
      <c r="E72" s="27"/>
      <c r="F72" s="110"/>
      <c r="G72" s="27"/>
    </row>
    <row r="73" spans="1:7" s="22" customFormat="1" ht="7.5" customHeight="1">
      <c r="A73" s="57" t="s">
        <v>74</v>
      </c>
      <c r="B73" s="27"/>
      <c r="C73" s="27"/>
      <c r="D73" s="110"/>
      <c r="E73" s="27"/>
      <c r="F73" s="110"/>
      <c r="G73" s="27"/>
    </row>
    <row r="74" spans="1:7" s="22" customFormat="1" ht="15">
      <c r="A74" s="58" t="s">
        <v>23</v>
      </c>
      <c r="B74" s="27"/>
      <c r="C74" s="27"/>
      <c r="D74" s="110"/>
      <c r="E74" s="27"/>
      <c r="F74" s="110"/>
      <c r="G74" s="27"/>
    </row>
    <row r="75" spans="1:7" s="22" customFormat="1" ht="15">
      <c r="A75" s="59"/>
      <c r="B75" s="27"/>
      <c r="C75" s="27"/>
      <c r="D75" s="110"/>
      <c r="E75" s="27"/>
      <c r="F75" s="110"/>
      <c r="G75" s="27"/>
    </row>
    <row r="76" spans="1:7" s="22" customFormat="1" ht="10.5" customHeight="1">
      <c r="A76" s="60" t="s">
        <v>24</v>
      </c>
      <c r="B76" s="27"/>
      <c r="C76" s="27"/>
      <c r="D76" s="110"/>
      <c r="E76" s="27"/>
      <c r="F76" s="110"/>
      <c r="G76" s="27"/>
    </row>
    <row r="77" ht="15">
      <c r="A77" s="158" t="s">
        <v>25</v>
      </c>
    </row>
    <row r="78" ht="15">
      <c r="A78" s="158"/>
    </row>
    <row r="79" ht="15">
      <c r="A79" s="22"/>
    </row>
    <row r="80" ht="15">
      <c r="A80" s="111"/>
    </row>
    <row r="81" ht="15">
      <c r="A81" s="111"/>
    </row>
    <row r="82" ht="15">
      <c r="A82" s="111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72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view="pageBreakPreview" zoomScaleSheetLayoutView="100" zoomScalePageLayoutView="0" workbookViewId="0" topLeftCell="A63">
      <selection activeCell="E9" sqref="E9"/>
    </sheetView>
  </sheetViews>
  <sheetFormatPr defaultColWidth="2.57421875" defaultRowHeight="12.75"/>
  <cols>
    <col min="1" max="1" width="84.140625" style="131" customWidth="1"/>
    <col min="2" max="2" width="13.7109375" style="127" customWidth="1"/>
    <col min="3" max="3" width="13.57421875" style="127" customWidth="1"/>
    <col min="4" max="4" width="2.28125" style="127" customWidth="1"/>
    <col min="5" max="5" width="13.57421875" style="127" customWidth="1"/>
    <col min="6" max="6" width="6.7109375" style="125" bestFit="1" customWidth="1"/>
    <col min="7" max="29" width="11.57421875" style="115" customWidth="1"/>
    <col min="30" max="16384" width="2.57421875" style="115" customWidth="1"/>
  </cols>
  <sheetData>
    <row r="1" spans="1:6" s="112" customFormat="1" ht="15">
      <c r="A1" s="140" t="str">
        <f>'[1]Cover '!A1</f>
        <v>SOPHARMA GROUP</v>
      </c>
      <c r="B1" s="165"/>
      <c r="C1" s="165"/>
      <c r="D1" s="165"/>
      <c r="E1" s="165"/>
      <c r="F1" s="166"/>
    </row>
    <row r="2" spans="1:6" s="113" customFormat="1" ht="15">
      <c r="A2" s="141" t="s">
        <v>205</v>
      </c>
      <c r="B2" s="167"/>
      <c r="C2" s="167"/>
      <c r="D2" s="167"/>
      <c r="E2" s="167"/>
      <c r="F2" s="166"/>
    </row>
    <row r="3" spans="1:6" s="113" customFormat="1" ht="15">
      <c r="A3" s="309" t="s">
        <v>44</v>
      </c>
      <c r="B3" s="168"/>
      <c r="C3" s="168"/>
      <c r="D3" s="168"/>
      <c r="E3" s="168"/>
      <c r="F3" s="168"/>
    </row>
    <row r="4" spans="2:6" ht="15.75">
      <c r="B4" s="365" t="s">
        <v>45</v>
      </c>
      <c r="C4" s="169">
        <v>2017</v>
      </c>
      <c r="D4" s="170"/>
      <c r="E4" s="169">
        <v>2016</v>
      </c>
      <c r="F4" s="114"/>
    </row>
    <row r="5" spans="1:6" ht="14.25" customHeight="1">
      <c r="A5" s="171"/>
      <c r="B5" s="365"/>
      <c r="C5" s="172" t="s">
        <v>0</v>
      </c>
      <c r="D5" s="116"/>
      <c r="E5" s="172" t="s">
        <v>0</v>
      </c>
      <c r="F5" s="114"/>
    </row>
    <row r="6" spans="1:6" ht="20.25">
      <c r="A6" s="171"/>
      <c r="B6" s="116"/>
      <c r="C6" s="117"/>
      <c r="D6" s="116"/>
      <c r="E6" s="117"/>
      <c r="F6" s="114"/>
    </row>
    <row r="7" spans="1:6" ht="15">
      <c r="A7" s="332" t="s">
        <v>119</v>
      </c>
      <c r="B7" s="118"/>
      <c r="C7" s="124"/>
      <c r="D7" s="118"/>
      <c r="E7" s="124"/>
      <c r="F7" s="174"/>
    </row>
    <row r="8" spans="1:7" ht="15">
      <c r="A8" s="333" t="s">
        <v>120</v>
      </c>
      <c r="B8" s="164"/>
      <c r="C8" s="137">
        <v>472427</v>
      </c>
      <c r="D8" s="118"/>
      <c r="E8" s="137">
        <v>445166</v>
      </c>
      <c r="F8" s="137"/>
      <c r="G8" s="119"/>
    </row>
    <row r="9" spans="1:7" ht="15">
      <c r="A9" s="333" t="s">
        <v>121</v>
      </c>
      <c r="B9" s="164"/>
      <c r="C9" s="137">
        <v>-438526</v>
      </c>
      <c r="D9" s="118"/>
      <c r="E9" s="137">
        <v>-398444</v>
      </c>
      <c r="F9" s="137"/>
      <c r="G9" s="119"/>
    </row>
    <row r="10" spans="1:7" ht="15">
      <c r="A10" s="333" t="s">
        <v>122</v>
      </c>
      <c r="B10" s="164"/>
      <c r="C10" s="137">
        <v>-44410</v>
      </c>
      <c r="D10" s="118"/>
      <c r="E10" s="137">
        <v>-38173</v>
      </c>
      <c r="F10" s="137"/>
      <c r="G10" s="119"/>
    </row>
    <row r="11" spans="1:7" s="120" customFormat="1" ht="15">
      <c r="A11" s="333" t="s">
        <v>123</v>
      </c>
      <c r="B11" s="164"/>
      <c r="C11" s="137">
        <v>-32487</v>
      </c>
      <c r="D11" s="118"/>
      <c r="E11" s="137">
        <v>-30615</v>
      </c>
      <c r="F11" s="137"/>
      <c r="G11" s="119"/>
    </row>
    <row r="12" spans="1:7" s="120" customFormat="1" ht="15">
      <c r="A12" s="333" t="s">
        <v>124</v>
      </c>
      <c r="B12" s="164"/>
      <c r="C12" s="137">
        <v>3272</v>
      </c>
      <c r="D12" s="118"/>
      <c r="E12" s="137">
        <v>1253</v>
      </c>
      <c r="F12" s="137"/>
      <c r="G12" s="119"/>
    </row>
    <row r="13" spans="1:7" s="120" customFormat="1" ht="15">
      <c r="A13" s="175" t="s">
        <v>198</v>
      </c>
      <c r="B13" s="164"/>
      <c r="C13" s="137">
        <v>-2841</v>
      </c>
      <c r="D13" s="118"/>
      <c r="E13" s="137">
        <v>-1900</v>
      </c>
      <c r="F13" s="137"/>
      <c r="G13" s="119"/>
    </row>
    <row r="14" spans="1:7" s="120" customFormat="1" ht="15">
      <c r="A14" s="333" t="s">
        <v>197</v>
      </c>
      <c r="B14" s="164"/>
      <c r="C14" s="137">
        <v>11</v>
      </c>
      <c r="D14" s="118"/>
      <c r="E14" s="137">
        <v>2</v>
      </c>
      <c r="F14" s="137"/>
      <c r="G14" s="119"/>
    </row>
    <row r="15" spans="1:7" s="120" customFormat="1" ht="15">
      <c r="A15" s="334" t="s">
        <v>128</v>
      </c>
      <c r="B15" s="164"/>
      <c r="C15" s="137">
        <v>-2992</v>
      </c>
      <c r="D15" s="118"/>
      <c r="E15" s="176">
        <v>-3926</v>
      </c>
      <c r="F15" s="137"/>
      <c r="G15" s="119"/>
    </row>
    <row r="16" spans="1:7" s="120" customFormat="1" ht="15">
      <c r="A16" s="333" t="s">
        <v>125</v>
      </c>
      <c r="B16" s="164"/>
      <c r="C16" s="137">
        <v>-398</v>
      </c>
      <c r="D16" s="118"/>
      <c r="E16" s="137">
        <v>-618</v>
      </c>
      <c r="F16" s="137"/>
      <c r="G16" s="119"/>
    </row>
    <row r="17" spans="1:10" ht="15">
      <c r="A17" s="333" t="s">
        <v>126</v>
      </c>
      <c r="B17" s="164"/>
      <c r="C17" s="137">
        <v>-1388</v>
      </c>
      <c r="D17" s="118"/>
      <c r="E17" s="137">
        <v>236</v>
      </c>
      <c r="F17" s="137"/>
      <c r="G17" s="119"/>
      <c r="H17" s="177"/>
      <c r="I17" s="177"/>
      <c r="J17" s="177"/>
    </row>
    <row r="18" spans="1:6" s="120" customFormat="1" ht="15">
      <c r="A18" s="332" t="s">
        <v>127</v>
      </c>
      <c r="B18" s="118"/>
      <c r="C18" s="121">
        <f>SUM(C8:C17)</f>
        <v>-47332</v>
      </c>
      <c r="D18" s="118"/>
      <c r="E18" s="121">
        <f>SUM(E8:E17)</f>
        <v>-27019</v>
      </c>
      <c r="F18" s="178"/>
    </row>
    <row r="19" spans="1:6" s="120" customFormat="1" ht="15">
      <c r="A19" s="173"/>
      <c r="B19" s="118"/>
      <c r="C19" s="124"/>
      <c r="D19" s="118"/>
      <c r="E19" s="124"/>
      <c r="F19" s="174"/>
    </row>
    <row r="20" spans="1:6" s="120" customFormat="1" ht="15">
      <c r="A20" s="332" t="s">
        <v>129</v>
      </c>
      <c r="B20" s="118"/>
      <c r="C20" s="124"/>
      <c r="D20" s="118"/>
      <c r="E20" s="124"/>
      <c r="F20" s="174"/>
    </row>
    <row r="21" spans="1:7" ht="15">
      <c r="A21" s="333" t="s">
        <v>130</v>
      </c>
      <c r="B21" s="164"/>
      <c r="C21" s="137">
        <v>-7336</v>
      </c>
      <c r="D21" s="118"/>
      <c r="E21" s="137">
        <v>-6844</v>
      </c>
      <c r="F21" s="178"/>
      <c r="G21" s="119"/>
    </row>
    <row r="22" spans="1:7" ht="15">
      <c r="A22" s="333" t="s">
        <v>131</v>
      </c>
      <c r="B22" s="207"/>
      <c r="C22" s="137">
        <v>660</v>
      </c>
      <c r="D22" s="118"/>
      <c r="E22" s="137">
        <v>390</v>
      </c>
      <c r="F22" s="178"/>
      <c r="G22" s="119"/>
    </row>
    <row r="23" spans="1:7" ht="15">
      <c r="A23" s="333" t="s">
        <v>132</v>
      </c>
      <c r="B23" s="164"/>
      <c r="C23" s="137">
        <v>-1653</v>
      </c>
      <c r="D23" s="118"/>
      <c r="E23" s="137">
        <v>-2723</v>
      </c>
      <c r="F23" s="178"/>
      <c r="G23" s="119"/>
    </row>
    <row r="24" spans="1:7" ht="15" hidden="1">
      <c r="A24" s="289" t="s">
        <v>9</v>
      </c>
      <c r="B24" s="164"/>
      <c r="C24" s="137">
        <v>0</v>
      </c>
      <c r="D24" s="118"/>
      <c r="E24" s="137" t="s">
        <v>1</v>
      </c>
      <c r="F24" s="178"/>
      <c r="G24" s="119"/>
    </row>
    <row r="25" spans="1:7" ht="15">
      <c r="A25" s="175" t="s">
        <v>140</v>
      </c>
      <c r="B25" s="164"/>
      <c r="C25" s="137">
        <v>30</v>
      </c>
      <c r="D25" s="118"/>
      <c r="E25" s="137">
        <v>9</v>
      </c>
      <c r="F25" s="178"/>
      <c r="G25" s="119"/>
    </row>
    <row r="26" spans="1:7" ht="15">
      <c r="A26" s="333" t="s">
        <v>133</v>
      </c>
      <c r="B26" s="164"/>
      <c r="C26" s="137">
        <v>-104</v>
      </c>
      <c r="D26" s="118"/>
      <c r="E26" s="137">
        <v>-496</v>
      </c>
      <c r="F26" s="178"/>
      <c r="G26" s="119"/>
    </row>
    <row r="27" spans="1:7" ht="15">
      <c r="A27" s="333" t="s">
        <v>134</v>
      </c>
      <c r="B27" s="164"/>
      <c r="C27" s="137">
        <v>457</v>
      </c>
      <c r="D27" s="118"/>
      <c r="E27" s="137">
        <v>396</v>
      </c>
      <c r="F27" s="178"/>
      <c r="G27" s="119"/>
    </row>
    <row r="28" spans="1:7" ht="15" hidden="1">
      <c r="A28" s="175" t="s">
        <v>6</v>
      </c>
      <c r="B28" s="164"/>
      <c r="C28" s="137">
        <v>0</v>
      </c>
      <c r="D28" s="118"/>
      <c r="E28" s="137" t="s">
        <v>1</v>
      </c>
      <c r="F28" s="178"/>
      <c r="G28" s="119"/>
    </row>
    <row r="29" spans="1:7" ht="15">
      <c r="A29" s="333" t="s">
        <v>193</v>
      </c>
      <c r="B29" s="164"/>
      <c r="C29" s="137" t="s">
        <v>1</v>
      </c>
      <c r="D29" s="118"/>
      <c r="E29" s="137">
        <v>1</v>
      </c>
      <c r="F29" s="178"/>
      <c r="G29" s="119"/>
    </row>
    <row r="30" spans="1:7" ht="15">
      <c r="A30" s="333" t="s">
        <v>194</v>
      </c>
      <c r="B30" s="179"/>
      <c r="C30" s="176">
        <v>-2664</v>
      </c>
      <c r="D30" s="179"/>
      <c r="E30" s="298">
        <v>-908</v>
      </c>
      <c r="F30" s="178"/>
      <c r="G30" s="119"/>
    </row>
    <row r="31" spans="1:7" ht="17.25" customHeight="1" hidden="1">
      <c r="A31" s="344" t="s">
        <v>7</v>
      </c>
      <c r="B31" s="179"/>
      <c r="C31" s="176">
        <v>0</v>
      </c>
      <c r="D31" s="179"/>
      <c r="E31" s="298" t="s">
        <v>1</v>
      </c>
      <c r="F31" s="178"/>
      <c r="G31" s="119"/>
    </row>
    <row r="32" spans="1:7" ht="17.25" customHeight="1">
      <c r="A32" s="333" t="s">
        <v>195</v>
      </c>
      <c r="B32" s="179"/>
      <c r="C32" s="298" t="s">
        <v>1</v>
      </c>
      <c r="D32" s="179"/>
      <c r="E32" s="298">
        <v>16043</v>
      </c>
      <c r="F32" s="178"/>
      <c r="G32" s="119"/>
    </row>
    <row r="33" spans="1:7" ht="15">
      <c r="A33" s="338" t="s">
        <v>141</v>
      </c>
      <c r="B33" s="179"/>
      <c r="C33" s="176">
        <v>-1920</v>
      </c>
      <c r="D33" s="179"/>
      <c r="E33" s="298">
        <v>-397</v>
      </c>
      <c r="F33" s="178"/>
      <c r="G33" s="119"/>
    </row>
    <row r="34" spans="1:7" ht="15" customHeight="1" hidden="1">
      <c r="A34" s="295" t="s">
        <v>4</v>
      </c>
      <c r="B34" s="118"/>
      <c r="C34" s="296">
        <v>0</v>
      </c>
      <c r="D34" s="118"/>
      <c r="E34" s="137" t="s">
        <v>1</v>
      </c>
      <c r="F34" s="178"/>
      <c r="G34" s="119"/>
    </row>
    <row r="35" spans="1:7" ht="15" customHeight="1">
      <c r="A35" s="338" t="s">
        <v>196</v>
      </c>
      <c r="B35" s="118"/>
      <c r="C35" s="296">
        <v>3495</v>
      </c>
      <c r="D35" s="118"/>
      <c r="E35" s="137" t="s">
        <v>1</v>
      </c>
      <c r="F35" s="178"/>
      <c r="G35" s="119"/>
    </row>
    <row r="36" spans="1:7" ht="15">
      <c r="A36" s="333" t="s">
        <v>142</v>
      </c>
      <c r="B36" s="179"/>
      <c r="C36" s="176">
        <v>-3118</v>
      </c>
      <c r="D36" s="179"/>
      <c r="E36" s="298">
        <v>-11971</v>
      </c>
      <c r="F36" s="178"/>
      <c r="G36" s="119"/>
    </row>
    <row r="37" spans="1:7" ht="15">
      <c r="A37" s="337" t="s">
        <v>159</v>
      </c>
      <c r="B37" s="164"/>
      <c r="C37" s="137">
        <v>-39130</v>
      </c>
      <c r="D37" s="118"/>
      <c r="E37" s="137">
        <v>-1436</v>
      </c>
      <c r="F37" s="178"/>
      <c r="G37" s="119"/>
    </row>
    <row r="38" spans="1:7" ht="15">
      <c r="A38" s="334" t="s">
        <v>160</v>
      </c>
      <c r="B38" s="164"/>
      <c r="C38" s="137">
        <v>4012</v>
      </c>
      <c r="D38" s="118"/>
      <c r="E38" s="137">
        <v>9991</v>
      </c>
      <c r="F38" s="178"/>
      <c r="G38" s="119"/>
    </row>
    <row r="39" spans="1:7" ht="15">
      <c r="A39" s="337" t="s">
        <v>139</v>
      </c>
      <c r="B39" s="164"/>
      <c r="C39" s="137">
        <v>-1608</v>
      </c>
      <c r="D39" s="118"/>
      <c r="E39" s="137">
        <v>-355</v>
      </c>
      <c r="F39" s="178"/>
      <c r="G39" s="119"/>
    </row>
    <row r="40" spans="1:7" ht="15">
      <c r="A40" s="334" t="s">
        <v>138</v>
      </c>
      <c r="B40" s="164"/>
      <c r="C40" s="162">
        <v>48</v>
      </c>
      <c r="D40" s="118"/>
      <c r="E40" s="297">
        <v>100</v>
      </c>
      <c r="F40" s="178"/>
      <c r="G40" s="119"/>
    </row>
    <row r="41" spans="1:7" ht="15">
      <c r="A41" s="333" t="s">
        <v>135</v>
      </c>
      <c r="B41" s="164"/>
      <c r="C41" s="137">
        <v>346</v>
      </c>
      <c r="D41" s="118"/>
      <c r="E41" s="137">
        <v>1016</v>
      </c>
      <c r="F41" s="178"/>
      <c r="G41" s="119"/>
    </row>
    <row r="42" spans="1:7" ht="15">
      <c r="A42" s="335" t="s">
        <v>136</v>
      </c>
      <c r="B42" s="164"/>
      <c r="C42" s="137">
        <v>-80</v>
      </c>
      <c r="D42" s="118"/>
      <c r="E42" s="137">
        <v>0</v>
      </c>
      <c r="F42" s="178"/>
      <c r="G42" s="119"/>
    </row>
    <row r="43" spans="1:6" ht="15">
      <c r="A43" s="336" t="s">
        <v>137</v>
      </c>
      <c r="B43" s="180"/>
      <c r="C43" s="121">
        <f>SUM(C21:C42)</f>
        <v>-48565</v>
      </c>
      <c r="D43" s="118"/>
      <c r="E43" s="121">
        <f>SUM(E21:E42)</f>
        <v>2816</v>
      </c>
      <c r="F43" s="181"/>
    </row>
    <row r="44" spans="1:6" ht="15">
      <c r="A44" s="175"/>
      <c r="B44" s="118"/>
      <c r="C44" s="124"/>
      <c r="D44" s="118"/>
      <c r="E44" s="124"/>
      <c r="F44" s="174"/>
    </row>
    <row r="45" spans="1:6" ht="15">
      <c r="A45" s="343" t="s">
        <v>152</v>
      </c>
      <c r="B45" s="118"/>
      <c r="C45" s="182"/>
      <c r="D45" s="118"/>
      <c r="E45" s="182"/>
      <c r="F45" s="181"/>
    </row>
    <row r="46" spans="1:7" ht="15">
      <c r="A46" s="334" t="s">
        <v>153</v>
      </c>
      <c r="B46" s="164"/>
      <c r="C46" s="137">
        <v>32930</v>
      </c>
      <c r="D46" s="118"/>
      <c r="E46" s="137">
        <v>34915</v>
      </c>
      <c r="F46" s="178"/>
      <c r="G46" s="119"/>
    </row>
    <row r="47" spans="1:7" ht="15">
      <c r="A47" s="334" t="s">
        <v>154</v>
      </c>
      <c r="B47" s="164"/>
      <c r="C47" s="137">
        <v>-4247</v>
      </c>
      <c r="D47" s="118"/>
      <c r="E47" s="137">
        <v>-68339</v>
      </c>
      <c r="F47" s="178"/>
      <c r="G47" s="119"/>
    </row>
    <row r="48" spans="1:7" ht="15">
      <c r="A48" s="334" t="s">
        <v>155</v>
      </c>
      <c r="B48" s="164"/>
      <c r="C48" s="137">
        <v>383</v>
      </c>
      <c r="D48" s="118"/>
      <c r="E48" s="137">
        <v>8389</v>
      </c>
      <c r="F48" s="178"/>
      <c r="G48" s="119"/>
    </row>
    <row r="49" spans="1:7" ht="15">
      <c r="A49" s="334" t="s">
        <v>156</v>
      </c>
      <c r="B49" s="164"/>
      <c r="C49" s="137">
        <v>-4767</v>
      </c>
      <c r="D49" s="118"/>
      <c r="E49" s="137">
        <v>-8806</v>
      </c>
      <c r="F49" s="178"/>
      <c r="G49" s="119"/>
    </row>
    <row r="50" spans="1:7" ht="15" hidden="1">
      <c r="A50" s="175" t="s">
        <v>10</v>
      </c>
      <c r="B50" s="164"/>
      <c r="C50" s="137">
        <v>0</v>
      </c>
      <c r="D50" s="118"/>
      <c r="E50" s="137" t="s">
        <v>1</v>
      </c>
      <c r="F50" s="178"/>
      <c r="G50" s="119"/>
    </row>
    <row r="51" spans="1:7" ht="15">
      <c r="A51" s="175" t="s">
        <v>157</v>
      </c>
      <c r="B51" s="164"/>
      <c r="C51" s="137">
        <v>-147</v>
      </c>
      <c r="D51" s="118"/>
      <c r="E51" s="137">
        <v>-90</v>
      </c>
      <c r="F51" s="178"/>
      <c r="G51" s="119"/>
    </row>
    <row r="52" spans="1:7" ht="15">
      <c r="A52" s="175" t="s">
        <v>158</v>
      </c>
      <c r="B52" s="164"/>
      <c r="C52" s="137">
        <v>67769</v>
      </c>
      <c r="D52" s="118"/>
      <c r="E52" s="137">
        <v>63935</v>
      </c>
      <c r="F52" s="178"/>
      <c r="G52" s="119"/>
    </row>
    <row r="53" spans="1:7" ht="15">
      <c r="A53" s="175" t="s">
        <v>151</v>
      </c>
      <c r="B53" s="164"/>
      <c r="C53" s="137">
        <v>-175</v>
      </c>
      <c r="D53" s="118"/>
      <c r="E53" s="137">
        <v>-103</v>
      </c>
      <c r="F53" s="178"/>
      <c r="G53" s="119"/>
    </row>
    <row r="54" spans="1:7" ht="16.5" customHeight="1">
      <c r="A54" s="342" t="s">
        <v>150</v>
      </c>
      <c r="B54" s="164"/>
      <c r="C54" s="176">
        <v>-1211</v>
      </c>
      <c r="D54" s="118"/>
      <c r="E54" s="176">
        <v>-1114</v>
      </c>
      <c r="F54" s="178"/>
      <c r="G54" s="119"/>
    </row>
    <row r="55" spans="1:7" s="120" customFormat="1" ht="15">
      <c r="A55" s="333" t="s">
        <v>147</v>
      </c>
      <c r="B55" s="164"/>
      <c r="C55" s="137">
        <v>-854</v>
      </c>
      <c r="D55" s="118"/>
      <c r="E55" s="137">
        <v>-900</v>
      </c>
      <c r="F55" s="178"/>
      <c r="G55" s="119"/>
    </row>
    <row r="56" spans="1:7" s="120" customFormat="1" ht="15" hidden="1">
      <c r="A56" s="290" t="s">
        <v>12</v>
      </c>
      <c r="B56" s="164"/>
      <c r="C56" s="137">
        <v>0</v>
      </c>
      <c r="D56" s="118"/>
      <c r="E56" s="137" t="s">
        <v>1</v>
      </c>
      <c r="F56" s="178"/>
      <c r="G56" s="119"/>
    </row>
    <row r="57" spans="1:7" s="120" customFormat="1" ht="15">
      <c r="A57" s="290" t="s">
        <v>192</v>
      </c>
      <c r="B57" s="164"/>
      <c r="C57" s="137">
        <v>265</v>
      </c>
      <c r="D57" s="118"/>
      <c r="E57" s="137">
        <v>209</v>
      </c>
      <c r="F57" s="178"/>
      <c r="G57" s="119"/>
    </row>
    <row r="58" spans="1:7" ht="15">
      <c r="A58" s="333" t="s">
        <v>148</v>
      </c>
      <c r="B58" s="164"/>
      <c r="C58" s="137">
        <v>717</v>
      </c>
      <c r="D58" s="118"/>
      <c r="E58" s="137">
        <v>-292</v>
      </c>
      <c r="F58" s="178"/>
      <c r="G58" s="119"/>
    </row>
    <row r="59" spans="1:7" ht="15" hidden="1">
      <c r="A59" s="175" t="s">
        <v>11</v>
      </c>
      <c r="B59" s="164"/>
      <c r="C59" s="137">
        <v>0</v>
      </c>
      <c r="D59" s="118"/>
      <c r="E59" s="137">
        <v>0</v>
      </c>
      <c r="F59" s="178"/>
      <c r="G59" s="119"/>
    </row>
    <row r="60" spans="1:7" ht="15">
      <c r="A60" s="335" t="s">
        <v>149</v>
      </c>
      <c r="B60" s="164"/>
      <c r="C60" s="137">
        <v>-8</v>
      </c>
      <c r="D60" s="118"/>
      <c r="E60" s="137">
        <v>-3</v>
      </c>
      <c r="F60" s="178"/>
      <c r="G60" s="119"/>
    </row>
    <row r="61" spans="1:7" ht="15" hidden="1">
      <c r="A61" s="183" t="s">
        <v>8</v>
      </c>
      <c r="B61" s="164"/>
      <c r="C61" s="137" t="s">
        <v>1</v>
      </c>
      <c r="D61" s="118"/>
      <c r="E61" s="137" t="s">
        <v>1</v>
      </c>
      <c r="F61" s="178"/>
      <c r="G61" s="119"/>
    </row>
    <row r="62" spans="1:6" ht="15">
      <c r="A62" s="336" t="s">
        <v>146</v>
      </c>
      <c r="B62" s="118"/>
      <c r="C62" s="121">
        <f>SUM(C46:C61)</f>
        <v>90655</v>
      </c>
      <c r="D62" s="118"/>
      <c r="E62" s="121">
        <f>SUM(E46:E61)</f>
        <v>27801</v>
      </c>
      <c r="F62" s="185"/>
    </row>
    <row r="63" spans="1:6" ht="7.5" customHeight="1">
      <c r="A63" s="184"/>
      <c r="B63" s="118"/>
      <c r="C63" s="148"/>
      <c r="D63" s="118"/>
      <c r="E63" s="148"/>
      <c r="F63" s="185"/>
    </row>
    <row r="64" spans="1:7" s="120" customFormat="1" ht="15.75" customHeight="1">
      <c r="A64" s="341" t="s">
        <v>145</v>
      </c>
      <c r="B64" s="118"/>
      <c r="C64" s="122">
        <f>C18+C43+C62</f>
        <v>-5242</v>
      </c>
      <c r="D64" s="118"/>
      <c r="E64" s="122">
        <f>E18+E43+E62</f>
        <v>3598</v>
      </c>
      <c r="F64" s="185"/>
      <c r="G64" s="187"/>
    </row>
    <row r="65" spans="1:6" s="120" customFormat="1" ht="9.75" customHeight="1">
      <c r="A65" s="183"/>
      <c r="B65" s="118"/>
      <c r="C65" s="124"/>
      <c r="D65" s="118"/>
      <c r="E65" s="124"/>
      <c r="F65" s="186"/>
    </row>
    <row r="66" spans="1:6" ht="15">
      <c r="A66" s="340" t="s">
        <v>144</v>
      </c>
      <c r="B66" s="118"/>
      <c r="C66" s="137">
        <v>22339</v>
      </c>
      <c r="D66" s="118"/>
      <c r="E66" s="137">
        <v>23114</v>
      </c>
      <c r="F66" s="188"/>
    </row>
    <row r="67" spans="1:6" ht="9" customHeight="1">
      <c r="A67" s="183"/>
      <c r="B67" s="118"/>
      <c r="C67" s="188"/>
      <c r="D67" s="118"/>
      <c r="E67" s="188"/>
      <c r="F67" s="186"/>
    </row>
    <row r="68" spans="1:6" ht="15.75" thickBot="1">
      <c r="A68" s="339" t="s">
        <v>143</v>
      </c>
      <c r="B68" s="118">
        <f>+SFP!C24</f>
        <v>25</v>
      </c>
      <c r="C68" s="123">
        <f>C66+C64</f>
        <v>17097</v>
      </c>
      <c r="D68" s="118"/>
      <c r="E68" s="123">
        <f>E66+E64</f>
        <v>26712</v>
      </c>
      <c r="F68" s="189"/>
    </row>
    <row r="69" spans="1:5" ht="16.5" thickTop="1">
      <c r="A69" s="163"/>
      <c r="B69" s="118"/>
      <c r="C69" s="196"/>
      <c r="D69" s="118"/>
      <c r="E69" s="196"/>
    </row>
    <row r="70" spans="1:5" ht="15">
      <c r="A70" s="197" t="str">
        <f>+SCI!A53</f>
        <v>The accompanying notes on pages 5 to 109 form an integral part of the interim condensed consolidated financial statements.</v>
      </c>
      <c r="B70" s="118"/>
      <c r="C70" s="164"/>
      <c r="D70" s="118"/>
      <c r="E70" s="118"/>
    </row>
    <row r="71" spans="1:5" ht="15">
      <c r="A71" s="190"/>
      <c r="B71" s="118"/>
      <c r="C71" s="164"/>
      <c r="D71" s="118"/>
      <c r="E71" s="118"/>
    </row>
    <row r="72" spans="1:5" ht="15">
      <c r="A72" s="57" t="s">
        <v>73</v>
      </c>
      <c r="B72" s="126"/>
      <c r="C72" s="126"/>
      <c r="D72" s="126"/>
      <c r="E72" s="126"/>
    </row>
    <row r="73" spans="1:5" ht="15">
      <c r="A73" s="58" t="s">
        <v>16</v>
      </c>
      <c r="B73" s="126"/>
      <c r="C73" s="126"/>
      <c r="D73" s="126"/>
      <c r="E73" s="126"/>
    </row>
    <row r="74" spans="1:5" ht="15">
      <c r="A74" s="63"/>
      <c r="B74" s="126"/>
      <c r="C74" s="126"/>
      <c r="D74" s="126"/>
      <c r="E74" s="126"/>
    </row>
    <row r="75" spans="1:5" ht="15">
      <c r="A75" s="57" t="s">
        <v>74</v>
      </c>
      <c r="B75" s="126"/>
      <c r="C75" s="126"/>
      <c r="D75" s="126"/>
      <c r="E75" s="126"/>
    </row>
    <row r="76" spans="1:5" ht="15">
      <c r="A76" s="58" t="s">
        <v>23</v>
      </c>
      <c r="B76" s="126"/>
      <c r="C76" s="126"/>
      <c r="D76" s="126"/>
      <c r="E76" s="126"/>
    </row>
    <row r="77" spans="1:5" ht="15">
      <c r="A77" s="59"/>
      <c r="B77" s="126"/>
      <c r="C77" s="126"/>
      <c r="D77" s="126"/>
      <c r="E77" s="126"/>
    </row>
    <row r="78" spans="1:6" ht="15">
      <c r="A78" s="60" t="s">
        <v>24</v>
      </c>
      <c r="B78" s="193"/>
      <c r="C78" s="193"/>
      <c r="D78" s="193"/>
      <c r="E78" s="193"/>
      <c r="F78" s="194"/>
    </row>
    <row r="79" ht="15">
      <c r="A79" s="158" t="s">
        <v>25</v>
      </c>
    </row>
    <row r="80" ht="15">
      <c r="A80" s="177"/>
    </row>
    <row r="81" ht="15">
      <c r="A81" s="128"/>
    </row>
    <row r="82" ht="15">
      <c r="A82" s="129"/>
    </row>
    <row r="83" ht="15">
      <c r="A83" s="130"/>
    </row>
    <row r="84" ht="15">
      <c r="A84" s="130"/>
    </row>
  </sheetData>
  <sheetProtection/>
  <mergeCells count="1">
    <mergeCell ref="B4:B5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300" verticalDpi="3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80"/>
  <sheetViews>
    <sheetView tabSelected="1" zoomScale="70" zoomScaleNormal="70" zoomScaleSheetLayoutView="70" zoomScalePageLayoutView="0" workbookViewId="0" topLeftCell="A2">
      <selection activeCell="A2" sqref="A2:Q2"/>
    </sheetView>
  </sheetViews>
  <sheetFormatPr defaultColWidth="9.140625" defaultRowHeight="12.75"/>
  <cols>
    <col min="1" max="1" width="88.7109375" style="229" customWidth="1"/>
    <col min="2" max="2" width="11.57421875" style="216" customWidth="1"/>
    <col min="3" max="3" width="13.8515625" style="216" customWidth="1"/>
    <col min="4" max="4" width="0.9921875" style="216" customWidth="1"/>
    <col min="5" max="5" width="13.421875" style="216" customWidth="1"/>
    <col min="6" max="6" width="0.85546875" style="216" customWidth="1"/>
    <col min="7" max="7" width="13.57421875" style="216" customWidth="1"/>
    <col min="8" max="8" width="0.9921875" style="216" customWidth="1"/>
    <col min="9" max="9" width="15.8515625" style="216" customWidth="1"/>
    <col min="10" max="10" width="0.9921875" style="216" customWidth="1"/>
    <col min="11" max="11" width="17.57421875" style="216" customWidth="1"/>
    <col min="12" max="12" width="0.5625" style="216" customWidth="1"/>
    <col min="13" max="13" width="20.28125" style="216" customWidth="1"/>
    <col min="14" max="14" width="0.85546875" style="216" customWidth="1"/>
    <col min="15" max="15" width="19.7109375" style="216" customWidth="1"/>
    <col min="16" max="16" width="1.421875" style="216" customWidth="1"/>
    <col min="17" max="17" width="13.7109375" style="216" customWidth="1"/>
    <col min="18" max="18" width="1.421875" style="216" customWidth="1"/>
    <col min="19" max="19" width="20.421875" style="232" customWidth="1"/>
    <col min="20" max="20" width="1.421875" style="216" customWidth="1"/>
    <col min="21" max="21" width="18.8515625" style="216" customWidth="1"/>
    <col min="22" max="22" width="11.7109375" style="132" bestFit="1" customWidth="1"/>
    <col min="23" max="23" width="10.8515625" style="132" customWidth="1"/>
    <col min="24" max="25" width="9.8515625" style="132" bestFit="1" customWidth="1"/>
    <col min="26" max="16384" width="9.140625" style="132" customWidth="1"/>
  </cols>
  <sheetData>
    <row r="1" spans="1:21" ht="18" customHeight="1">
      <c r="A1" s="217" t="s">
        <v>14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30"/>
      <c r="S1" s="231"/>
      <c r="T1" s="230"/>
      <c r="U1" s="230"/>
    </row>
    <row r="2" spans="1:17" ht="18" customHeight="1">
      <c r="A2" s="372" t="s">
        <v>206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</row>
    <row r="3" spans="1:21" ht="18" customHeight="1">
      <c r="A3" s="71" t="s">
        <v>44</v>
      </c>
      <c r="B3" s="210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U3" s="234"/>
    </row>
    <row r="4" spans="1:21" ht="53.25" customHeight="1">
      <c r="A4" s="218"/>
      <c r="B4" s="235"/>
      <c r="C4" s="373" t="s">
        <v>180</v>
      </c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235"/>
      <c r="S4" s="358" t="s">
        <v>181</v>
      </c>
      <c r="T4" s="359"/>
      <c r="U4" s="358" t="s">
        <v>182</v>
      </c>
    </row>
    <row r="5" spans="1:21" s="133" customFormat="1" ht="28.5" customHeight="1">
      <c r="A5" s="374"/>
      <c r="B5" s="365" t="s">
        <v>45</v>
      </c>
      <c r="C5" s="376" t="s">
        <v>185</v>
      </c>
      <c r="D5" s="278"/>
      <c r="E5" s="376" t="s">
        <v>186</v>
      </c>
      <c r="F5" s="278"/>
      <c r="G5" s="376" t="s">
        <v>187</v>
      </c>
      <c r="H5" s="278"/>
      <c r="I5" s="376" t="s">
        <v>188</v>
      </c>
      <c r="J5" s="307"/>
      <c r="K5" s="376" t="s">
        <v>189</v>
      </c>
      <c r="L5" s="307"/>
      <c r="M5" s="378" t="s">
        <v>190</v>
      </c>
      <c r="N5" s="278"/>
      <c r="O5" s="370" t="s">
        <v>183</v>
      </c>
      <c r="P5" s="278"/>
      <c r="Q5" s="370" t="s">
        <v>184</v>
      </c>
      <c r="R5" s="279"/>
      <c r="S5" s="280"/>
      <c r="T5" s="279"/>
      <c r="U5" s="279"/>
    </row>
    <row r="6" spans="1:21" s="134" customFormat="1" ht="69" customHeight="1">
      <c r="A6" s="375"/>
      <c r="B6" s="365"/>
      <c r="C6" s="377"/>
      <c r="D6" s="282"/>
      <c r="E6" s="377"/>
      <c r="F6" s="282"/>
      <c r="G6" s="377"/>
      <c r="H6" s="282"/>
      <c r="I6" s="377"/>
      <c r="J6" s="308"/>
      <c r="K6" s="377"/>
      <c r="L6" s="308"/>
      <c r="M6" s="379"/>
      <c r="N6" s="282"/>
      <c r="O6" s="371"/>
      <c r="P6" s="282"/>
      <c r="Q6" s="371"/>
      <c r="R6" s="281"/>
      <c r="S6" s="283"/>
      <c r="T6" s="284"/>
      <c r="U6" s="284"/>
    </row>
    <row r="7" spans="1:21" s="135" customFormat="1" ht="16.5">
      <c r="A7" s="219"/>
      <c r="B7" s="211"/>
      <c r="C7" s="238" t="s">
        <v>0</v>
      </c>
      <c r="D7" s="238"/>
      <c r="E7" s="238" t="s">
        <v>0</v>
      </c>
      <c r="F7" s="238"/>
      <c r="G7" s="238" t="s">
        <v>0</v>
      </c>
      <c r="H7" s="238"/>
      <c r="I7" s="238" t="s">
        <v>0</v>
      </c>
      <c r="J7" s="238"/>
      <c r="K7" s="238" t="s">
        <v>0</v>
      </c>
      <c r="L7" s="238"/>
      <c r="M7" s="238" t="s">
        <v>0</v>
      </c>
      <c r="N7" s="238"/>
      <c r="O7" s="238" t="s">
        <v>0</v>
      </c>
      <c r="P7" s="238"/>
      <c r="Q7" s="238" t="s">
        <v>0</v>
      </c>
      <c r="R7" s="239"/>
      <c r="S7" s="240" t="s">
        <v>0</v>
      </c>
      <c r="T7" s="238"/>
      <c r="U7" s="238" t="s">
        <v>0</v>
      </c>
    </row>
    <row r="8" spans="1:21" s="134" customFormat="1" ht="12" customHeight="1">
      <c r="A8" s="293"/>
      <c r="B8" s="212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14"/>
      <c r="P8" s="238"/>
      <c r="Q8" s="238"/>
      <c r="R8" s="236"/>
      <c r="S8" s="237"/>
      <c r="T8" s="236"/>
      <c r="U8" s="236"/>
    </row>
    <row r="9" spans="1:21" s="136" customFormat="1" ht="3.75" customHeight="1">
      <c r="A9" s="220"/>
      <c r="B9" s="241"/>
      <c r="C9" s="242"/>
      <c r="D9" s="243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4"/>
      <c r="S9" s="245"/>
      <c r="T9" s="241"/>
      <c r="U9" s="246"/>
    </row>
    <row r="10" spans="1:22" s="136" customFormat="1" ht="16.5" thickBot="1">
      <c r="A10" s="345" t="s">
        <v>161</v>
      </c>
      <c r="B10" s="235">
        <f>+SFP!C38</f>
        <v>26</v>
      </c>
      <c r="C10" s="253">
        <v>134798</v>
      </c>
      <c r="D10" s="247"/>
      <c r="E10" s="253">
        <v>-18613</v>
      </c>
      <c r="F10" s="247"/>
      <c r="G10" s="253">
        <v>45256</v>
      </c>
      <c r="H10" s="247"/>
      <c r="I10" s="253">
        <v>23445</v>
      </c>
      <c r="J10" s="248"/>
      <c r="K10" s="253">
        <v>1330</v>
      </c>
      <c r="L10" s="248"/>
      <c r="M10" s="253">
        <v>-2563</v>
      </c>
      <c r="N10" s="247"/>
      <c r="O10" s="253">
        <v>222238</v>
      </c>
      <c r="P10" s="247"/>
      <c r="Q10" s="253">
        <f>C10+E10+G10+I10+K10+M10+O10</f>
        <v>405891</v>
      </c>
      <c r="R10" s="249"/>
      <c r="S10" s="253">
        <v>51749</v>
      </c>
      <c r="T10" s="250"/>
      <c r="U10" s="253">
        <f>Q10+S10</f>
        <v>457640</v>
      </c>
      <c r="V10" s="139"/>
    </row>
    <row r="11" spans="1:21" s="136" customFormat="1" ht="8.25" customHeight="1" thickTop="1">
      <c r="A11" s="221"/>
      <c r="B11" s="235"/>
      <c r="C11" s="248"/>
      <c r="D11" s="247"/>
      <c r="E11" s="247"/>
      <c r="F11" s="247"/>
      <c r="G11" s="248"/>
      <c r="H11" s="247"/>
      <c r="I11" s="248"/>
      <c r="J11" s="248"/>
      <c r="K11" s="248"/>
      <c r="L11" s="248"/>
      <c r="M11" s="248"/>
      <c r="N11" s="247"/>
      <c r="O11" s="248"/>
      <c r="P11" s="247"/>
      <c r="Q11" s="248"/>
      <c r="R11" s="249"/>
      <c r="S11" s="249"/>
      <c r="T11" s="250"/>
      <c r="U11" s="254"/>
    </row>
    <row r="12" spans="1:21" s="136" customFormat="1" ht="15.75">
      <c r="A12" s="346" t="s">
        <v>162</v>
      </c>
      <c r="B12" s="235"/>
      <c r="C12" s="248"/>
      <c r="D12" s="247"/>
      <c r="E12" s="247"/>
      <c r="F12" s="247"/>
      <c r="G12" s="248"/>
      <c r="H12" s="247"/>
      <c r="I12" s="248"/>
      <c r="J12" s="248"/>
      <c r="K12" s="248"/>
      <c r="L12" s="248"/>
      <c r="M12" s="248"/>
      <c r="N12" s="247"/>
      <c r="O12" s="248"/>
      <c r="P12" s="247"/>
      <c r="Q12" s="248"/>
      <c r="R12" s="249"/>
      <c r="S12" s="249"/>
      <c r="T12" s="250"/>
      <c r="U12" s="254"/>
    </row>
    <row r="13" spans="1:21" s="136" customFormat="1" ht="15.75">
      <c r="A13" s="347" t="s">
        <v>163</v>
      </c>
      <c r="B13" s="235"/>
      <c r="C13" s="252">
        <v>0</v>
      </c>
      <c r="D13" s="252"/>
      <c r="E13" s="252">
        <v>-280</v>
      </c>
      <c r="F13" s="252"/>
      <c r="G13" s="252">
        <v>0</v>
      </c>
      <c r="H13" s="252"/>
      <c r="I13" s="252">
        <v>0</v>
      </c>
      <c r="J13" s="252"/>
      <c r="K13" s="252">
        <v>0</v>
      </c>
      <c r="L13" s="252"/>
      <c r="M13" s="252">
        <v>0</v>
      </c>
      <c r="N13" s="252"/>
      <c r="O13" s="252"/>
      <c r="P13" s="252"/>
      <c r="Q13" s="252">
        <f>SUM(C13:P13)</f>
        <v>-280</v>
      </c>
      <c r="R13" s="254"/>
      <c r="S13" s="252">
        <v>0</v>
      </c>
      <c r="T13" s="254"/>
      <c r="U13" s="255">
        <f>SUM(Q13:T13)</f>
        <v>-280</v>
      </c>
    </row>
    <row r="14" spans="1:21" s="136" customFormat="1" ht="8.25" customHeight="1">
      <c r="A14" s="222"/>
      <c r="B14" s="235"/>
      <c r="C14" s="248"/>
      <c r="D14" s="247"/>
      <c r="E14" s="247"/>
      <c r="F14" s="247"/>
      <c r="G14" s="248"/>
      <c r="H14" s="247"/>
      <c r="I14" s="248"/>
      <c r="J14" s="248"/>
      <c r="K14" s="248"/>
      <c r="L14" s="248"/>
      <c r="M14" s="248"/>
      <c r="N14" s="247"/>
      <c r="O14" s="248"/>
      <c r="P14" s="247"/>
      <c r="Q14" s="248"/>
      <c r="R14" s="249"/>
      <c r="S14" s="249"/>
      <c r="T14" s="250"/>
      <c r="U14" s="255">
        <f>SUM(Q14:T14)</f>
        <v>0</v>
      </c>
    </row>
    <row r="15" spans="1:21" s="136" customFormat="1" ht="15.75">
      <c r="A15" s="347" t="s">
        <v>164</v>
      </c>
      <c r="B15" s="235"/>
      <c r="C15" s="258">
        <f>C16+C17</f>
        <v>0</v>
      </c>
      <c r="D15" s="257"/>
      <c r="E15" s="258">
        <f>E16+E17</f>
        <v>0</v>
      </c>
      <c r="F15" s="252"/>
      <c r="G15" s="258">
        <f>G16+G17</f>
        <v>2585</v>
      </c>
      <c r="H15" s="258">
        <f aca="true" t="shared" si="0" ref="H15:O15">H16+H17</f>
        <v>0</v>
      </c>
      <c r="I15" s="258">
        <f t="shared" si="0"/>
        <v>0</v>
      </c>
      <c r="J15" s="258">
        <f t="shared" si="0"/>
        <v>0</v>
      </c>
      <c r="K15" s="258">
        <f t="shared" si="0"/>
        <v>0</v>
      </c>
      <c r="L15" s="258">
        <f t="shared" si="0"/>
        <v>0</v>
      </c>
      <c r="M15" s="258">
        <f t="shared" si="0"/>
        <v>0</v>
      </c>
      <c r="N15" s="258">
        <f t="shared" si="0"/>
        <v>0</v>
      </c>
      <c r="O15" s="258">
        <f t="shared" si="0"/>
        <v>-11630</v>
      </c>
      <c r="P15" s="258">
        <f>P16+P17</f>
        <v>0</v>
      </c>
      <c r="Q15" s="261">
        <f>SUM(C15:P15)</f>
        <v>-9045</v>
      </c>
      <c r="R15" s="258">
        <f>R16+R17</f>
        <v>0</v>
      </c>
      <c r="S15" s="258">
        <f>S16+S17</f>
        <v>0</v>
      </c>
      <c r="T15" s="258">
        <f>T16+T17</f>
        <v>0</v>
      </c>
      <c r="U15" s="305">
        <f>SUM(Q15:T15)</f>
        <v>-9045</v>
      </c>
    </row>
    <row r="16" spans="1:21" s="136" customFormat="1" ht="15.75">
      <c r="A16" s="348" t="s">
        <v>165</v>
      </c>
      <c r="B16" s="235"/>
      <c r="C16" s="247">
        <v>0</v>
      </c>
      <c r="D16" s="247"/>
      <c r="E16" s="247">
        <v>0</v>
      </c>
      <c r="F16" s="247"/>
      <c r="G16" s="247">
        <v>2585</v>
      </c>
      <c r="H16" s="247"/>
      <c r="I16" s="247">
        <v>0</v>
      </c>
      <c r="J16" s="247"/>
      <c r="K16" s="247">
        <v>0</v>
      </c>
      <c r="L16" s="247"/>
      <c r="M16" s="247">
        <v>0</v>
      </c>
      <c r="N16" s="247"/>
      <c r="O16" s="247">
        <v>-2585</v>
      </c>
      <c r="P16" s="247"/>
      <c r="Q16" s="252">
        <f>SUM(C16:P16)</f>
        <v>0</v>
      </c>
      <c r="R16" s="263"/>
      <c r="S16" s="247">
        <v>0</v>
      </c>
      <c r="T16" s="264"/>
      <c r="U16" s="247">
        <v>0</v>
      </c>
    </row>
    <row r="17" spans="1:21" s="136" customFormat="1" ht="15.75">
      <c r="A17" s="348" t="s">
        <v>166</v>
      </c>
      <c r="B17" s="235"/>
      <c r="C17" s="247">
        <v>0</v>
      </c>
      <c r="D17" s="247"/>
      <c r="E17" s="247">
        <v>0</v>
      </c>
      <c r="F17" s="247"/>
      <c r="G17" s="247">
        <v>0</v>
      </c>
      <c r="H17" s="247"/>
      <c r="I17" s="247">
        <v>0</v>
      </c>
      <c r="J17" s="247"/>
      <c r="K17" s="247">
        <v>0</v>
      </c>
      <c r="L17" s="247"/>
      <c r="M17" s="247">
        <v>0</v>
      </c>
      <c r="N17" s="247"/>
      <c r="O17" s="247">
        <v>-9045</v>
      </c>
      <c r="P17" s="247"/>
      <c r="Q17" s="252">
        <f>SUM(C17:P17)</f>
        <v>-9045</v>
      </c>
      <c r="R17" s="263"/>
      <c r="S17" s="247">
        <v>0</v>
      </c>
      <c r="T17" s="264"/>
      <c r="U17" s="247">
        <v>0</v>
      </c>
    </row>
    <row r="18" spans="1:21" s="136" customFormat="1" ht="6.75" customHeight="1">
      <c r="A18" s="223"/>
      <c r="B18" s="235"/>
      <c r="C18" s="248"/>
      <c r="D18" s="247"/>
      <c r="E18" s="247"/>
      <c r="F18" s="247"/>
      <c r="G18" s="248"/>
      <c r="H18" s="247"/>
      <c r="I18" s="248"/>
      <c r="J18" s="248"/>
      <c r="K18" s="248"/>
      <c r="L18" s="248"/>
      <c r="M18" s="248"/>
      <c r="N18" s="247"/>
      <c r="O18" s="248"/>
      <c r="P18" s="247"/>
      <c r="Q18" s="248"/>
      <c r="R18" s="249"/>
      <c r="S18" s="249"/>
      <c r="T18" s="250"/>
      <c r="U18" s="254"/>
    </row>
    <row r="19" spans="1:21" s="136" customFormat="1" ht="15.75">
      <c r="A19" s="349" t="s">
        <v>167</v>
      </c>
      <c r="B19" s="235"/>
      <c r="C19" s="261">
        <v>0</v>
      </c>
      <c r="D19" s="248"/>
      <c r="E19" s="261">
        <v>0</v>
      </c>
      <c r="F19" s="248"/>
      <c r="G19" s="261">
        <v>0</v>
      </c>
      <c r="H19" s="248"/>
      <c r="I19" s="261">
        <v>0</v>
      </c>
      <c r="J19" s="248"/>
      <c r="K19" s="261">
        <v>0</v>
      </c>
      <c r="L19" s="248"/>
      <c r="M19" s="261">
        <v>0</v>
      </c>
      <c r="N19" s="248"/>
      <c r="O19" s="261">
        <f>O20+O21+O22+O23+O24</f>
        <v>-1063</v>
      </c>
      <c r="P19" s="261">
        <f aca="true" t="shared" si="1" ref="P19:U19">P20+P21+P22+P23+P24</f>
        <v>0</v>
      </c>
      <c r="Q19" s="261">
        <f t="shared" si="1"/>
        <v>-1063</v>
      </c>
      <c r="R19" s="261">
        <f t="shared" si="1"/>
        <v>0</v>
      </c>
      <c r="S19" s="261">
        <f t="shared" si="1"/>
        <v>-18679</v>
      </c>
      <c r="T19" s="261">
        <f t="shared" si="1"/>
        <v>0</v>
      </c>
      <c r="U19" s="261">
        <f t="shared" si="1"/>
        <v>-19742</v>
      </c>
    </row>
    <row r="20" spans="1:21" s="136" customFormat="1" ht="15.75">
      <c r="A20" s="350" t="s">
        <v>168</v>
      </c>
      <c r="B20" s="235"/>
      <c r="C20" s="259">
        <v>0</v>
      </c>
      <c r="D20" s="247"/>
      <c r="E20" s="259">
        <v>0</v>
      </c>
      <c r="F20" s="247"/>
      <c r="G20" s="259">
        <v>0</v>
      </c>
      <c r="H20" s="247"/>
      <c r="I20" s="259">
        <v>0</v>
      </c>
      <c r="J20" s="248"/>
      <c r="K20" s="259">
        <v>0</v>
      </c>
      <c r="L20" s="248"/>
      <c r="M20" s="259">
        <v>0</v>
      </c>
      <c r="N20" s="247"/>
      <c r="O20" s="260">
        <v>0</v>
      </c>
      <c r="P20" s="247"/>
      <c r="Q20" s="252">
        <f>C20+E20+G20+I20+K20+M20+O20</f>
        <v>0</v>
      </c>
      <c r="R20" s="249"/>
      <c r="S20" s="260">
        <v>-5272</v>
      </c>
      <c r="T20" s="250"/>
      <c r="U20" s="255">
        <f>SUM(Q20:T20)</f>
        <v>-5272</v>
      </c>
    </row>
    <row r="21" spans="1:21" s="136" customFormat="1" ht="15.75">
      <c r="A21" s="351" t="s">
        <v>169</v>
      </c>
      <c r="B21" s="235"/>
      <c r="C21" s="259">
        <v>0</v>
      </c>
      <c r="D21" s="247"/>
      <c r="E21" s="259">
        <v>0</v>
      </c>
      <c r="F21" s="247"/>
      <c r="G21" s="259">
        <v>0</v>
      </c>
      <c r="H21" s="247"/>
      <c r="I21" s="259">
        <v>0</v>
      </c>
      <c r="J21" s="248"/>
      <c r="K21" s="259">
        <v>0</v>
      </c>
      <c r="L21" s="248"/>
      <c r="M21" s="259">
        <v>0</v>
      </c>
      <c r="N21" s="247"/>
      <c r="O21" s="260">
        <v>0</v>
      </c>
      <c r="P21" s="247"/>
      <c r="Q21" s="252">
        <f>C21+E21+G21+I21+K21+M21+O21</f>
        <v>0</v>
      </c>
      <c r="R21" s="249"/>
      <c r="S21" s="260">
        <v>-3183</v>
      </c>
      <c r="T21" s="250"/>
      <c r="U21" s="255">
        <f>SUM(Q21:T21)</f>
        <v>-3183</v>
      </c>
    </row>
    <row r="22" spans="1:21" s="136" customFormat="1" ht="15.75">
      <c r="A22" s="351" t="s">
        <v>170</v>
      </c>
      <c r="B22" s="235"/>
      <c r="C22" s="259">
        <v>0</v>
      </c>
      <c r="D22" s="247"/>
      <c r="E22" s="259">
        <v>0</v>
      </c>
      <c r="F22" s="247"/>
      <c r="G22" s="259">
        <v>0</v>
      </c>
      <c r="H22" s="247"/>
      <c r="I22" s="259">
        <v>0</v>
      </c>
      <c r="J22" s="248"/>
      <c r="K22" s="259">
        <v>0</v>
      </c>
      <c r="L22" s="248"/>
      <c r="M22" s="259">
        <v>0</v>
      </c>
      <c r="N22" s="247"/>
      <c r="O22" s="260">
        <v>0</v>
      </c>
      <c r="P22" s="247"/>
      <c r="Q22" s="252">
        <f>C22+E22+G22+I22+K22+M22+O22</f>
        <v>0</v>
      </c>
      <c r="R22" s="249"/>
      <c r="S22" s="260">
        <v>0</v>
      </c>
      <c r="T22" s="250"/>
      <c r="U22" s="255">
        <f>SUM(Q22:T22)</f>
        <v>0</v>
      </c>
    </row>
    <row r="23" spans="1:22" s="136" customFormat="1" ht="15.75">
      <c r="A23" s="351" t="s">
        <v>171</v>
      </c>
      <c r="B23" s="235"/>
      <c r="C23" s="259">
        <v>0</v>
      </c>
      <c r="D23" s="247"/>
      <c r="E23" s="259">
        <v>0</v>
      </c>
      <c r="F23" s="247"/>
      <c r="G23" s="259">
        <v>0</v>
      </c>
      <c r="H23" s="247"/>
      <c r="I23" s="259">
        <v>0</v>
      </c>
      <c r="J23" s="248"/>
      <c r="K23" s="259">
        <v>0</v>
      </c>
      <c r="L23" s="248"/>
      <c r="M23" s="259">
        <v>0</v>
      </c>
      <c r="N23" s="247"/>
      <c r="O23" s="260">
        <v>56</v>
      </c>
      <c r="P23" s="247"/>
      <c r="Q23" s="252">
        <f>C23+E23+G23+I23+K23+M23+O23</f>
        <v>56</v>
      </c>
      <c r="R23" s="249"/>
      <c r="S23" s="260">
        <v>-10303</v>
      </c>
      <c r="T23" s="250"/>
      <c r="U23" s="255">
        <f>SUM(Q23:T23)</f>
        <v>-10247</v>
      </c>
      <c r="V23" s="287"/>
    </row>
    <row r="24" spans="1:21" s="136" customFormat="1" ht="15.75">
      <c r="A24" s="351" t="s">
        <v>172</v>
      </c>
      <c r="B24" s="235"/>
      <c r="C24" s="259">
        <v>0</v>
      </c>
      <c r="D24" s="247"/>
      <c r="E24" s="259">
        <v>0</v>
      </c>
      <c r="F24" s="247"/>
      <c r="G24" s="259">
        <v>0</v>
      </c>
      <c r="H24" s="247"/>
      <c r="I24" s="259">
        <v>0</v>
      </c>
      <c r="J24" s="248"/>
      <c r="K24" s="259">
        <v>0</v>
      </c>
      <c r="L24" s="248"/>
      <c r="M24" s="259">
        <v>0</v>
      </c>
      <c r="N24" s="247"/>
      <c r="O24" s="260">
        <v>-1119</v>
      </c>
      <c r="P24" s="247"/>
      <c r="Q24" s="252">
        <f>C24+E24+G24+I24+K24+M24+O24</f>
        <v>-1119</v>
      </c>
      <c r="R24" s="249"/>
      <c r="S24" s="260">
        <v>79</v>
      </c>
      <c r="T24" s="250"/>
      <c r="U24" s="255">
        <f>SUM(Q24:T24)</f>
        <v>-1040</v>
      </c>
    </row>
    <row r="25" spans="1:21" s="136" customFormat="1" ht="6.75" customHeight="1">
      <c r="A25" s="223"/>
      <c r="B25" s="235"/>
      <c r="C25" s="248"/>
      <c r="D25" s="247"/>
      <c r="E25" s="247"/>
      <c r="F25" s="247"/>
      <c r="G25" s="248"/>
      <c r="H25" s="247"/>
      <c r="I25" s="248"/>
      <c r="J25" s="248"/>
      <c r="K25" s="248"/>
      <c r="L25" s="248"/>
      <c r="M25" s="248"/>
      <c r="N25" s="247"/>
      <c r="O25" s="248"/>
      <c r="P25" s="247"/>
      <c r="Q25" s="248"/>
      <c r="R25" s="249"/>
      <c r="S25" s="249"/>
      <c r="T25" s="250"/>
      <c r="U25" s="254"/>
    </row>
    <row r="26" spans="1:22" s="136" customFormat="1" ht="15.75">
      <c r="A26" s="352" t="s">
        <v>173</v>
      </c>
      <c r="B26" s="235"/>
      <c r="C26" s="262">
        <v>0</v>
      </c>
      <c r="D26" s="247"/>
      <c r="E26" s="262">
        <v>0</v>
      </c>
      <c r="F26" s="247"/>
      <c r="G26" s="262">
        <v>0</v>
      </c>
      <c r="H26" s="247"/>
      <c r="I26" s="261">
        <v>0</v>
      </c>
      <c r="J26" s="248"/>
      <c r="K26" s="261">
        <f>K27+K28</f>
        <v>3</v>
      </c>
      <c r="L26" s="261">
        <f>L27+L28</f>
        <v>0</v>
      </c>
      <c r="M26" s="261">
        <f>M27+M28</f>
        <v>938</v>
      </c>
      <c r="N26" s="247"/>
      <c r="O26" s="261">
        <f>O27+O28</f>
        <v>26304</v>
      </c>
      <c r="P26" s="247"/>
      <c r="Q26" s="261">
        <f>Q27+Q28</f>
        <v>27245</v>
      </c>
      <c r="R26" s="249"/>
      <c r="S26" s="261">
        <f>S27+S28</f>
        <v>551</v>
      </c>
      <c r="T26" s="250"/>
      <c r="U26" s="261">
        <f>U27+U28</f>
        <v>27796</v>
      </c>
      <c r="V26" s="152"/>
    </row>
    <row r="27" spans="1:22" s="136" customFormat="1" ht="15.75">
      <c r="A27" s="353" t="s">
        <v>174</v>
      </c>
      <c r="B27" s="235"/>
      <c r="C27" s="256">
        <v>0</v>
      </c>
      <c r="D27" s="247"/>
      <c r="E27" s="256">
        <v>0</v>
      </c>
      <c r="F27" s="247"/>
      <c r="G27" s="256">
        <v>0</v>
      </c>
      <c r="H27" s="247"/>
      <c r="I27" s="252">
        <v>0</v>
      </c>
      <c r="J27" s="248"/>
      <c r="K27" s="252">
        <v>0</v>
      </c>
      <c r="L27" s="248"/>
      <c r="M27" s="252">
        <v>0</v>
      </c>
      <c r="N27" s="247"/>
      <c r="O27" s="252">
        <v>26304</v>
      </c>
      <c r="P27" s="247"/>
      <c r="Q27" s="252">
        <f>SUM(C27:P27)</f>
        <v>26304</v>
      </c>
      <c r="R27" s="249"/>
      <c r="S27" s="252">
        <v>-51</v>
      </c>
      <c r="T27" s="250"/>
      <c r="U27" s="255">
        <f>SUM(Q27:T27)</f>
        <v>26253</v>
      </c>
      <c r="V27" s="139"/>
    </row>
    <row r="28" spans="1:21" s="136" customFormat="1" ht="15.75">
      <c r="A28" s="353" t="s">
        <v>175</v>
      </c>
      <c r="B28" s="235"/>
      <c r="C28" s="256">
        <v>0</v>
      </c>
      <c r="D28" s="247"/>
      <c r="E28" s="256">
        <v>0</v>
      </c>
      <c r="F28" s="247"/>
      <c r="G28" s="256">
        <v>0</v>
      </c>
      <c r="H28" s="247"/>
      <c r="I28" s="243">
        <v>0</v>
      </c>
      <c r="J28" s="248"/>
      <c r="K28" s="243">
        <v>3</v>
      </c>
      <c r="L28" s="248"/>
      <c r="M28" s="243">
        <v>938</v>
      </c>
      <c r="N28" s="247"/>
      <c r="O28" s="252">
        <v>0</v>
      </c>
      <c r="P28" s="247"/>
      <c r="Q28" s="252">
        <f>SUM(C28:P28)</f>
        <v>941</v>
      </c>
      <c r="R28" s="249"/>
      <c r="S28" s="252">
        <v>602</v>
      </c>
      <c r="T28" s="250"/>
      <c r="U28" s="255">
        <f>SUM(Q28:T28)</f>
        <v>1543</v>
      </c>
    </row>
    <row r="29" spans="1:21" s="136" customFormat="1" ht="5.25" customHeight="1">
      <c r="A29" s="220"/>
      <c r="B29" s="235"/>
      <c r="C29" s="256"/>
      <c r="D29" s="247"/>
      <c r="E29" s="256"/>
      <c r="F29" s="247"/>
      <c r="G29" s="256"/>
      <c r="H29" s="247"/>
      <c r="I29" s="252"/>
      <c r="J29" s="248"/>
      <c r="K29" s="252"/>
      <c r="L29" s="248"/>
      <c r="M29" s="252"/>
      <c r="N29" s="247"/>
      <c r="O29" s="252"/>
      <c r="P29" s="247"/>
      <c r="Q29" s="257"/>
      <c r="R29" s="249"/>
      <c r="S29" s="252"/>
      <c r="T29" s="250"/>
      <c r="U29" s="255"/>
    </row>
    <row r="30" spans="1:21" s="136" customFormat="1" ht="15.75">
      <c r="A30" s="349" t="s">
        <v>176</v>
      </c>
      <c r="B30" s="235"/>
      <c r="C30" s="256">
        <v>0</v>
      </c>
      <c r="D30" s="247"/>
      <c r="E30" s="256">
        <v>0</v>
      </c>
      <c r="F30" s="247"/>
      <c r="G30" s="256">
        <v>0</v>
      </c>
      <c r="H30" s="247"/>
      <c r="I30" s="252">
        <v>-202</v>
      </c>
      <c r="J30" s="248"/>
      <c r="K30" s="256">
        <v>0</v>
      </c>
      <c r="L30" s="248"/>
      <c r="M30" s="256">
        <v>0</v>
      </c>
      <c r="N30" s="247"/>
      <c r="O30" s="252">
        <v>202</v>
      </c>
      <c r="P30" s="247"/>
      <c r="Q30" s="252">
        <v>0</v>
      </c>
      <c r="R30" s="249">
        <f>SUM(C30:Q30)</f>
        <v>0</v>
      </c>
      <c r="S30" s="252">
        <v>0</v>
      </c>
      <c r="T30" s="250"/>
      <c r="U30" s="255">
        <v>0</v>
      </c>
    </row>
    <row r="31" spans="1:21" s="136" customFormat="1" ht="7.5" customHeight="1">
      <c r="A31" s="220"/>
      <c r="B31" s="235"/>
      <c r="C31" s="248"/>
      <c r="D31" s="247"/>
      <c r="E31" s="247"/>
      <c r="F31" s="247"/>
      <c r="G31" s="248"/>
      <c r="H31" s="247"/>
      <c r="I31" s="248"/>
      <c r="J31" s="248"/>
      <c r="K31" s="248"/>
      <c r="L31" s="248"/>
      <c r="M31" s="248"/>
      <c r="N31" s="247"/>
      <c r="O31" s="248"/>
      <c r="P31" s="247"/>
      <c r="Q31" s="248"/>
      <c r="R31" s="249"/>
      <c r="S31" s="249"/>
      <c r="T31" s="250"/>
      <c r="U31" s="254"/>
    </row>
    <row r="32" spans="1:22" s="136" customFormat="1" ht="16.5" thickBot="1">
      <c r="A32" s="354" t="s">
        <v>177</v>
      </c>
      <c r="B32" s="235">
        <f>+SFP!C38</f>
        <v>26</v>
      </c>
      <c r="C32" s="253">
        <f>+C10+C13+C15+C19+C26+C30</f>
        <v>134798</v>
      </c>
      <c r="D32" s="253">
        <f aca="true" t="shared" si="2" ref="D32:U32">+D10+D13+D15+D19+D26+D30</f>
        <v>0</v>
      </c>
      <c r="E32" s="253">
        <f t="shared" si="2"/>
        <v>-18893</v>
      </c>
      <c r="F32" s="253">
        <f t="shared" si="2"/>
        <v>0</v>
      </c>
      <c r="G32" s="253">
        <f t="shared" si="2"/>
        <v>47841</v>
      </c>
      <c r="H32" s="253">
        <f t="shared" si="2"/>
        <v>0</v>
      </c>
      <c r="I32" s="253">
        <f t="shared" si="2"/>
        <v>23243</v>
      </c>
      <c r="J32" s="253">
        <f t="shared" si="2"/>
        <v>0</v>
      </c>
      <c r="K32" s="253">
        <f t="shared" si="2"/>
        <v>1333</v>
      </c>
      <c r="L32" s="253">
        <f t="shared" si="2"/>
        <v>0</v>
      </c>
      <c r="M32" s="253">
        <f t="shared" si="2"/>
        <v>-1625</v>
      </c>
      <c r="N32" s="253">
        <f t="shared" si="2"/>
        <v>0</v>
      </c>
      <c r="O32" s="253">
        <f>+O10+O13+O15+O19+O26+O30</f>
        <v>236051</v>
      </c>
      <c r="P32" s="253">
        <f t="shared" si="2"/>
        <v>0</v>
      </c>
      <c r="Q32" s="253">
        <f t="shared" si="2"/>
        <v>422748</v>
      </c>
      <c r="R32" s="253">
        <f t="shared" si="2"/>
        <v>0</v>
      </c>
      <c r="S32" s="253">
        <f t="shared" si="2"/>
        <v>33621</v>
      </c>
      <c r="T32" s="253">
        <f t="shared" si="2"/>
        <v>0</v>
      </c>
      <c r="U32" s="253">
        <f t="shared" si="2"/>
        <v>456369</v>
      </c>
      <c r="V32" s="139"/>
    </row>
    <row r="33" spans="1:22" s="136" customFormat="1" ht="17.25" thickTop="1">
      <c r="A33" s="221"/>
      <c r="B33" s="235"/>
      <c r="C33" s="248"/>
      <c r="D33" s="247"/>
      <c r="E33" s="248"/>
      <c r="F33" s="247"/>
      <c r="G33" s="248"/>
      <c r="H33" s="247"/>
      <c r="I33" s="248"/>
      <c r="J33" s="248"/>
      <c r="K33" s="248"/>
      <c r="L33" s="248"/>
      <c r="M33" s="248"/>
      <c r="N33" s="247"/>
      <c r="O33" s="248"/>
      <c r="P33" s="247"/>
      <c r="Q33" s="248"/>
      <c r="R33" s="249"/>
      <c r="S33" s="248"/>
      <c r="T33" s="250"/>
      <c r="U33" s="248"/>
      <c r="V33" s="139"/>
    </row>
    <row r="34" spans="1:22" s="136" customFormat="1" ht="16.5" thickBot="1">
      <c r="A34" s="345" t="s">
        <v>178</v>
      </c>
      <c r="B34" s="235"/>
      <c r="C34" s="253">
        <v>134798</v>
      </c>
      <c r="D34" s="247"/>
      <c r="E34" s="253">
        <v>-19501</v>
      </c>
      <c r="F34" s="247"/>
      <c r="G34" s="253">
        <v>47841</v>
      </c>
      <c r="H34" s="247"/>
      <c r="I34" s="253">
        <v>32277</v>
      </c>
      <c r="J34" s="248"/>
      <c r="K34" s="253">
        <v>2808</v>
      </c>
      <c r="L34" s="248"/>
      <c r="M34" s="253">
        <v>-717</v>
      </c>
      <c r="N34" s="247"/>
      <c r="O34" s="253">
        <v>259984</v>
      </c>
      <c r="P34" s="247"/>
      <c r="Q34" s="253">
        <f>C34+E34+G34+I34+K34+M34+O34</f>
        <v>457490</v>
      </c>
      <c r="R34" s="249"/>
      <c r="S34" s="253">
        <v>33733</v>
      </c>
      <c r="T34" s="250"/>
      <c r="U34" s="253">
        <f>Q34+S34</f>
        <v>491223</v>
      </c>
      <c r="V34" s="139"/>
    </row>
    <row r="35" spans="1:21" s="136" customFormat="1" ht="17.25" thickTop="1">
      <c r="A35" s="221"/>
      <c r="B35" s="235"/>
      <c r="C35" s="248"/>
      <c r="D35" s="247"/>
      <c r="E35" s="247"/>
      <c r="F35" s="247"/>
      <c r="G35" s="248"/>
      <c r="H35" s="247"/>
      <c r="I35" s="248"/>
      <c r="J35" s="248"/>
      <c r="K35" s="248"/>
      <c r="L35" s="248"/>
      <c r="M35" s="248"/>
      <c r="N35" s="247"/>
      <c r="O35" s="248"/>
      <c r="P35" s="247"/>
      <c r="Q35" s="248"/>
      <c r="R35" s="249"/>
      <c r="S35" s="249"/>
      <c r="T35" s="250"/>
      <c r="U35" s="254"/>
    </row>
    <row r="36" spans="1:21" s="136" customFormat="1" ht="15.75">
      <c r="A36" s="346" t="s">
        <v>179</v>
      </c>
      <c r="B36" s="235"/>
      <c r="C36" s="248"/>
      <c r="D36" s="247"/>
      <c r="E36" s="247"/>
      <c r="F36" s="247"/>
      <c r="G36" s="248"/>
      <c r="H36" s="247"/>
      <c r="I36" s="248"/>
      <c r="J36" s="248"/>
      <c r="K36" s="248"/>
      <c r="L36" s="248"/>
      <c r="M36" s="248"/>
      <c r="N36" s="247"/>
      <c r="O36" s="248"/>
      <c r="P36" s="247"/>
      <c r="Q36" s="248"/>
      <c r="R36" s="249"/>
      <c r="S36" s="249"/>
      <c r="T36" s="250"/>
      <c r="U36" s="254"/>
    </row>
    <row r="37" spans="1:21" s="136" customFormat="1" ht="15.75">
      <c r="A37" s="347" t="s">
        <v>163</v>
      </c>
      <c r="B37" s="235"/>
      <c r="C37" s="252">
        <v>0</v>
      </c>
      <c r="D37" s="252"/>
      <c r="E37" s="252">
        <v>547</v>
      </c>
      <c r="F37" s="252"/>
      <c r="G37" s="252">
        <v>0</v>
      </c>
      <c r="H37" s="252"/>
      <c r="I37" s="252">
        <v>0</v>
      </c>
      <c r="J37" s="252"/>
      <c r="K37" s="252">
        <v>0</v>
      </c>
      <c r="L37" s="252"/>
      <c r="M37" s="252">
        <v>0</v>
      </c>
      <c r="N37" s="252"/>
      <c r="O37" s="252">
        <v>170</v>
      </c>
      <c r="P37" s="252"/>
      <c r="Q37" s="252">
        <f>SUM(C37:O37)</f>
        <v>717</v>
      </c>
      <c r="R37" s="254"/>
      <c r="S37" s="252">
        <v>0</v>
      </c>
      <c r="T37" s="254"/>
      <c r="U37" s="255">
        <f>+Q37+S37</f>
        <v>717</v>
      </c>
    </row>
    <row r="38" spans="1:21" s="136" customFormat="1" ht="7.5" customHeight="1">
      <c r="A38" s="222"/>
      <c r="B38" s="235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7"/>
      <c r="R38" s="254"/>
      <c r="S38" s="252"/>
      <c r="T38" s="254"/>
      <c r="U38" s="255"/>
    </row>
    <row r="39" spans="1:21" s="136" customFormat="1" ht="15.75">
      <c r="A39" s="347" t="s">
        <v>164</v>
      </c>
      <c r="B39" s="235"/>
      <c r="C39" s="265">
        <v>0</v>
      </c>
      <c r="D39" s="261"/>
      <c r="E39" s="265">
        <v>0</v>
      </c>
      <c r="F39" s="265"/>
      <c r="G39" s="261">
        <f>G40+G41</f>
        <v>3825</v>
      </c>
      <c r="H39" s="265">
        <f aca="true" t="shared" si="3" ref="H39:U39">H40+H41</f>
        <v>0</v>
      </c>
      <c r="I39" s="265">
        <f t="shared" si="3"/>
        <v>0</v>
      </c>
      <c r="J39" s="265">
        <f t="shared" si="3"/>
        <v>0</v>
      </c>
      <c r="K39" s="265">
        <f t="shared" si="3"/>
        <v>0</v>
      </c>
      <c r="L39" s="265">
        <f t="shared" si="3"/>
        <v>0</v>
      </c>
      <c r="M39" s="265">
        <f t="shared" si="3"/>
        <v>0</v>
      </c>
      <c r="N39" s="265">
        <f t="shared" si="3"/>
        <v>0</v>
      </c>
      <c r="O39" s="261">
        <f t="shared" si="3"/>
        <v>-16740</v>
      </c>
      <c r="P39" s="265">
        <f t="shared" si="3"/>
        <v>0</v>
      </c>
      <c r="Q39" s="265">
        <f t="shared" si="3"/>
        <v>-12915</v>
      </c>
      <c r="R39" s="265">
        <f t="shared" si="3"/>
        <v>0</v>
      </c>
      <c r="S39" s="265">
        <f t="shared" si="3"/>
        <v>0</v>
      </c>
      <c r="T39" s="265">
        <f t="shared" si="3"/>
        <v>0</v>
      </c>
      <c r="U39" s="265">
        <f t="shared" si="3"/>
        <v>-12915</v>
      </c>
    </row>
    <row r="40" spans="1:21" s="136" customFormat="1" ht="15.75">
      <c r="A40" s="348" t="s">
        <v>165</v>
      </c>
      <c r="B40" s="235"/>
      <c r="C40" s="252">
        <v>0</v>
      </c>
      <c r="D40" s="252"/>
      <c r="E40" s="252">
        <v>0</v>
      </c>
      <c r="F40" s="252"/>
      <c r="G40" s="252">
        <v>3825</v>
      </c>
      <c r="H40" s="252"/>
      <c r="I40" s="252">
        <v>0</v>
      </c>
      <c r="J40" s="252"/>
      <c r="K40" s="252">
        <v>0</v>
      </c>
      <c r="L40" s="252"/>
      <c r="M40" s="252">
        <v>0</v>
      </c>
      <c r="N40" s="252"/>
      <c r="O40" s="252">
        <v>-3825</v>
      </c>
      <c r="P40" s="252"/>
      <c r="Q40" s="252">
        <f>SUM(C40:O40)</f>
        <v>0</v>
      </c>
      <c r="R40" s="255"/>
      <c r="S40" s="252">
        <v>0</v>
      </c>
      <c r="T40" s="255"/>
      <c r="U40" s="252">
        <v>0</v>
      </c>
    </row>
    <row r="41" spans="1:21" s="136" customFormat="1" ht="15.75">
      <c r="A41" s="348" t="s">
        <v>166</v>
      </c>
      <c r="B41" s="235"/>
      <c r="C41" s="252">
        <v>0</v>
      </c>
      <c r="D41" s="252"/>
      <c r="E41" s="252">
        <v>0</v>
      </c>
      <c r="F41" s="252"/>
      <c r="G41" s="252">
        <v>0</v>
      </c>
      <c r="H41" s="252"/>
      <c r="I41" s="252">
        <v>0</v>
      </c>
      <c r="J41" s="252"/>
      <c r="K41" s="252">
        <v>0</v>
      </c>
      <c r="L41" s="252"/>
      <c r="M41" s="252">
        <v>0</v>
      </c>
      <c r="N41" s="252"/>
      <c r="O41" s="252">
        <v>-12915</v>
      </c>
      <c r="P41" s="252"/>
      <c r="Q41" s="257">
        <f>SUM(C41:O41)</f>
        <v>-12915</v>
      </c>
      <c r="R41" s="255"/>
      <c r="S41" s="252">
        <v>0</v>
      </c>
      <c r="T41" s="255"/>
      <c r="U41" s="252">
        <f>Q41+S41</f>
        <v>-12915</v>
      </c>
    </row>
    <row r="42" spans="1:21" s="136" customFormat="1" ht="6.75" customHeight="1">
      <c r="A42" s="223"/>
      <c r="B42" s="235"/>
      <c r="C42" s="257"/>
      <c r="D42" s="252"/>
      <c r="E42" s="252"/>
      <c r="F42" s="252"/>
      <c r="G42" s="257"/>
      <c r="H42" s="252"/>
      <c r="I42" s="257"/>
      <c r="J42" s="257"/>
      <c r="K42" s="257"/>
      <c r="L42" s="257"/>
      <c r="M42" s="257"/>
      <c r="N42" s="252"/>
      <c r="O42" s="257"/>
      <c r="P42" s="252"/>
      <c r="Q42" s="257"/>
      <c r="R42" s="254"/>
      <c r="S42" s="254"/>
      <c r="T42" s="254"/>
      <c r="U42" s="254"/>
    </row>
    <row r="43" spans="1:21" s="136" customFormat="1" ht="15.75">
      <c r="A43" s="349" t="s">
        <v>167</v>
      </c>
      <c r="B43" s="235"/>
      <c r="C43" s="265">
        <v>0</v>
      </c>
      <c r="D43" s="261"/>
      <c r="E43" s="265">
        <v>0</v>
      </c>
      <c r="F43" s="261"/>
      <c r="G43" s="265">
        <v>0</v>
      </c>
      <c r="H43" s="261"/>
      <c r="I43" s="265">
        <v>0</v>
      </c>
      <c r="J43" s="261"/>
      <c r="K43" s="265">
        <v>0</v>
      </c>
      <c r="L43" s="261"/>
      <c r="M43" s="265">
        <v>0</v>
      </c>
      <c r="N43" s="261"/>
      <c r="O43" s="261">
        <f>SUM(O44:O48)</f>
        <v>-601</v>
      </c>
      <c r="P43" s="252"/>
      <c r="Q43" s="261">
        <f>SUM(Q44:Q48)</f>
        <v>-601</v>
      </c>
      <c r="R43" s="254"/>
      <c r="S43" s="258">
        <f>SUM(S44:S48)</f>
        <v>-5878</v>
      </c>
      <c r="T43" s="254"/>
      <c r="U43" s="258">
        <f>+Q43+S43</f>
        <v>-6479</v>
      </c>
    </row>
    <row r="44" spans="1:21" s="136" customFormat="1" ht="15.75">
      <c r="A44" s="351" t="s">
        <v>168</v>
      </c>
      <c r="B44" s="235"/>
      <c r="C44" s="252">
        <v>0</v>
      </c>
      <c r="D44" s="252"/>
      <c r="E44" s="252">
        <v>0</v>
      </c>
      <c r="F44" s="252"/>
      <c r="G44" s="252">
        <v>0</v>
      </c>
      <c r="H44" s="252"/>
      <c r="I44" s="252">
        <v>0</v>
      </c>
      <c r="J44" s="257"/>
      <c r="K44" s="252">
        <v>0</v>
      </c>
      <c r="L44" s="257"/>
      <c r="M44" s="252">
        <v>0</v>
      </c>
      <c r="N44" s="252"/>
      <c r="O44" s="252">
        <v>0</v>
      </c>
      <c r="P44" s="252"/>
      <c r="Q44" s="252">
        <f>SUM(C44:O44)</f>
        <v>0</v>
      </c>
      <c r="R44" s="254"/>
      <c r="S44" s="252">
        <f>-2116+3</f>
        <v>-2113</v>
      </c>
      <c r="T44" s="254"/>
      <c r="U44" s="255">
        <f>+Q44+S44</f>
        <v>-2113</v>
      </c>
    </row>
    <row r="45" spans="1:21" s="136" customFormat="1" ht="15.75">
      <c r="A45" s="351" t="s">
        <v>169</v>
      </c>
      <c r="B45" s="235"/>
      <c r="C45" s="252">
        <v>0</v>
      </c>
      <c r="D45" s="252"/>
      <c r="E45" s="252">
        <v>0</v>
      </c>
      <c r="F45" s="252"/>
      <c r="G45" s="252">
        <v>0</v>
      </c>
      <c r="H45" s="252"/>
      <c r="I45" s="252">
        <v>0</v>
      </c>
      <c r="J45" s="257"/>
      <c r="K45" s="252">
        <v>0</v>
      </c>
      <c r="L45" s="257"/>
      <c r="M45" s="252">
        <v>0</v>
      </c>
      <c r="N45" s="252"/>
      <c r="O45" s="252">
        <v>0</v>
      </c>
      <c r="P45" s="252"/>
      <c r="Q45" s="252">
        <f>SUM(C45:O45)</f>
        <v>0</v>
      </c>
      <c r="R45" s="254"/>
      <c r="S45" s="252">
        <v>-2712</v>
      </c>
      <c r="T45" s="254"/>
      <c r="U45" s="255">
        <f>+Q45+S45</f>
        <v>-2712</v>
      </c>
    </row>
    <row r="46" spans="1:21" s="136" customFormat="1" ht="15.75">
      <c r="A46" s="351" t="s">
        <v>170</v>
      </c>
      <c r="B46" s="235"/>
      <c r="C46" s="252">
        <v>0</v>
      </c>
      <c r="D46" s="252"/>
      <c r="E46" s="252">
        <v>0</v>
      </c>
      <c r="F46" s="252"/>
      <c r="G46" s="252">
        <v>0</v>
      </c>
      <c r="H46" s="252"/>
      <c r="I46" s="252">
        <v>0</v>
      </c>
      <c r="J46" s="257"/>
      <c r="K46" s="252">
        <v>0</v>
      </c>
      <c r="L46" s="257"/>
      <c r="M46" s="252">
        <v>0</v>
      </c>
      <c r="N46" s="252"/>
      <c r="O46" s="252">
        <v>0</v>
      </c>
      <c r="P46" s="252"/>
      <c r="Q46" s="252">
        <f>SUM(C46:O46)</f>
        <v>0</v>
      </c>
      <c r="R46" s="254"/>
      <c r="S46" s="252">
        <v>4487</v>
      </c>
      <c r="T46" s="254"/>
      <c r="U46" s="255">
        <f>+Q46+S46</f>
        <v>4487</v>
      </c>
    </row>
    <row r="47" spans="1:21" s="136" customFormat="1" ht="15.75">
      <c r="A47" s="351" t="s">
        <v>171</v>
      </c>
      <c r="B47" s="235"/>
      <c r="C47" s="252">
        <v>0</v>
      </c>
      <c r="D47" s="252"/>
      <c r="E47" s="252">
        <v>0</v>
      </c>
      <c r="F47" s="252"/>
      <c r="G47" s="252">
        <v>0</v>
      </c>
      <c r="H47" s="252"/>
      <c r="I47" s="252">
        <v>0</v>
      </c>
      <c r="J47" s="257"/>
      <c r="K47" s="252">
        <v>0</v>
      </c>
      <c r="L47" s="257"/>
      <c r="M47" s="252">
        <v>0</v>
      </c>
      <c r="N47" s="252"/>
      <c r="O47" s="252">
        <v>-133</v>
      </c>
      <c r="P47" s="252"/>
      <c r="Q47" s="257">
        <f>SUM(C47:O47)</f>
        <v>-133</v>
      </c>
      <c r="R47" s="254"/>
      <c r="S47" s="252">
        <v>-4962</v>
      </c>
      <c r="T47" s="254"/>
      <c r="U47" s="255">
        <f>+Q47+S47</f>
        <v>-5095</v>
      </c>
    </row>
    <row r="48" spans="1:21" s="136" customFormat="1" ht="15.75">
      <c r="A48" s="351" t="s">
        <v>172</v>
      </c>
      <c r="B48" s="235"/>
      <c r="C48" s="252">
        <v>0</v>
      </c>
      <c r="D48" s="252"/>
      <c r="E48" s="252">
        <v>0</v>
      </c>
      <c r="F48" s="252"/>
      <c r="G48" s="252">
        <v>0</v>
      </c>
      <c r="H48" s="252"/>
      <c r="I48" s="252">
        <v>0</v>
      </c>
      <c r="J48" s="257"/>
      <c r="K48" s="252">
        <v>0</v>
      </c>
      <c r="L48" s="257"/>
      <c r="M48" s="252">
        <v>0</v>
      </c>
      <c r="N48" s="252"/>
      <c r="O48" s="252">
        <v>-468</v>
      </c>
      <c r="P48" s="252"/>
      <c r="Q48" s="257">
        <f>SUM(C48:O48)</f>
        <v>-468</v>
      </c>
      <c r="R48" s="254"/>
      <c r="S48" s="252">
        <v>-578</v>
      </c>
      <c r="T48" s="254"/>
      <c r="U48" s="255">
        <f>+Q48+S48</f>
        <v>-1046</v>
      </c>
    </row>
    <row r="49" spans="1:21" s="136" customFormat="1" ht="6.75" customHeight="1">
      <c r="A49" s="223"/>
      <c r="B49" s="235"/>
      <c r="C49" s="257"/>
      <c r="D49" s="252"/>
      <c r="E49" s="252"/>
      <c r="F49" s="252"/>
      <c r="G49" s="257"/>
      <c r="H49" s="252"/>
      <c r="I49" s="257"/>
      <c r="J49" s="257"/>
      <c r="K49" s="257"/>
      <c r="L49" s="257"/>
      <c r="M49" s="257"/>
      <c r="N49" s="252"/>
      <c r="O49" s="257"/>
      <c r="P49" s="252"/>
      <c r="Q49" s="257"/>
      <c r="R49" s="254"/>
      <c r="S49" s="254"/>
      <c r="T49" s="254"/>
      <c r="U49" s="254"/>
    </row>
    <row r="50" spans="1:22" s="136" customFormat="1" ht="15.75">
      <c r="A50" s="352" t="s">
        <v>173</v>
      </c>
      <c r="B50" s="235"/>
      <c r="C50" s="261">
        <v>0</v>
      </c>
      <c r="D50" s="252"/>
      <c r="E50" s="261">
        <v>0</v>
      </c>
      <c r="F50" s="252"/>
      <c r="G50" s="261">
        <v>0</v>
      </c>
      <c r="H50" s="252"/>
      <c r="I50" s="261">
        <v>0</v>
      </c>
      <c r="J50" s="257"/>
      <c r="K50" s="261">
        <f>K51+K52</f>
        <v>256</v>
      </c>
      <c r="L50" s="261">
        <f aca="true" t="shared" si="4" ref="L50:U50">L51+L52</f>
        <v>0</v>
      </c>
      <c r="M50" s="261">
        <f t="shared" si="4"/>
        <v>168</v>
      </c>
      <c r="N50" s="261">
        <f t="shared" si="4"/>
        <v>0</v>
      </c>
      <c r="O50" s="261">
        <f t="shared" si="4"/>
        <v>28909</v>
      </c>
      <c r="P50" s="261">
        <f t="shared" si="4"/>
        <v>0</v>
      </c>
      <c r="Q50" s="261">
        <f t="shared" si="4"/>
        <v>29333</v>
      </c>
      <c r="R50" s="261">
        <f t="shared" si="4"/>
        <v>0</v>
      </c>
      <c r="S50" s="261">
        <f t="shared" si="4"/>
        <v>527</v>
      </c>
      <c r="T50" s="261">
        <f t="shared" si="4"/>
        <v>0</v>
      </c>
      <c r="U50" s="261">
        <f t="shared" si="4"/>
        <v>29860</v>
      </c>
      <c r="V50" s="152"/>
    </row>
    <row r="51" spans="1:22" s="136" customFormat="1" ht="15.75">
      <c r="A51" s="353" t="s">
        <v>174</v>
      </c>
      <c r="B51" s="235"/>
      <c r="C51" s="252">
        <v>0</v>
      </c>
      <c r="D51" s="252"/>
      <c r="E51" s="252">
        <v>0</v>
      </c>
      <c r="F51" s="252"/>
      <c r="G51" s="252">
        <v>0</v>
      </c>
      <c r="H51" s="252"/>
      <c r="I51" s="252">
        <v>0</v>
      </c>
      <c r="J51" s="257"/>
      <c r="K51" s="252">
        <v>0</v>
      </c>
      <c r="L51" s="257"/>
      <c r="M51" s="252">
        <v>0</v>
      </c>
      <c r="N51" s="252"/>
      <c r="O51" s="252">
        <v>28909</v>
      </c>
      <c r="P51" s="252"/>
      <c r="Q51" s="257">
        <f>SUM(C51:O51)</f>
        <v>28909</v>
      </c>
      <c r="R51" s="254"/>
      <c r="S51" s="252">
        <v>1084</v>
      </c>
      <c r="T51" s="254"/>
      <c r="U51" s="255">
        <f>+Q51+S51</f>
        <v>29993</v>
      </c>
      <c r="V51" s="139"/>
    </row>
    <row r="52" spans="1:21" s="136" customFormat="1" ht="15.75">
      <c r="A52" s="353" t="s">
        <v>175</v>
      </c>
      <c r="B52" s="235"/>
      <c r="C52" s="252">
        <v>0</v>
      </c>
      <c r="D52" s="252"/>
      <c r="E52" s="252">
        <v>0</v>
      </c>
      <c r="F52" s="252"/>
      <c r="G52" s="252">
        <v>0</v>
      </c>
      <c r="H52" s="252"/>
      <c r="I52" s="252">
        <v>0</v>
      </c>
      <c r="J52" s="257"/>
      <c r="K52" s="252">
        <v>256</v>
      </c>
      <c r="L52" s="257"/>
      <c r="M52" s="252">
        <v>168</v>
      </c>
      <c r="N52" s="252"/>
      <c r="O52" s="252"/>
      <c r="P52" s="252"/>
      <c r="Q52" s="257">
        <f>SUM(C52:O52)</f>
        <v>424</v>
      </c>
      <c r="R52" s="254"/>
      <c r="S52" s="252">
        <v>-557</v>
      </c>
      <c r="T52" s="254"/>
      <c r="U52" s="255">
        <f>+Q52+S52</f>
        <v>-133</v>
      </c>
    </row>
    <row r="53" spans="1:21" s="136" customFormat="1" ht="5.25" customHeight="1">
      <c r="A53" s="220"/>
      <c r="B53" s="235"/>
      <c r="C53" s="252"/>
      <c r="D53" s="252"/>
      <c r="E53" s="252"/>
      <c r="F53" s="252"/>
      <c r="G53" s="252"/>
      <c r="H53" s="252"/>
      <c r="I53" s="252"/>
      <c r="J53" s="257"/>
      <c r="K53" s="252"/>
      <c r="L53" s="257"/>
      <c r="M53" s="252"/>
      <c r="N53" s="252"/>
      <c r="O53" s="252"/>
      <c r="P53" s="252"/>
      <c r="Q53" s="257">
        <f>SUM(C53:O53)</f>
        <v>0</v>
      </c>
      <c r="R53" s="254"/>
      <c r="S53" s="252"/>
      <c r="T53" s="254"/>
      <c r="U53" s="255"/>
    </row>
    <row r="54" spans="1:21" s="136" customFormat="1" ht="15.75">
      <c r="A54" s="349" t="s">
        <v>176</v>
      </c>
      <c r="B54" s="235"/>
      <c r="C54" s="252">
        <v>0</v>
      </c>
      <c r="D54" s="252"/>
      <c r="E54" s="252">
        <v>0</v>
      </c>
      <c r="F54" s="252"/>
      <c r="G54" s="252">
        <v>0</v>
      </c>
      <c r="H54" s="252"/>
      <c r="I54" s="252">
        <v>-2</v>
      </c>
      <c r="J54" s="257"/>
      <c r="K54" s="252">
        <v>0</v>
      </c>
      <c r="L54" s="257"/>
      <c r="M54" s="252">
        <v>0</v>
      </c>
      <c r="N54" s="252"/>
      <c r="O54" s="252">
        <v>2</v>
      </c>
      <c r="P54" s="252"/>
      <c r="Q54" s="257">
        <f>SUM(C54:O54)</f>
        <v>0</v>
      </c>
      <c r="R54" s="254"/>
      <c r="S54" s="252">
        <v>0</v>
      </c>
      <c r="T54" s="254"/>
      <c r="U54" s="255">
        <f>+Q54+S54</f>
        <v>0</v>
      </c>
    </row>
    <row r="55" spans="1:21" s="136" customFormat="1" ht="16.5">
      <c r="A55" s="221"/>
      <c r="B55" s="235"/>
      <c r="C55" s="248"/>
      <c r="D55" s="247"/>
      <c r="E55" s="247"/>
      <c r="F55" s="247"/>
      <c r="G55" s="248"/>
      <c r="H55" s="247"/>
      <c r="I55" s="248"/>
      <c r="J55" s="248"/>
      <c r="K55" s="248"/>
      <c r="L55" s="248"/>
      <c r="M55" s="248"/>
      <c r="N55" s="247"/>
      <c r="O55" s="248"/>
      <c r="P55" s="247"/>
      <c r="Q55" s="248"/>
      <c r="R55" s="249"/>
      <c r="S55" s="249"/>
      <c r="T55" s="250"/>
      <c r="U55" s="254"/>
    </row>
    <row r="56" spans="1:21" s="136" customFormat="1" ht="17.25" thickBot="1">
      <c r="A56" s="221" t="s">
        <v>191</v>
      </c>
      <c r="B56" s="235">
        <v>26</v>
      </c>
      <c r="C56" s="253">
        <f>+C34+C37+C39+C43+C50+C54</f>
        <v>134798</v>
      </c>
      <c r="D56" s="247"/>
      <c r="E56" s="253">
        <f>+E34+E37+E39+E43+E50+E54</f>
        <v>-18954</v>
      </c>
      <c r="F56" s="247"/>
      <c r="G56" s="253">
        <f>+G34+G37+G39+G43+G50+G54</f>
        <v>51666</v>
      </c>
      <c r="H56" s="247"/>
      <c r="I56" s="253">
        <f>+I34+I37+I39+I43+I50+I54</f>
        <v>32275</v>
      </c>
      <c r="J56" s="248"/>
      <c r="K56" s="253">
        <f>+K34+K37+K39+K43+K50+K54</f>
        <v>3064</v>
      </c>
      <c r="L56" s="248"/>
      <c r="M56" s="253">
        <f>+M34+M37+M39+M43+M50+M54</f>
        <v>-549</v>
      </c>
      <c r="N56" s="247"/>
      <c r="O56" s="253">
        <f>+O34+O37+O39+O43+O50+O54</f>
        <v>271724</v>
      </c>
      <c r="P56" s="247"/>
      <c r="Q56" s="253">
        <f>+Q34+Q37+Q39+Q43+Q50+Q54</f>
        <v>474024</v>
      </c>
      <c r="R56" s="249"/>
      <c r="S56" s="253">
        <f>+S34+S37+S39+S43+S50+S54</f>
        <v>28382</v>
      </c>
      <c r="T56" s="250"/>
      <c r="U56" s="253">
        <f>+U34+U37+U39+U43+U50+U54</f>
        <v>502406</v>
      </c>
    </row>
    <row r="57" spans="1:21" s="136" customFormat="1" ht="17.25" thickTop="1">
      <c r="A57" s="221"/>
      <c r="B57" s="235"/>
      <c r="C57" s="248"/>
      <c r="D57" s="247"/>
      <c r="E57" s="248"/>
      <c r="F57" s="247"/>
      <c r="G57" s="248"/>
      <c r="H57" s="247"/>
      <c r="I57" s="248"/>
      <c r="J57" s="248"/>
      <c r="K57" s="248"/>
      <c r="L57" s="248"/>
      <c r="M57" s="248"/>
      <c r="N57" s="247"/>
      <c r="O57" s="248"/>
      <c r="P57" s="247"/>
      <c r="Q57" s="248"/>
      <c r="R57" s="249"/>
      <c r="S57" s="248"/>
      <c r="T57" s="250"/>
      <c r="U57" s="248"/>
    </row>
    <row r="58" spans="1:21" s="136" customFormat="1" ht="16.5">
      <c r="A58" s="221"/>
      <c r="B58" s="235"/>
      <c r="C58" s="248"/>
      <c r="D58" s="247"/>
      <c r="E58" s="248"/>
      <c r="F58" s="247"/>
      <c r="G58" s="248"/>
      <c r="H58" s="247"/>
      <c r="I58" s="248"/>
      <c r="J58" s="248"/>
      <c r="K58" s="248"/>
      <c r="L58" s="248"/>
      <c r="M58" s="248"/>
      <c r="N58" s="247"/>
      <c r="O58" s="248"/>
      <c r="P58" s="247"/>
      <c r="Q58" s="248"/>
      <c r="R58" s="249"/>
      <c r="S58" s="248"/>
      <c r="T58" s="250"/>
      <c r="U58" s="248"/>
    </row>
    <row r="59" spans="1:21" s="136" customFormat="1" ht="16.5">
      <c r="A59" s="221"/>
      <c r="B59" s="235"/>
      <c r="C59" s="248"/>
      <c r="D59" s="247"/>
      <c r="E59" s="248"/>
      <c r="F59" s="247"/>
      <c r="G59" s="248"/>
      <c r="H59" s="247"/>
      <c r="I59" s="248"/>
      <c r="J59" s="248"/>
      <c r="K59" s="248"/>
      <c r="L59" s="248"/>
      <c r="M59" s="248"/>
      <c r="N59" s="247"/>
      <c r="O59" s="248"/>
      <c r="P59" s="247"/>
      <c r="Q59" s="248"/>
      <c r="R59" s="249"/>
      <c r="S59" s="248"/>
      <c r="T59" s="250"/>
      <c r="U59" s="248"/>
    </row>
    <row r="60" spans="1:21" s="136" customFormat="1" ht="16.5">
      <c r="A60" s="221"/>
      <c r="B60" s="235"/>
      <c r="C60" s="248"/>
      <c r="D60" s="247"/>
      <c r="E60" s="247"/>
      <c r="F60" s="247"/>
      <c r="G60" s="248"/>
      <c r="H60" s="247"/>
      <c r="I60" s="248"/>
      <c r="J60" s="248"/>
      <c r="K60" s="248"/>
      <c r="L60" s="248"/>
      <c r="M60" s="248"/>
      <c r="N60" s="247"/>
      <c r="O60" s="248"/>
      <c r="P60" s="247"/>
      <c r="Q60" s="248"/>
      <c r="R60" s="249"/>
      <c r="S60" s="249"/>
      <c r="T60" s="250"/>
      <c r="U60" s="251"/>
    </row>
    <row r="61" spans="1:21" s="22" customFormat="1" ht="17.25">
      <c r="A61" s="224" t="str">
        <f>+SCI!A53</f>
        <v>The accompanying notes on pages 5 to 109 form an integral part of the interim condensed consolidated financial statements.</v>
      </c>
      <c r="B61" s="266"/>
      <c r="C61" s="214"/>
      <c r="D61" s="214"/>
      <c r="E61" s="214"/>
      <c r="F61" s="214"/>
      <c r="G61" s="267"/>
      <c r="H61" s="268"/>
      <c r="I61" s="267"/>
      <c r="J61" s="267"/>
      <c r="K61" s="269"/>
      <c r="L61" s="267"/>
      <c r="M61" s="267"/>
      <c r="N61" s="267"/>
      <c r="O61" s="267"/>
      <c r="P61" s="267"/>
      <c r="Q61" s="267"/>
      <c r="R61" s="213"/>
      <c r="S61" s="270"/>
      <c r="T61" s="213"/>
      <c r="U61" s="213"/>
    </row>
    <row r="62" spans="1:21" s="22" customFormat="1" ht="8.25" customHeight="1">
      <c r="A62" s="225"/>
      <c r="B62" s="271"/>
      <c r="C62" s="267"/>
      <c r="D62" s="267"/>
      <c r="E62" s="267"/>
      <c r="F62" s="267"/>
      <c r="G62" s="267"/>
      <c r="H62" s="268"/>
      <c r="I62" s="267"/>
      <c r="J62" s="267"/>
      <c r="K62" s="267"/>
      <c r="L62" s="267"/>
      <c r="M62" s="267"/>
      <c r="N62" s="267"/>
      <c r="O62" s="267"/>
      <c r="P62" s="267"/>
      <c r="Q62" s="267"/>
      <c r="R62" s="213"/>
      <c r="S62" s="270"/>
      <c r="T62" s="213"/>
      <c r="U62" s="213"/>
    </row>
    <row r="63" spans="1:17" ht="27" customHeight="1">
      <c r="A63" s="355" t="s">
        <v>73</v>
      </c>
      <c r="B63" s="272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  <c r="P63" s="273"/>
      <c r="Q63" s="273"/>
    </row>
    <row r="64" spans="1:17" ht="22.5" customHeight="1">
      <c r="A64" s="356" t="s">
        <v>16</v>
      </c>
      <c r="B64" s="272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</row>
    <row r="65" spans="1:2" ht="15.75">
      <c r="A65" s="357"/>
      <c r="B65" s="272"/>
    </row>
    <row r="66" spans="1:2" ht="10.5" customHeight="1">
      <c r="A66" s="355" t="s">
        <v>74</v>
      </c>
      <c r="B66" s="272"/>
    </row>
    <row r="67" spans="1:2" ht="15.75">
      <c r="A67" s="356" t="s">
        <v>23</v>
      </c>
      <c r="B67" s="274"/>
    </row>
    <row r="68" spans="1:2" ht="14.25" customHeight="1">
      <c r="A68" s="191"/>
      <c r="B68" s="274"/>
    </row>
    <row r="69" spans="1:2" ht="15.75" customHeight="1">
      <c r="A69" s="192" t="s">
        <v>24</v>
      </c>
      <c r="B69" s="275"/>
    </row>
    <row r="70" spans="1:2" ht="15.75">
      <c r="A70" s="195" t="s">
        <v>25</v>
      </c>
      <c r="B70" s="276"/>
    </row>
    <row r="71" spans="1:2" ht="17.25">
      <c r="A71" s="226"/>
      <c r="B71" s="277"/>
    </row>
    <row r="72" ht="16.5">
      <c r="A72" s="225"/>
    </row>
    <row r="74" ht="16.5">
      <c r="A74" s="227"/>
    </row>
    <row r="80" spans="1:2" ht="16.5">
      <c r="A80" s="228"/>
      <c r="B80" s="215"/>
    </row>
  </sheetData>
  <sheetProtection/>
  <mergeCells count="12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  <mergeCell ref="B5:B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horizontalDpi="600" verticalDpi="600" orientation="landscape" paperSize="9" scale="44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AD</dc:creator>
  <cp:keywords/>
  <dc:description/>
  <cp:lastModifiedBy>Mariya Nedkova</cp:lastModifiedBy>
  <cp:lastPrinted>2017-08-22T13:50:54Z</cp:lastPrinted>
  <dcterms:created xsi:type="dcterms:W3CDTF">2012-04-12T11:15:46Z</dcterms:created>
  <dcterms:modified xsi:type="dcterms:W3CDTF">2017-08-29T14:45:01Z</dcterms:modified>
  <cp:category/>
  <cp:version/>
  <cp:contentType/>
  <cp:contentStatus/>
</cp:coreProperties>
</file>