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sveti\Documents\MESECHNI OTCHETI 2017\II-ro tr-e\"/>
    </mc:Choice>
  </mc:AlternateContent>
  <bookViews>
    <workbookView xWindow="0" yWindow="0" windowWidth="21285" windowHeight="834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6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62913"/>
</workbook>
</file>

<file path=xl/calcChain.xml><?xml version="1.0" encoding="utf-8"?>
<calcChain xmlns="http://schemas.openxmlformats.org/spreadsheetml/2006/main"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C21" i="4" l="1"/>
  <c r="F21" i="10" l="1"/>
  <c r="C21" i="10"/>
  <c r="H27" i="20" l="1"/>
  <c r="I27" i="20" s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I27" i="19" s="1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I18" i="19" s="1"/>
  <c r="E18" i="19"/>
  <c r="D18" i="19"/>
  <c r="C18" i="19"/>
  <c r="I17" i="19"/>
  <c r="I16" i="19"/>
  <c r="I15" i="19"/>
  <c r="I14" i="19"/>
  <c r="I13" i="19"/>
  <c r="A4" i="19"/>
  <c r="A3" i="19"/>
  <c r="I18" i="20" l="1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I27" i="17" s="1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I18" i="17" s="1"/>
  <c r="E18" i="17"/>
  <c r="D18" i="17"/>
  <c r="C18" i="17"/>
  <c r="I17" i="17"/>
  <c r="I16" i="17"/>
  <c r="I15" i="17"/>
  <c r="I14" i="17"/>
  <c r="I13" i="17"/>
  <c r="A4" i="17"/>
  <c r="A3" i="17"/>
  <c r="H27" i="16"/>
  <c r="I27" i="16" s="1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I27" i="15" s="1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8" i="11"/>
  <c r="E67" i="11"/>
  <c r="E66" i="11"/>
  <c r="E64" i="11"/>
  <c r="E63" i="11"/>
  <c r="I18" i="15" l="1"/>
  <c r="I18" i="16"/>
  <c r="I27" i="18"/>
  <c r="I18" i="18"/>
  <c r="E14" i="11"/>
  <c r="E13" i="11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9" i="4" l="1"/>
  <c r="G67" i="4"/>
  <c r="G66" i="4"/>
  <c r="G65" i="4"/>
  <c r="G64" i="4"/>
  <c r="G63" i="4"/>
  <c r="G54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9" i="4"/>
  <c r="D18" i="4"/>
  <c r="D17" i="4"/>
  <c r="D16" i="4"/>
  <c r="D15" i="4"/>
  <c r="D14" i="4"/>
  <c r="D13" i="4"/>
  <c r="D12" i="4"/>
  <c r="AA3" i="1" l="1"/>
  <c r="AA2" i="1"/>
  <c r="B31" i="21" s="1"/>
  <c r="AA1" i="1"/>
  <c r="A5" i="21" s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78" i="2"/>
  <c r="H748" i="2"/>
  <c r="H718" i="2"/>
  <c r="H688" i="2"/>
  <c r="H628" i="2"/>
  <c r="H598" i="2"/>
  <c r="H538" i="2"/>
  <c r="H508" i="2"/>
  <c r="H478" i="2"/>
  <c r="H83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H1334" i="2" s="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E95" i="9"/>
  <c r="H1132" i="2" s="1"/>
  <c r="E94" i="9"/>
  <c r="H1131" i="2" s="1"/>
  <c r="E93" i="9"/>
  <c r="H1130" i="2" s="1"/>
  <c r="F92" i="9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/>
  <c r="E59" i="9"/>
  <c r="H1099" i="2" s="1"/>
  <c r="F58" i="9"/>
  <c r="H1141" i="2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F68" i="9" s="1"/>
  <c r="H1151" i="2" s="1"/>
  <c r="H1137" i="2"/>
  <c r="D54" i="9"/>
  <c r="H1051" i="2"/>
  <c r="D68" i="9"/>
  <c r="H1065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H789" i="2"/>
  <c r="G41" i="8"/>
  <c r="H579" i="2" s="1"/>
  <c r="J41" i="8"/>
  <c r="H669" i="2" s="1"/>
  <c r="N39" i="8"/>
  <c r="H787" i="2" s="1"/>
  <c r="G39" i="8"/>
  <c r="H577" i="2" s="1"/>
  <c r="J39" i="8"/>
  <c r="H667" i="2" s="1"/>
  <c r="N38" i="8"/>
  <c r="H786" i="2" s="1"/>
  <c r="G38" i="8"/>
  <c r="N37" i="8"/>
  <c r="G37" i="8"/>
  <c r="N36" i="8"/>
  <c r="H784" i="2" s="1"/>
  <c r="Q36" i="8"/>
  <c r="H874" i="2" s="1"/>
  <c r="G36" i="8"/>
  <c r="H574" i="2" s="1"/>
  <c r="N35" i="8"/>
  <c r="Q35" i="8" s="1"/>
  <c r="H873" i="2" s="1"/>
  <c r="H783" i="2"/>
  <c r="G35" i="8"/>
  <c r="H573" i="2" s="1"/>
  <c r="J35" i="8"/>
  <c r="H663" i="2" s="1"/>
  <c r="P34" i="8"/>
  <c r="H842" i="2" s="1"/>
  <c r="O34" i="8"/>
  <c r="H812" i="2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J31" i="8"/>
  <c r="H659" i="2" s="1"/>
  <c r="N30" i="8"/>
  <c r="Q30" i="8" s="1"/>
  <c r="H868" i="2" s="1"/>
  <c r="G30" i="8"/>
  <c r="P29" i="8"/>
  <c r="H837" i="2" s="1"/>
  <c r="O29" i="8"/>
  <c r="H807" i="2" s="1"/>
  <c r="M29" i="8"/>
  <c r="L29" i="8"/>
  <c r="K29" i="8"/>
  <c r="H687" i="2" s="1"/>
  <c r="I29" i="8"/>
  <c r="H29" i="8"/>
  <c r="H40" i="8" s="1"/>
  <c r="H608" i="2" s="1"/>
  <c r="F29" i="8"/>
  <c r="H537" i="2" s="1"/>
  <c r="E29" i="8"/>
  <c r="H507" i="2" s="1"/>
  <c r="D29" i="8"/>
  <c r="H477" i="2" s="1"/>
  <c r="P27" i="8"/>
  <c r="O27" i="8"/>
  <c r="H806" i="2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/>
  <c r="D19" i="7"/>
  <c r="H246" i="2" s="1"/>
  <c r="C19" i="7"/>
  <c r="H224" i="2"/>
  <c r="J18" i="7"/>
  <c r="H377" i="2" s="1"/>
  <c r="L16" i="7"/>
  <c r="H419" i="2" s="1"/>
  <c r="L15" i="7"/>
  <c r="H418" i="2"/>
  <c r="M14" i="7"/>
  <c r="H439" i="2" s="1"/>
  <c r="K14" i="7"/>
  <c r="H395" i="2"/>
  <c r="J14" i="7"/>
  <c r="H373" i="2" s="1"/>
  <c r="I14" i="7"/>
  <c r="H351" i="2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D9" i="14" s="1"/>
  <c r="C92" i="4"/>
  <c r="H69" i="2" s="1"/>
  <c r="D79" i="4"/>
  <c r="D85" i="4"/>
  <c r="C79" i="4"/>
  <c r="C85" i="4" s="1"/>
  <c r="H64" i="2" s="1"/>
  <c r="H58" i="2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E73" i="9"/>
  <c r="H1110" i="2" s="1"/>
  <c r="E54" i="9"/>
  <c r="H1094" i="2" s="1"/>
  <c r="K17" i="7"/>
  <c r="H398" i="2"/>
  <c r="D21" i="9"/>
  <c r="H953" i="2"/>
  <c r="H627" i="2"/>
  <c r="H1033" i="2"/>
  <c r="H1172" i="2"/>
  <c r="F87" i="9"/>
  <c r="E149" i="11"/>
  <c r="H1325" i="2" s="1"/>
  <c r="H775" i="2"/>
  <c r="Q26" i="8"/>
  <c r="H865" i="2" s="1"/>
  <c r="D87" i="9"/>
  <c r="H1081" i="2" s="1"/>
  <c r="H747" i="2"/>
  <c r="H950" i="2"/>
  <c r="H1133" i="2"/>
  <c r="O40" i="8"/>
  <c r="H818" i="2" s="1"/>
  <c r="I27" i="10"/>
  <c r="H1294" i="2" s="1"/>
  <c r="H561" i="2"/>
  <c r="H1167" i="2"/>
  <c r="F98" i="9"/>
  <c r="H1178" i="2" s="1"/>
  <c r="C149" i="11"/>
  <c r="H1305" i="2" s="1"/>
  <c r="H918" i="2"/>
  <c r="E17" i="7"/>
  <c r="H266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F17" i="7"/>
  <c r="H288" i="2" s="1"/>
  <c r="I17" i="7"/>
  <c r="H354" i="2" s="1"/>
  <c r="B33" i="20" l="1"/>
  <c r="B33" i="21"/>
  <c r="H565" i="2"/>
  <c r="H597" i="2"/>
  <c r="Q17" i="8"/>
  <c r="H857" i="2" s="1"/>
  <c r="Q18" i="8"/>
  <c r="R18" i="8" s="1"/>
  <c r="H42" i="8"/>
  <c r="H610" i="2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E68" i="9" s="1"/>
  <c r="H1108" i="2" s="1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R39" i="8"/>
  <c r="H907" i="2" s="1"/>
  <c r="Q21" i="8"/>
  <c r="G29" i="8"/>
  <c r="H567" i="2" s="1"/>
  <c r="G34" i="8"/>
  <c r="E40" i="9"/>
  <c r="H1001" i="2" s="1"/>
  <c r="N29" i="8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F34" i="7"/>
  <c r="C17" i="7"/>
  <c r="C31" i="7" s="1"/>
  <c r="H236" i="2" s="1"/>
  <c r="D94" i="4"/>
  <c r="D56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H564" i="2"/>
  <c r="H558" i="2"/>
  <c r="D42" i="8"/>
  <c r="H490" i="2" s="1"/>
  <c r="J15" i="8"/>
  <c r="G19" i="8"/>
  <c r="J19" i="8" s="1"/>
  <c r="H649" i="2" s="1"/>
  <c r="H777" i="2"/>
  <c r="Q29" i="8"/>
  <c r="H643" i="2"/>
  <c r="R13" i="8"/>
  <c r="H37" i="4"/>
  <c r="H95" i="4" s="1"/>
  <c r="K31" i="7"/>
  <c r="L13" i="7"/>
  <c r="H416" i="2" s="1"/>
  <c r="D17" i="7"/>
  <c r="M17" i="7"/>
  <c r="D98" i="9"/>
  <c r="R26" i="8"/>
  <c r="R35" i="8"/>
  <c r="H903" i="2" s="1"/>
  <c r="H17" i="7"/>
  <c r="H332" i="2" s="1"/>
  <c r="L26" i="7"/>
  <c r="H429" i="2" s="1"/>
  <c r="R41" i="8"/>
  <c r="R36" i="8"/>
  <c r="H904" i="2" s="1"/>
  <c r="F99" i="9"/>
  <c r="H1179" i="2" s="1"/>
  <c r="O42" i="8"/>
  <c r="H820" i="2" s="1"/>
  <c r="F42" i="8"/>
  <c r="H55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E34" i="7" l="1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909" i="2"/>
  <c r="C31" i="4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881" i="2"/>
  <c r="H305" i="2"/>
  <c r="G23" i="4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H1092" i="2"/>
  <c r="D99" i="9"/>
  <c r="H1093" i="2" s="1"/>
  <c r="M31" i="7"/>
  <c r="H442" i="2"/>
  <c r="H864" i="2"/>
  <c r="R25" i="8"/>
  <c r="N40" i="8"/>
  <c r="H244" i="2"/>
  <c r="D31" i="7"/>
  <c r="H283" i="2" l="1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<sst xmlns="http://schemas.openxmlformats.org/spreadsheetml/2006/main" count="4720" uniqueCount="1025">
  <si>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</si>
  <si>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</si>
  <si>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</si>
  <si>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</si>
  <si>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</si>
  <si>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</si>
  <si>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</si>
  <si>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</si>
  <si>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</si>
  <si>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</si>
  <si>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</si>
  <si>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</si>
  <si>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</si>
  <si>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</si>
  <si>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</si>
  <si>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</si>
  <si>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</si>
  <si>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</si>
  <si>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</si>
  <si>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</si>
  <si>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</si>
  <si>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</si>
  <si>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</si>
  <si>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</si>
  <si>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</si>
  <si>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</si>
  <si>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</si>
  <si>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</si>
  <si>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</si>
  <si>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</si>
  <si>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</si>
  <si>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</si>
  <si>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</si>
  <si>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</si>
  <si>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</si>
  <si>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</si>
  <si>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</si>
  <si>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</si>
  <si>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</si>
  <si>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</si>
  <si>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</si>
  <si>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</si>
  <si>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</si>
  <si>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</si>
  <si>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</si>
  <si>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</si>
  <si>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</si>
  <si>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</si>
  <si>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</si>
  <si>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</si>
  <si>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</si>
  <si>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</si>
  <si>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</si>
  <si>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</si>
  <si>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</si>
  <si>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</si>
  <si>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</si>
  <si>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</si>
  <si>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</si>
  <si>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</si>
  <si>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</si>
  <si>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</si>
  <si>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</si>
  <si>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</si>
  <si>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</si>
  <si>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</si>
  <si>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</si>
  <si>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</si>
  <si>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</si>
  <si>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</si>
  <si>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</si>
  <si>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</si>
  <si>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</si>
  <si>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</si>
  <si>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</si>
  <si>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</si>
  <si>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</si>
  <si>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</si>
  <si>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</si>
  <si>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</si>
  <si>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</si>
  <si>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</si>
  <si>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</si>
  <si>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</si>
  <si>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</si>
  <si>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</si>
  <si>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</si>
  <si>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</si>
  <si>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</si>
  <si>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</si>
  <si>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</si>
  <si>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</si>
  <si>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</si>
  <si>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</si>
  <si>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</si>
  <si>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</si>
  <si>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</si>
  <si>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</si>
  <si>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</si>
  <si>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</si>
  <si>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</si>
  <si>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</si>
  <si>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</si>
  <si>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</si>
  <si>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</si>
  <si>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</si>
  <si>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</si>
  <si>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</si>
  <si>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</si>
  <si>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</si>
  <si>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</si>
  <si>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</si>
  <si>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</si>
  <si>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</si>
  <si>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</si>
  <si>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</si>
  <si>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</si>
  <si>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</si>
  <si>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</si>
  <si>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</si>
  <si>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</si>
  <si>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</si>
  <si>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</si>
  <si>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</si>
  <si>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</si>
  <si>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</si>
  <si>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</si>
  <si>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</si>
  <si>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</si>
  <si>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</si>
  <si>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</si>
  <si>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</si>
  <si>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</si>
  <si>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</si>
  <si>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</si>
  <si>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</si>
  <si>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</si>
  <si>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</si>
  <si>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</si>
  <si>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</si>
  <si>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</si>
  <si>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</si>
  <si>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</si>
  <si>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</si>
  <si>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</si>
  <si>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</si>
  <si>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</si>
  <si>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</si>
  <si>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</si>
  <si>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</si>
  <si>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</si>
  <si>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</si>
  <si>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</si>
  <si>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</si>
  <si>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</si>
  <si>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</si>
  <si>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</si>
  <si>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</si>
  <si>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</si>
  <si>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</si>
  <si>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</si>
  <si>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</si>
  <si>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</si>
  <si>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</si>
  <si>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</si>
  <si>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</si>
  <si>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</si>
  <si>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</si>
  <si>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</si>
  <si>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</si>
  <si>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</si>
  <si>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</si>
  <si>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</si>
  <si>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</si>
  <si>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</si>
  <si>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</si>
  <si>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</si>
  <si>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</si>
  <si>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</si>
  <si>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</si>
  <si>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</si>
  <si>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</si>
  <si>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</si>
  <si>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</si>
  <si>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</si>
  <si>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</si>
  <si>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</si>
  <si>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</si>
  <si>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</si>
  <si>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</si>
  <si>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</si>
  <si>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</si>
  <si>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</si>
  <si>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</si>
  <si>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</si>
  <si>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</si>
  <si>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</si>
  <si>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</si>
  <si>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</si>
  <si>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</si>
  <si>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</si>
  <si>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</si>
  <si>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</si>
  <si>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</si>
  <si>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</si>
  <si>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</si>
  <si>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</si>
  <si>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</si>
  <si>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</si>
  <si>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</si>
  <si>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</si>
  <si>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</si>
  <si>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</si>
  <si>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</si>
  <si>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</si>
  <si>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</si>
  <si>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</si>
  <si>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</si>
  <si>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</si>
  <si>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</si>
  <si>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</si>
  <si>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</si>
  <si>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</si>
  <si>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</si>
  <si>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</si>
  <si>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</si>
  <si>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</si>
  <si>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</si>
  <si>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</si>
  <si>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</si>
  <si>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</si>
  <si>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</si>
  <si>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</si>
  <si>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</si>
  <si>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</si>
  <si>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</si>
  <si>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</si>
  <si>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</si>
  <si>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</si>
  <si>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</si>
  <si>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</si>
  <si>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</si>
  <si>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</si>
  <si>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</si>
  <si>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</si>
  <si>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</si>
  <si>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</si>
  <si>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</si>
  <si>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</si>
  <si>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</si>
  <si>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</si>
  <si>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</si>
  <si>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</si>
  <si>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</si>
  <si>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</si>
  <si>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</si>
  <si>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</si>
  <si>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</si>
  <si>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</si>
  <si>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</si>
  <si>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</si>
  <si>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</si>
  <si>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</si>
  <si>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</si>
  <si>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</si>
  <si>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</si>
  <si>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</si>
  <si>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</si>
  <si>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</si>
  <si>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</si>
  <si>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</si>
  <si>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</si>
  <si>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</si>
  <si>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</si>
  <si>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</si>
  <si>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</si>
  <si>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</si>
  <si>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</si>
  <si>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</si>
  <si>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</si>
  <si>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</si>
  <si>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</si>
  <si>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</si>
  <si>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</si>
  <si>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</si>
  <si>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</si>
  <si>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</si>
  <si>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</si>
  <si>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</si>
  <si>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</si>
  <si>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</si>
  <si>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</si>
  <si>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</si>
  <si>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</si>
  <si>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</si>
  <si>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</si>
  <si>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</si>
  <si>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</si>
  <si>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</si>
  <si>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</si>
  <si>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</si>
  <si>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</si>
  <si>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</si>
  <si>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</si>
  <si>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</si>
  <si>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</si>
  <si>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</si>
  <si>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</si>
  <si>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</si>
  <si>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</si>
  <si>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</si>
  <si>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</si>
  <si>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</si>
  <si>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</si>
  <si>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</si>
  <si>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</si>
  <si>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</si>
  <si>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</si>
  <si>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</si>
  <si>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</si>
  <si>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</si>
  <si>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</si>
  <si>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</si>
  <si>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</si>
  <si>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</si>
  <si>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</si>
  <si>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</si>
  <si>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</si>
  <si>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</si>
  <si>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</si>
  <si>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</si>
  <si>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</si>
  <si>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</si>
  <si>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</si>
  <si>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</si>
  <si>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</si>
  <si>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</si>
  <si>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</si>
  <si>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</si>
  <si>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</si>
  <si>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</si>
  <si>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</si>
  <si>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</si>
  <si>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</si>
  <si>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</si>
  <si>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</si>
  <si>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</si>
  <si>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</si>
  <si>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</si>
  <si>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</si>
  <si>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</si>
  <si>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</si>
  <si>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</si>
  <si>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</si>
  <si>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</si>
  <si>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</si>
  <si>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</si>
  <si>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</si>
  <si>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</si>
  <si>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</si>
  <si>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</si>
  <si>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</si>
  <si>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</si>
  <si>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</si>
  <si>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</si>
  <si>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</si>
  <si>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</si>
  <si>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</si>
  <si>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</si>
  <si>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</si>
  <si>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</si>
  <si>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</si>
  <si>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</si>
  <si>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</si>
  <si>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</si>
  <si>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</si>
  <si>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</si>
  <si>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</si>
  <si>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</si>
  <si>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</si>
  <si>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</si>
  <si>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</si>
  <si>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</si>
  <si>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</si>
  <si>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</si>
  <si>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</si>
  <si>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</si>
  <si>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</si>
  <si>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</si>
  <si>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</si>
  <si>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</si>
  <si>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</si>
  <si>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</si>
  <si>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</si>
  <si>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</si>
  <si>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</si>
  <si>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</si>
  <si>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</si>
  <si>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</si>
  <si>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</si>
  <si>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</si>
  <si>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</si>
  <si>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</si>
  <si>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</si>
  <si>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</si>
  <si>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</si>
  <si>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</si>
  <si>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</si>
  <si>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</si>
  <si>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</si>
  <si>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</si>
  <si>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</si>
  <si>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</si>
  <si>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</si>
  <si>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</si>
  <si>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</si>
  <si>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</si>
  <si>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</si>
  <si>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</si>
  <si>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</si>
  <si>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</si>
  <si>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</si>
  <si>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</si>
  <si>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</si>
  <si>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</si>
  <si>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</si>
  <si>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</si>
  <si>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</si>
  <si>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</si>
  <si>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</si>
  <si>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</si>
  <si>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</si>
  <si>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</si>
  <si>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</si>
  <si>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</si>
  <si>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</si>
  <si>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</si>
  <si>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</si>
  <si>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</si>
  <si>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</si>
  <si>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</si>
  <si>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</si>
  <si>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</si>
  <si>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</si>
  <si>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</si>
  <si>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</si>
  <si>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</si>
  <si>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</si>
  <si>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</si>
  <si>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</si>
  <si>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</si>
  <si>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</si>
  <si>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</si>
  <si>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</si>
  <si>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</si>
  <si>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</si>
  <si>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</si>
  <si>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</si>
  <si>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</si>
  <si>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</si>
  <si>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</si>
  <si>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</si>
  <si>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</si>
  <si>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</si>
  <si>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</si>
  <si>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</si>
  <si>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</si>
  <si>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</si>
  <si>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</si>
  <si>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</si>
  <si>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</si>
  <si>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</si>
  <si>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</si>
  <si>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</si>
  <si>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</si>
  <si>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</si>
  <si>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</si>
  <si>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</si>
  <si>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</si>
  <si>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</si>
  <si>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</si>
  <si>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</si>
  <si>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</si>
  <si>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</si>
  <si>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</si>
  <si>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</si>
  <si>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</si>
  <si>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</si>
  <si>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</si>
  <si>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</si>
  <si>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</si>
  <si>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</si>
  <si>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</si>
  <si>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</si>
  <si>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</si>
  <si>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</si>
  <si>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</si>
  <si>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</si>
  <si>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</si>
  <si>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</si>
  <si>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</si>
  <si>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</si>
  <si>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</si>
  <si>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</si>
  <si>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</si>
  <si>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</si>
  <si>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</si>
  <si>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</si>
  <si>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</si>
  <si>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</si>
  <si>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</si>
  <si>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</si>
  <si>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</si>
  <si>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</si>
  <si>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</si>
  <si>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</si>
  <si>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</si>
  <si>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</si>
  <si>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</si>
  <si>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</si>
  <si>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</si>
  <si>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</si>
  <si>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</si>
  <si>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</si>
  <si>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</si>
  <si>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</si>
  <si>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</si>
  <si>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</si>
  <si>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</si>
  <si>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</si>
  <si>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</si>
  <si>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</si>
  <si>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</si>
  <si>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</si>
  <si>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</si>
  <si>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</si>
  <si>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</si>
  <si>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</si>
  <si>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</si>
  <si>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</si>
  <si>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</si>
  <si>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</si>
  <si>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</si>
  <si>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</si>
  <si>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</si>
  <si>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</si>
  <si>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</si>
  <si>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</si>
  <si>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</si>
  <si>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</si>
  <si>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</si>
  <si>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</si>
  <si>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</si>
  <si>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</si>
  <si>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</si>
  <si>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</si>
  <si>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</si>
  <si>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</si>
  <si>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</si>
  <si>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</si>
  <si>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</si>
  <si>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</si>
  <si>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</si>
  <si>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</si>
  <si>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</si>
  <si>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</si>
  <si>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</si>
  <si>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</si>
  <si>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</si>
  <si>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</si>
  <si>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</si>
  <si>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</si>
  <si>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</si>
  <si>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</si>
  <si>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</si>
  <si>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</si>
  <si>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</si>
  <si>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</si>
  <si>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</si>
  <si>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</si>
  <si>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</si>
  <si>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</si>
  <si>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</si>
  <si>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</si>
  <si>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</si>
  <si>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</si>
  <si>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</si>
  <si>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</si>
  <si>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</si>
  <si>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</si>
  <si>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</si>
  <si>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</si>
  <si>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</si>
  <si>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</si>
  <si>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</si>
  <si>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</si>
  <si>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</si>
  <si>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</si>
  <si>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</si>
  <si>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</si>
  <si>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</si>
  <si>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</si>
  <si>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</si>
  <si>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</si>
  <si>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</si>
  <si>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</si>
  <si>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</si>
  <si>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</si>
  <si>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</si>
  <si>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</si>
  <si>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</si>
  <si>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</si>
  <si>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</si>
  <si>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</si>
  <si>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</si>
  <si>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</si>
  <si>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</si>
  <si>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</si>
  <si>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</si>
  <si>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</si>
  <si>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</si>
  <si>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</si>
  <si>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</si>
  <si>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</si>
  <si>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</si>
  <si>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</si>
  <si>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</si>
  <si>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</si>
  <si>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</si>
  <si>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</si>
  <si>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</si>
  <si>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</si>
  <si>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</si>
  <si>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</si>
  <si>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</si>
  <si>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</si>
  <si>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</si>
  <si>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</si>
  <si>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</si>
  <si>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</si>
  <si>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</si>
  <si>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</si>
  <si>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</si>
  <si>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</si>
  <si>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</si>
  <si>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</si>
  <si>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</si>
  <si>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</si>
  <si>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</si>
  <si>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</si>
  <si>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</si>
  <si>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</si>
  <si>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</si>
  <si>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</si>
  <si>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</si>
  <si>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</si>
  <si>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</si>
  <si>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</si>
  <si>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</si>
  <si>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</si>
  <si>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</si>
  <si>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</si>
  <si>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</si>
  <si>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</si>
  <si>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</si>
  <si>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</si>
  <si>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</si>
  <si>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</si>
  <si>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</si>
  <si>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</si>
  <si>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</si>
  <si>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</si>
  <si>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</si>
  <si>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</si>
  <si>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</si>
  <si>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</si>
  <si>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</si>
  <si>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</si>
  <si>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</si>
  <si>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</si>
  <si>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</si>
  <si>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</si>
  <si>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</si>
  <si>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</si>
  <si>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</si>
  <si>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</si>
  <si>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</si>
  <si>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</si>
  <si>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</si>
  <si>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</si>
  <si>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</si>
  <si>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</si>
  <si>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</si>
  <si>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</si>
  <si>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</si>
  <si>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</si>
  <si>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</si>
  <si>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</si>
  <si>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</si>
  <si>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</si>
  <si>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</si>
  <si>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</si>
  <si>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</si>
  <si>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</si>
  <si>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</si>
  <si>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</si>
  <si>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</si>
  <si>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</si>
  <si>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</si>
  <si>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</si>
  <si>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</si>
  <si>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</si>
  <si>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</si>
  <si>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</si>
  <si>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</si>
  <si>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</si>
  <si>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</si>
  <si>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</si>
  <si>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</si>
  <si>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</si>
  <si>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</si>
  <si>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</si>
  <si>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</si>
  <si>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</si>
  <si>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</si>
  <si>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</si>
  <si>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</si>
  <si>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</si>
  <si>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</si>
  <si>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</si>
  <si>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</si>
  <si>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</si>
  <si>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</si>
  <si>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</si>
  <si>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</si>
  <si>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</si>
  <si>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</si>
  <si>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</si>
  <si>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</si>
  <si>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</si>
  <si>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</si>
  <si>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</si>
  <si>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</si>
  <si>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</si>
  <si>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</si>
  <si>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</si>
  <si>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</si>
  <si>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</si>
  <si>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</si>
  <si>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</si>
  <si>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</si>
  <si>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</si>
  <si>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</si>
  <si>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</si>
  <si>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</si>
  <si>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</si>
  <si>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</si>
  <si>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</si>
  <si>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</si>
  <si>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</si>
  <si>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</si>
  <si>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</si>
  <si>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</si>
  <si>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</si>
  <si>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</si>
  <si>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</si>
  <si>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</si>
  <si>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</si>
  <si>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</si>
  <si>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</si>
  <si>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</si>
  <si>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</si>
  <si>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</si>
  <si>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</si>
  <si>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</si>
  <si>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</si>
  <si>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</si>
  <si>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</si>
  <si>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</si>
  <si>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</si>
  <si>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</si>
  <si>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</si>
  <si>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</si>
  <si>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</si>
  <si>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</si>
  <si>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</si>
  <si>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</si>
  <si>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</si>
  <si>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</si>
  <si>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</si>
  <si>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</si>
  <si>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</si>
  <si>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</si>
  <si>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</si>
  <si>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</si>
  <si>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</si>
  <si>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</si>
  <si>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</si>
  <si>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</si>
  <si>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</si>
  <si>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</si>
  <si>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</si>
  <si>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</si>
  <si>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</si>
  <si>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</si>
  <si>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</si>
  <si>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</si>
  <si>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</si>
  <si>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</si>
  <si>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</si>
  <si>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</si>
  <si>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</si>
  <si>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</si>
  <si>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</si>
  <si>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</si>
  <si>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</si>
  <si>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</si>
  <si>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</si>
  <si>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</si>
  <si>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</si>
  <si>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</si>
  <si>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</si>
  <si>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</si>
  <si>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</si>
  <si>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</si>
  <si>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</si>
  <si>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</si>
  <si>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</si>
  <si>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</si>
  <si>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</si>
  <si>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</si>
  <si>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</si>
  <si>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</si>
  <si>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</si>
  <si>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</si>
  <si>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</si>
  <si>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</si>
  <si>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</si>
  <si>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</si>
  <si>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</si>
  <si>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</si>
  <si>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</si>
  <si>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</si>
  <si>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</si>
  <si>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</si>
  <si>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</si>
  <si>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</si>
  <si>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</si>
  <si>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</si>
  <si>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</si>
  <si>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</si>
  <si>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</si>
  <si>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</si>
  <si>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</si>
  <si>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</si>
  <si>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</si>
  <si>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</si>
  <si>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</si>
  <si>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</si>
  <si>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</si>
  <si>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</si>
  <si>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</si>
  <si>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</si>
  <si>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</si>
  <si>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</si>
  <si>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</si>
  <si>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</si>
  <si>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</si>
  <si>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</si>
  <si>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</si>
  <si>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</si>
  <si>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</si>
  <si>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</si>
  <si>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</si>
  <si>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</si>
  <si>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</si>
  <si>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</si>
  <si>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</si>
  <si>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</si>
  <si>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</si>
  <si>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</si>
  <si>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</si>
  <si>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</si>
  <si>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</si>
  <si>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</si>
  <si>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</si>
  <si>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</si>
  <si>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</si>
  <si>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</si>
  <si>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</si>
  <si>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</si>
  <si>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</si>
  <si>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</si>
  <si>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</si>
  <si>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</si>
  <si>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</si>
  <si>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</si>
  <si>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</si>
  <si>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</si>
  <si>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</si>
  <si>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</si>
  <si>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</si>
  <si>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</si>
  <si>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</si>
  <si>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</si>
  <si>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</si>
  <si>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</si>
  <si>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</si>
  <si>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</si>
  <si>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</si>
  <si>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</si>
  <si>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</si>
  <si>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</si>
  <si>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</si>
  <si>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</si>
  <si>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</si>
  <si>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</si>
  <si>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</si>
  <si>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</si>
  <si>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</si>
  <si>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</si>
  <si>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</si>
  <si>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</si>
  <si>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</si>
  <si>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</si>
  <si>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</si>
  <si>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</si>
  <si>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</si>
  <si>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</si>
  <si>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</si>
  <si>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</si>
  <si>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</si>
  <si>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</si>
  <si>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</si>
  <si>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</si>
  <si>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</si>
  <si>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</si>
  <si>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</si>
  <si>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</si>
  <si>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</si>
  <si>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</si>
  <si>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</si>
  <si>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</si>
  <si>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</si>
  <si>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</si>
  <si>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</si>
  <si>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</si>
  <si>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</si>
  <si>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</si>
  <si>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</si>
  <si>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</si>
  <si>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</si>
  <si>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</si>
  <si>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</si>
  <si>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</si>
  <si>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</si>
  <si>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</si>
  <si>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</si>
  <si>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</si>
  <si>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</si>
  <si>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</si>
  <si>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</si>
  <si>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</si>
  <si>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</si>
  <si>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</si>
  <si>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</si>
  <si>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</si>
  <si>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</si>
  <si>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</si>
  <si>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</si>
  <si>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</si>
  <si>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</si>
  <si>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</si>
  <si>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</si>
  <si>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</si>
  <si>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</si>
  <si>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</si>
  <si>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</si>
  <si>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</si>
  <si>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</si>
  <si>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</si>
  <si>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</si>
  <si>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</si>
  <si>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</si>
  <si>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</si>
  <si>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</si>
  <si>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</si>
  <si>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</si>
  <si>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</si>
  <si>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СОФАРМА АД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</si>
  <si>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</si>
  <si>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</si>
  <si>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</si>
  <si>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</si>
  <si>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</si>
  <si>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</si>
  <si>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</si>
  <si>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</si>
  <si>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</si>
  <si>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</si>
  <si>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>1/Медика АД</t>
  </si>
  <si>
    <t>2/Софарма Трейдинг АД</t>
  </si>
  <si>
    <t>3/Унифарм АД</t>
  </si>
  <si>
    <t>4/Биофарм Инженеринг АД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</si>
  <si>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</si>
  <si>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</si>
  <si>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</si>
  <si>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</si>
  <si>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</si>
  <si>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</si>
  <si>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</si>
  <si>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5/Вета Фарма АД</t>
  </si>
  <si>
    <t>6/Момина крепост АД</t>
  </si>
  <si>
    <t>7/Фармалогистика АД</t>
  </si>
  <si>
    <t>8/Софарма Билдингс АДСИЦ</t>
  </si>
  <si>
    <t>9/Електронкомерс ЕООД</t>
  </si>
  <si>
    <t>10/Фито Палаузово АД</t>
  </si>
  <si>
    <t>1/Лавена АД</t>
  </si>
  <si>
    <t>2/Хидроизомат АД</t>
  </si>
  <si>
    <t>3/БТФ Експат България</t>
  </si>
  <si>
    <t>4/Тодоров АД</t>
  </si>
  <si>
    <t>5/Екобулпак АД</t>
  </si>
  <si>
    <t>6/Уникредит Булбанк АД</t>
  </si>
  <si>
    <t>6/Рап Фарма Интернешънъл ООД</t>
  </si>
  <si>
    <t>2/Ачийв Лайф Сайанс Инк - САЩ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</si>
</sst>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3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horizontal="left" vertical="center"/>
      <protection locked="0"/>
    </xf>
    <xf numFmtId="0" fontId="3" fillId="0" borderId="0" xfId="11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3" sqref="B3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>
      <c r="A2" s="686" t="s">
        <v>964</v>
      </c>
      <c r="B2" s="681"/>
      <c r="Z2" s="698">
        <v>2</v>
      </c>
      <c r="AA2" s="699">
        <f>IF(ISBLANK(_pdeReportingDate),"",_pdeReportingDate)</f>
        <v>42943</v>
      </c>
    </row>
    <row r="3" spans="1:27">
      <c r="A3" s="682" t="s">
        <v>962</v>
      </c>
      <c r="B3" s="683"/>
      <c r="Z3" s="698">
        <v>3</v>
      </c>
      <c r="AA3" s="699" t="str">
        <f>IF(ISBLANK(_authorName),"",_authorName)</f>
        <v>ЙОРДАНКА ПЕТКОВА</v>
      </c>
    </row>
    <row r="4" spans="1:27">
      <c r="A4" s="680" t="s">
        <v>965</v>
      </c>
      <c r="B4" s="681"/>
    </row>
    <row r="5" spans="1:27" ht="47.25">
      <c r="A5" s="684" t="s">
        <v>929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42736</v>
      </c>
    </row>
    <row r="10" spans="1:27">
      <c r="A10" s="7" t="s">
        <v>2</v>
      </c>
      <c r="B10" s="577">
        <v>42916</v>
      </c>
    </row>
    <row r="11" spans="1:27">
      <c r="A11" s="7" t="s">
        <v>977</v>
      </c>
      <c r="B11" s="577">
        <v>42943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6" t="s">
        <v>989</v>
      </c>
    </row>
    <row r="15" spans="1:27">
      <c r="A15" s="10" t="s">
        <v>969</v>
      </c>
      <c r="B15" s="578" t="s">
        <v>924</v>
      </c>
    </row>
    <row r="16" spans="1:27">
      <c r="A16" s="7" t="s">
        <v>3</v>
      </c>
      <c r="B16" s="576" t="s">
        <v>990</v>
      </c>
    </row>
    <row r="17" spans="1:2">
      <c r="A17" s="7" t="s">
        <v>920</v>
      </c>
      <c r="B17" s="576" t="s">
        <v>991</v>
      </c>
    </row>
    <row r="18" spans="1:2">
      <c r="A18" s="7" t="s">
        <v>919</v>
      </c>
      <c r="B18" s="576" t="s">
        <v>999</v>
      </c>
    </row>
    <row r="19" spans="1:2">
      <c r="A19" s="7" t="s">
        <v>4</v>
      </c>
      <c r="B19" s="576" t="s">
        <v>992</v>
      </c>
    </row>
    <row r="20" spans="1:2">
      <c r="A20" s="7" t="s">
        <v>5</v>
      </c>
      <c r="B20" s="576" t="s">
        <v>992</v>
      </c>
    </row>
    <row r="21" spans="1:2">
      <c r="A21" s="10" t="s">
        <v>6</v>
      </c>
      <c r="B21" s="578" t="s">
        <v>993</v>
      </c>
    </row>
    <row r="22" spans="1:2">
      <c r="A22" s="10" t="s">
        <v>917</v>
      </c>
      <c r="B22" s="578" t="s">
        <v>994</v>
      </c>
    </row>
    <row r="23" spans="1:2">
      <c r="A23" s="10" t="s">
        <v>7</v>
      </c>
      <c r="B23" s="688" t="s">
        <v>995</v>
      </c>
    </row>
    <row r="24" spans="1:2">
      <c r="A24" s="10" t="s">
        <v>918</v>
      </c>
      <c r="B24" s="689" t="s">
        <v>996</v>
      </c>
    </row>
    <row r="25" spans="1:2">
      <c r="A25" s="7" t="s">
        <v>921</v>
      </c>
      <c r="B25" s="690"/>
    </row>
    <row r="26" spans="1:2">
      <c r="A26" s="10" t="s">
        <v>970</v>
      </c>
      <c r="B26" s="578" t="s">
        <v>997</v>
      </c>
    </row>
    <row r="27" spans="1:2">
      <c r="A27" s="10" t="s">
        <v>971</v>
      </c>
      <c r="B27" s="578" t="s">
        <v>998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7" zoomScale="85" zoomScaleNormal="85" zoomScaleSheetLayoutView="85" workbookViewId="0">
      <selection activeCell="F21" sqref="F2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51397658</v>
      </c>
      <c r="D13" s="449"/>
      <c r="E13" s="449"/>
      <c r="F13" s="449">
        <v>123254</v>
      </c>
      <c r="G13" s="449"/>
      <c r="H13" s="449"/>
      <c r="I13" s="450">
        <f>F13+G13-H13</f>
        <v>123254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10000</v>
      </c>
      <c r="D17" s="449"/>
      <c r="E17" s="449"/>
      <c r="F17" s="449">
        <v>384</v>
      </c>
      <c r="G17" s="449"/>
      <c r="H17" s="449"/>
      <c r="I17" s="450">
        <f t="shared" si="0"/>
        <v>384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51407658</v>
      </c>
      <c r="D18" s="456">
        <f t="shared" si="1"/>
        <v>0</v>
      </c>
      <c r="E18" s="456">
        <f t="shared" si="1"/>
        <v>0</v>
      </c>
      <c r="F18" s="456">
        <f t="shared" si="1"/>
        <v>123638</v>
      </c>
      <c r="G18" s="456">
        <f t="shared" si="1"/>
        <v>0</v>
      </c>
      <c r="H18" s="456">
        <f t="shared" si="1"/>
        <v>0</v>
      </c>
      <c r="I18" s="457">
        <f t="shared" si="0"/>
        <v>123638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f>+'Справка 8'!C21</f>
        <v>5497749</v>
      </c>
      <c r="D21" s="449"/>
      <c r="E21" s="449"/>
      <c r="F21" s="449">
        <f>+'Справка 8'!F21</f>
        <v>18262</v>
      </c>
      <c r="G21" s="449"/>
      <c r="H21" s="449"/>
      <c r="I21" s="450">
        <f t="shared" si="0"/>
        <v>18262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5497749</v>
      </c>
      <c r="D27" s="456">
        <f t="shared" si="2"/>
        <v>0</v>
      </c>
      <c r="E27" s="456">
        <f t="shared" si="2"/>
        <v>0</v>
      </c>
      <c r="F27" s="456">
        <f t="shared" si="2"/>
        <v>18262</v>
      </c>
      <c r="G27" s="456">
        <f t="shared" si="2"/>
        <v>0</v>
      </c>
      <c r="H27" s="456">
        <f t="shared" si="2"/>
        <v>0</v>
      </c>
      <c r="I27" s="457">
        <f t="shared" si="0"/>
        <v>18262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5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C1" sqref="C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4" zoomScale="85" zoomScaleNormal="85" zoomScaleSheetLayoutView="85" workbookViewId="0">
      <selection activeCell="H13" sqref="H13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108500</v>
      </c>
      <c r="D13" s="449"/>
      <c r="E13" s="449"/>
      <c r="F13" s="449">
        <v>1796</v>
      </c>
      <c r="G13" s="449">
        <v>237</v>
      </c>
      <c r="H13" s="449"/>
      <c r="I13" s="450">
        <f>F13+G13-H13</f>
        <v>2033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24066</v>
      </c>
      <c r="G18" s="456">
        <f t="shared" si="1"/>
        <v>237</v>
      </c>
      <c r="H18" s="456">
        <f t="shared" si="1"/>
        <v>0</v>
      </c>
      <c r="I18" s="457">
        <f t="shared" si="0"/>
        <v>24303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1000</v>
      </c>
      <c r="D13" s="449"/>
      <c r="E13" s="449"/>
      <c r="F13" s="449">
        <v>290</v>
      </c>
      <c r="G13" s="449"/>
      <c r="H13" s="449"/>
      <c r="I13" s="450">
        <f>F13+G13-H13</f>
        <v>290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1000</v>
      </c>
      <c r="D18" s="456">
        <f t="shared" si="1"/>
        <v>0</v>
      </c>
      <c r="E18" s="456">
        <f t="shared" si="1"/>
        <v>0</v>
      </c>
      <c r="F18" s="456">
        <f t="shared" si="1"/>
        <v>290</v>
      </c>
      <c r="G18" s="456">
        <f t="shared" si="1"/>
        <v>0</v>
      </c>
      <c r="H18" s="456">
        <f t="shared" si="1"/>
        <v>0</v>
      </c>
      <c r="I18" s="457">
        <f t="shared" si="0"/>
        <v>290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H17" sqref="H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1980</v>
      </c>
      <c r="G13" s="449"/>
      <c r="H13" s="449"/>
      <c r="I13" s="450">
        <f>F13+G13-H13</f>
        <v>1980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317531502</v>
      </c>
      <c r="D17" s="449"/>
      <c r="E17" s="449"/>
      <c r="F17" s="449">
        <v>11783</v>
      </c>
      <c r="G17" s="449"/>
      <c r="H17" s="449"/>
      <c r="I17" s="450">
        <f t="shared" si="0"/>
        <v>11783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13763</v>
      </c>
      <c r="G18" s="456">
        <f t="shared" si="1"/>
        <v>0</v>
      </c>
      <c r="H18" s="456">
        <f t="shared" si="1"/>
        <v>0</v>
      </c>
      <c r="I18" s="457">
        <f t="shared" si="0"/>
        <v>13763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4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5" t="s">
        <v>516</v>
      </c>
      <c r="H10" s="705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3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3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3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3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3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3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3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30.06.2017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10" ht="18.75" customHeight="1">
      <c r="A6" s="675" t="s">
        <v>984</v>
      </c>
      <c r="B6" s="666" t="s">
        <v>946</v>
      </c>
      <c r="C6" s="673">
        <f>'1-Баланс'!C95</f>
        <v>632274</v>
      </c>
      <c r="D6" s="674">
        <f t="shared" ref="D6:D15" si="0">C6-E6</f>
        <v>0</v>
      </c>
      <c r="E6" s="673">
        <f>'1-Баланс'!G95</f>
        <v>632274</v>
      </c>
      <c r="F6" s="667" t="s">
        <v>947</v>
      </c>
      <c r="G6" s="675" t="s">
        <v>984</v>
      </c>
    </row>
    <row r="7" spans="1:10" ht="18.75" customHeight="1">
      <c r="A7" s="675" t="s">
        <v>984</v>
      </c>
      <c r="B7" s="666" t="s">
        <v>945</v>
      </c>
      <c r="C7" s="673">
        <f>'1-Баланс'!G37</f>
        <v>482538</v>
      </c>
      <c r="D7" s="674">
        <f t="shared" si="0"/>
        <v>366002</v>
      </c>
      <c r="E7" s="673">
        <f>'1-Баланс'!G18</f>
        <v>116536</v>
      </c>
      <c r="F7" s="667" t="s">
        <v>455</v>
      </c>
      <c r="G7" s="675" t="s">
        <v>984</v>
      </c>
    </row>
    <row r="8" spans="1:10" ht="18.75" customHeight="1">
      <c r="A8" s="675" t="s">
        <v>984</v>
      </c>
      <c r="B8" s="666" t="s">
        <v>943</v>
      </c>
      <c r="C8" s="673">
        <f>ABS('1-Баланс'!G32)-ABS('1-Баланс'!G33)</f>
        <v>31642</v>
      </c>
      <c r="D8" s="674">
        <f t="shared" si="0"/>
        <v>0</v>
      </c>
      <c r="E8" s="673">
        <f>ABS('2-Отчет за доходите'!C44)-ABS('2-Отчет за доходите'!G44)</f>
        <v>31642</v>
      </c>
      <c r="F8" s="667" t="s">
        <v>944</v>
      </c>
      <c r="G8" s="676" t="s">
        <v>986</v>
      </c>
    </row>
    <row r="9" spans="1:10" ht="18.75" customHeight="1">
      <c r="A9" s="675" t="s">
        <v>984</v>
      </c>
      <c r="B9" s="666" t="s">
        <v>949</v>
      </c>
      <c r="C9" s="673">
        <f>'1-Баланс'!D92</f>
        <v>4343</v>
      </c>
      <c r="D9" s="674">
        <f t="shared" si="0"/>
        <v>0</v>
      </c>
      <c r="E9" s="673">
        <f>'3-Отчет за паричния поток'!C45</f>
        <v>4343</v>
      </c>
      <c r="F9" s="667" t="s">
        <v>948</v>
      </c>
      <c r="G9" s="676" t="s">
        <v>985</v>
      </c>
    </row>
    <row r="10" spans="1:10" ht="18.75" customHeight="1">
      <c r="A10" s="675" t="s">
        <v>984</v>
      </c>
      <c r="B10" s="666" t="s">
        <v>950</v>
      </c>
      <c r="C10" s="673">
        <f>'1-Баланс'!C92</f>
        <v>1498</v>
      </c>
      <c r="D10" s="674">
        <f t="shared" si="0"/>
        <v>0</v>
      </c>
      <c r="E10" s="673">
        <f>'3-Отчет за паричния поток'!C46</f>
        <v>1498</v>
      </c>
      <c r="F10" s="667" t="s">
        <v>951</v>
      </c>
      <c r="G10" s="676" t="s">
        <v>985</v>
      </c>
    </row>
    <row r="11" spans="1:10" ht="18.75" customHeight="1">
      <c r="A11" s="675" t="s">
        <v>984</v>
      </c>
      <c r="B11" s="666" t="s">
        <v>945</v>
      </c>
      <c r="C11" s="673">
        <f>'1-Баланс'!G37</f>
        <v>482538</v>
      </c>
      <c r="D11" s="674">
        <f t="shared" si="0"/>
        <v>0</v>
      </c>
      <c r="E11" s="673">
        <f>'4-Отчет за собствения капитал'!L34</f>
        <v>482538</v>
      </c>
      <c r="F11" s="667" t="s">
        <v>952</v>
      </c>
      <c r="G11" s="676" t="s">
        <v>987</v>
      </c>
    </row>
    <row r="12" spans="1:10" ht="18.75" customHeight="1">
      <c r="A12" s="675" t="s">
        <v>984</v>
      </c>
      <c r="B12" s="666" t="s">
        <v>953</v>
      </c>
      <c r="C12" s="673">
        <f>'1-Баланс'!C36</f>
        <v>152935</v>
      </c>
      <c r="D12" s="674">
        <f t="shared" si="0"/>
        <v>0</v>
      </c>
      <c r="E12" s="673">
        <f>'Справка 5'!C27+'Справка 5'!C97</f>
        <v>152935</v>
      </c>
      <c r="F12" s="667" t="s">
        <v>957</v>
      </c>
      <c r="G12" s="676" t="s">
        <v>988</v>
      </c>
    </row>
    <row r="13" spans="1:10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10" ht="18.75" customHeight="1">
      <c r="A14" s="675" t="s">
        <v>984</v>
      </c>
      <c r="B14" s="666" t="s">
        <v>955</v>
      </c>
      <c r="C14" s="673">
        <f>'1-Баланс'!C38</f>
        <v>4741</v>
      </c>
      <c r="D14" s="674">
        <f t="shared" si="0"/>
        <v>0</v>
      </c>
      <c r="E14" s="673">
        <f>'Справка 5'!C61+'Справка 5'!C131</f>
        <v>4741</v>
      </c>
      <c r="F14" s="667" t="s">
        <v>959</v>
      </c>
      <c r="G14" s="676" t="s">
        <v>988</v>
      </c>
    </row>
    <row r="15" spans="1:10" ht="18.75" customHeight="1">
      <c r="A15" s="675" t="s">
        <v>984</v>
      </c>
      <c r="B15" s="666" t="s">
        <v>956</v>
      </c>
      <c r="C15" s="673">
        <f>'1-Баланс'!C39</f>
        <v>5436</v>
      </c>
      <c r="D15" s="674">
        <f t="shared" si="0"/>
        <v>0</v>
      </c>
      <c r="E15" s="673">
        <f>'Справка 5'!C148+'Справка 5'!C78</f>
        <v>5436</v>
      </c>
      <c r="F15" s="667" t="s">
        <v>960</v>
      </c>
      <c r="G15" s="676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0.31864734494113856</v>
      </c>
      <c r="E3" s="645"/>
    </row>
    <row r="4" spans="1:5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6.5574110225515916E-2</v>
      </c>
    </row>
    <row r="5" spans="1:5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0.21131858738045628</v>
      </c>
    </row>
    <row r="6" spans="1:5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5.0044759075970231E-2</v>
      </c>
    </row>
    <row r="7" spans="1:5" ht="24" customHeight="1">
      <c r="A7" s="644" t="s">
        <v>892</v>
      </c>
      <c r="B7" s="642"/>
      <c r="C7" s="642"/>
      <c r="D7" s="643"/>
    </row>
    <row r="8" spans="1:5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1.4520404926785431</v>
      </c>
    </row>
    <row r="9" spans="1:5" ht="24" customHeight="1">
      <c r="A9" s="644" t="s">
        <v>895</v>
      </c>
      <c r="B9" s="642"/>
      <c r="C9" s="642"/>
      <c r="D9" s="643"/>
    </row>
    <row r="10" spans="1:5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1.9331329435578453</v>
      </c>
    </row>
    <row r="11" spans="1:5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1.3736458487173027</v>
      </c>
    </row>
    <row r="12" spans="1:5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1.3013752182713776E-2</v>
      </c>
    </row>
    <row r="13" spans="1:5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1.3013752182713776E-2</v>
      </c>
    </row>
    <row r="14" spans="1:5" ht="24" customHeight="1">
      <c r="A14" s="644" t="s">
        <v>902</v>
      </c>
      <c r="B14" s="642"/>
      <c r="C14" s="642"/>
      <c r="D14" s="643"/>
    </row>
    <row r="15" spans="1:5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0.33749791827398573</v>
      </c>
    </row>
    <row r="16" spans="1:5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0.15705374568620567</v>
      </c>
    </row>
    <row r="17" spans="1:5" ht="24" customHeight="1">
      <c r="A17" s="644" t="s">
        <v>905</v>
      </c>
      <c r="B17" s="642"/>
      <c r="C17" s="642"/>
      <c r="D17" s="643"/>
    </row>
    <row r="18" spans="1:5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6.6955420417081593E-2</v>
      </c>
    </row>
    <row r="19" spans="1:5" ht="31.5">
      <c r="A19" s="591">
        <v>13</v>
      </c>
      <c r="B19" s="589" t="s">
        <v>933</v>
      </c>
      <c r="C19" s="590" t="s">
        <v>906</v>
      </c>
      <c r="D19" s="640">
        <f>D4/D5</f>
        <v>0.31030923989406012</v>
      </c>
    </row>
    <row r="20" spans="1:5" ht="31.5">
      <c r="A20" s="591">
        <v>14</v>
      </c>
      <c r="B20" s="589" t="s">
        <v>907</v>
      </c>
      <c r="C20" s="590" t="s">
        <v>908</v>
      </c>
      <c r="D20" s="640">
        <f>D6/D5</f>
        <v>0.23682137807343021</v>
      </c>
    </row>
    <row r="21" spans="1:5" ht="31.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34816</v>
      </c>
      <c r="E21" s="697"/>
    </row>
    <row r="22" spans="1:5" ht="63">
      <c r="A22" s="591">
        <v>16</v>
      </c>
      <c r="B22" s="589" t="s">
        <v>913</v>
      </c>
      <c r="C22" s="590" t="s">
        <v>914</v>
      </c>
      <c r="D22" s="646">
        <f>D21/'1-Баланс'!G37</f>
        <v>7.2151830529409086E-2</v>
      </c>
    </row>
    <row r="23" spans="1:5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0.38377035304396895</v>
      </c>
    </row>
    <row r="24" spans="1:5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3.5511075273917374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СОФАРМА АД</v>
      </c>
      <c r="B3" s="105" t="str">
        <f t="shared" ref="B3:B34" si="1">pdeBulstat</f>
        <v>831902088</v>
      </c>
      <c r="C3" s="580">
        <f t="shared" ref="C3:C34" si="2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35196</v>
      </c>
    </row>
    <row r="4" spans="1:14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84355</v>
      </c>
    </row>
    <row r="5" spans="1:14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68536</v>
      </c>
    </row>
    <row r="6" spans="1:14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10047</v>
      </c>
    </row>
    <row r="7" spans="1:14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2325</v>
      </c>
    </row>
    <row r="8" spans="1:14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2647</v>
      </c>
    </row>
    <row r="9" spans="1:14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2580</v>
      </c>
    </row>
    <row r="10" spans="1:14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56</v>
      </c>
    </row>
    <row r="11" spans="1:14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205742</v>
      </c>
    </row>
    <row r="12" spans="1:14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23325</v>
      </c>
    </row>
    <row r="13" spans="1:14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134</v>
      </c>
    </row>
    <row r="14" spans="1:14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271</v>
      </c>
    </row>
    <row r="15" spans="1:14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1172</v>
      </c>
    </row>
    <row r="16" spans="1:14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283</v>
      </c>
    </row>
    <row r="18" spans="1:8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1726</v>
      </c>
    </row>
    <row r="19" spans="1:8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768</v>
      </c>
    </row>
    <row r="20" spans="1:8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768</v>
      </c>
    </row>
    <row r="22" spans="1:8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163112</v>
      </c>
    </row>
    <row r="23" spans="1:8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152935</v>
      </c>
    </row>
    <row r="24" spans="1:8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4741</v>
      </c>
    </row>
    <row r="26" spans="1:8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5436</v>
      </c>
    </row>
    <row r="27" spans="1:8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163112</v>
      </c>
    </row>
    <row r="34" spans="1:8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11515</v>
      </c>
    </row>
    <row r="35" spans="1:8">
      <c r="A35" s="105" t="str">
        <f t="shared" ref="A35:A66" si="3">pdeName</f>
        <v>СОФАРМА АД</v>
      </c>
      <c r="B35" s="105" t="str">
        <f t="shared" ref="B35:B66" si="4">pdeBulstat</f>
        <v>831902088</v>
      </c>
      <c r="C35" s="580">
        <f t="shared" ref="C35:C66" si="5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3431</v>
      </c>
    </row>
    <row r="38" spans="1:8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14946</v>
      </c>
    </row>
    <row r="39" spans="1:8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409753</v>
      </c>
    </row>
    <row r="42" spans="1:8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24345</v>
      </c>
    </row>
    <row r="43" spans="1:8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34775</v>
      </c>
    </row>
    <row r="44" spans="1:8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250</v>
      </c>
    </row>
    <row r="45" spans="1:8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3930</v>
      </c>
    </row>
    <row r="46" spans="1:8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63300</v>
      </c>
    </row>
    <row r="49" spans="1:8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122519</v>
      </c>
    </row>
    <row r="50" spans="1:8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25048</v>
      </c>
    </row>
    <row r="51" spans="1:8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1532</v>
      </c>
    </row>
    <row r="52" spans="1:8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3643</v>
      </c>
    </row>
    <row r="53" spans="1:8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3218</v>
      </c>
    </row>
    <row r="55" spans="1:8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661</v>
      </c>
    </row>
    <row r="57" spans="1:8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156621</v>
      </c>
    </row>
    <row r="58" spans="1:8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115</v>
      </c>
    </row>
    <row r="66" spans="1:8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1369</v>
      </c>
    </row>
    <row r="67" spans="1:8">
      <c r="A67" s="105" t="str">
        <f t="shared" ref="A67:A98" si="6">pdeName</f>
        <v>СОФАРМА АД</v>
      </c>
      <c r="B67" s="105" t="str">
        <f t="shared" ref="B67:B98" si="7">pdeBulstat</f>
        <v>831902088</v>
      </c>
      <c r="C67" s="580">
        <f t="shared" ref="C67:C98" si="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14</v>
      </c>
    </row>
    <row r="68" spans="1:8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1498</v>
      </c>
    </row>
    <row r="70" spans="1:8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1102</v>
      </c>
    </row>
    <row r="71" spans="1:8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222521</v>
      </c>
    </row>
    <row r="72" spans="1:8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632274</v>
      </c>
    </row>
    <row r="73" spans="1:8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-18262</v>
      </c>
    </row>
    <row r="77" spans="1:8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116536</v>
      </c>
    </row>
    <row r="80" spans="1:8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27208</v>
      </c>
    </row>
    <row r="82" spans="1:8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302747</v>
      </c>
    </row>
    <row r="83" spans="1:8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51666</v>
      </c>
    </row>
    <row r="84" spans="1:8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251081</v>
      </c>
    </row>
    <row r="86" spans="1:8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329955</v>
      </c>
    </row>
    <row r="87" spans="1:8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4405</v>
      </c>
    </row>
    <row r="88" spans="1:8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4405</v>
      </c>
    </row>
    <row r="89" spans="1:8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31642</v>
      </c>
    </row>
    <row r="92" spans="1:8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36047</v>
      </c>
    </row>
    <row r="94" spans="1:8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482538</v>
      </c>
    </row>
    <row r="95" spans="1:8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20284</v>
      </c>
    </row>
    <row r="98" spans="1:8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СОФАРМА АД</v>
      </c>
      <c r="B99" s="105" t="str">
        <f t="shared" ref="B99:B125" si="10">pdeBulstat</f>
        <v>831902088</v>
      </c>
      <c r="C99" s="580">
        <f t="shared" ref="C99:C125" si="11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20284</v>
      </c>
    </row>
    <row r="103" spans="1:8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2821</v>
      </c>
    </row>
    <row r="104" spans="1:8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5906</v>
      </c>
    </row>
    <row r="106" spans="1:8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5616</v>
      </c>
    </row>
    <row r="107" spans="1:8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34627</v>
      </c>
    </row>
    <row r="108" spans="1:8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79165</v>
      </c>
    </row>
    <row r="109" spans="1:8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7153</v>
      </c>
    </row>
    <row r="110" spans="1:8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21253</v>
      </c>
    </row>
    <row r="111" spans="1:8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7463</v>
      </c>
    </row>
    <row r="112" spans="1:8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5277</v>
      </c>
    </row>
    <row r="114" spans="1:8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221</v>
      </c>
    </row>
    <row r="115" spans="1:8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6020</v>
      </c>
    </row>
    <row r="116" spans="1:8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1008</v>
      </c>
    </row>
    <row r="117" spans="1:8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1264</v>
      </c>
    </row>
    <row r="118" spans="1:8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7039</v>
      </c>
    </row>
    <row r="119" spans="1:8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114610</v>
      </c>
    </row>
    <row r="121" spans="1:8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499</v>
      </c>
    </row>
    <row r="124" spans="1:8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115109</v>
      </c>
    </row>
    <row r="125" spans="1:8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632274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СОФАРМА АД</v>
      </c>
      <c r="B127" s="105" t="str">
        <f t="shared" ref="B127:B158" si="13">pdeBulstat</f>
        <v>831902088</v>
      </c>
      <c r="C127" s="580">
        <f t="shared" ref="C127:C158" si="14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31634</v>
      </c>
    </row>
    <row r="128" spans="1:8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17272</v>
      </c>
    </row>
    <row r="129" spans="1:8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7350</v>
      </c>
    </row>
    <row r="130" spans="1:8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16085</v>
      </c>
    </row>
    <row r="131" spans="1:8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3702</v>
      </c>
    </row>
    <row r="132" spans="1:8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3900</v>
      </c>
    </row>
    <row r="133" spans="1:8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-6097</v>
      </c>
    </row>
    <row r="134" spans="1:8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890</v>
      </c>
    </row>
    <row r="135" spans="1:8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74736</v>
      </c>
    </row>
    <row r="138" spans="1:8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611</v>
      </c>
    </row>
    <row r="139" spans="1:8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80</v>
      </c>
    </row>
    <row r="140" spans="1:8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117</v>
      </c>
    </row>
    <row r="141" spans="1:8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124</v>
      </c>
    </row>
    <row r="142" spans="1:8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932</v>
      </c>
    </row>
    <row r="143" spans="1:8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75668</v>
      </c>
    </row>
    <row r="144" spans="1:8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34205</v>
      </c>
    </row>
    <row r="145" spans="1:8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75668</v>
      </c>
    </row>
    <row r="148" spans="1:8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34205</v>
      </c>
    </row>
    <row r="149" spans="1:8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2563</v>
      </c>
    </row>
    <row r="150" spans="1:8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2563</v>
      </c>
    </row>
    <row r="151" spans="1:8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31642</v>
      </c>
    </row>
    <row r="154" spans="1:8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31642</v>
      </c>
    </row>
    <row r="156" spans="1:8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109873</v>
      </c>
    </row>
    <row r="157" spans="1:8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93307</v>
      </c>
    </row>
    <row r="158" spans="1:8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982</v>
      </c>
    </row>
    <row r="159" spans="1:8">
      <c r="A159" s="105" t="str">
        <f t="shared" ref="A159:A179" si="15">pdeName</f>
        <v>СОФАРМА АД</v>
      </c>
      <c r="B159" s="105" t="str">
        <f t="shared" ref="B159:B179" si="16">pdeBulstat</f>
        <v>831902088</v>
      </c>
      <c r="C159" s="580">
        <f t="shared" ref="C159:C179" si="17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1715</v>
      </c>
    </row>
    <row r="160" spans="1:8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3297</v>
      </c>
    </row>
    <row r="161" spans="1:8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99301</v>
      </c>
    </row>
    <row r="162" spans="1:8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250</v>
      </c>
    </row>
    <row r="163" spans="1:8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250</v>
      </c>
    </row>
    <row r="164" spans="1:8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793</v>
      </c>
    </row>
    <row r="165" spans="1:8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7495</v>
      </c>
    </row>
    <row r="166" spans="1:8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1254</v>
      </c>
    </row>
    <row r="167" spans="1:8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780</v>
      </c>
    </row>
    <row r="169" spans="1:8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10322</v>
      </c>
    </row>
    <row r="170" spans="1:8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109873</v>
      </c>
    </row>
    <row r="171" spans="1:8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109873</v>
      </c>
    </row>
    <row r="175" spans="1:8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109873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СОФАРМА АД</v>
      </c>
      <c r="B181" s="105" t="str">
        <f t="shared" ref="B181:B216" si="19">pdeBulstat</f>
        <v>831902088</v>
      </c>
      <c r="C181" s="580">
        <f t="shared" ref="C181:C216" si="20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88670</v>
      </c>
    </row>
    <row r="182" spans="1:8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-55486</v>
      </c>
    </row>
    <row r="183" spans="1:8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-17314</v>
      </c>
    </row>
    <row r="185" spans="1:8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-1849</v>
      </c>
    </row>
    <row r="186" spans="1:8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-1075</v>
      </c>
    </row>
    <row r="187" spans="1:8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-490</v>
      </c>
    </row>
    <row r="189" spans="1:8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-115</v>
      </c>
    </row>
    <row r="190" spans="1:8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-892</v>
      </c>
    </row>
    <row r="191" spans="1:8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11449</v>
      </c>
    </row>
    <row r="192" spans="1:8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-3154</v>
      </c>
    </row>
    <row r="193" spans="1:8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9</v>
      </c>
    </row>
    <row r="194" spans="1:8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-41490</v>
      </c>
    </row>
    <row r="195" spans="1:8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3977</v>
      </c>
    </row>
    <row r="196" spans="1:8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1997</v>
      </c>
    </row>
    <row r="197" spans="1:8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-6503</v>
      </c>
    </row>
    <row r="198" spans="1:8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3199</v>
      </c>
    </row>
    <row r="199" spans="1:8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-80</v>
      </c>
    </row>
    <row r="202" spans="1:8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-42045</v>
      </c>
    </row>
    <row r="203" spans="1:8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30949</v>
      </c>
    </row>
    <row r="206" spans="1:8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-3593</v>
      </c>
    </row>
    <row r="207" spans="1:8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-4</v>
      </c>
    </row>
    <row r="208" spans="1:8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-313</v>
      </c>
    </row>
    <row r="209" spans="1:8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-5</v>
      </c>
    </row>
    <row r="210" spans="1:8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717</v>
      </c>
    </row>
    <row r="211" spans="1:8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27751</v>
      </c>
    </row>
    <row r="212" spans="1:8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42916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-2845</v>
      </c>
    </row>
    <row r="213" spans="1:8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42916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4343</v>
      </c>
    </row>
    <row r="214" spans="1:8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42916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1498</v>
      </c>
    </row>
    <row r="215" spans="1:8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42916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1484</v>
      </c>
    </row>
    <row r="216" spans="1:8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42916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14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СОФАРМА АД</v>
      </c>
      <c r="B218" s="105" t="str">
        <f t="shared" ref="B218:B281" si="22">pdeBulstat</f>
        <v>831902088</v>
      </c>
      <c r="C218" s="580">
        <f t="shared" ref="C218:C281" si="23">endDate</f>
        <v>42916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115989</v>
      </c>
    </row>
    <row r="219" spans="1:8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42916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42916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42916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42916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115989</v>
      </c>
    </row>
    <row r="223" spans="1:8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42916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42916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42916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42916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42916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42916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42916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42916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42916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42916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42916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42916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42916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547</v>
      </c>
    </row>
    <row r="236" spans="1:8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42916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116536</v>
      </c>
    </row>
    <row r="237" spans="1:8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42916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42916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42916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116536</v>
      </c>
    </row>
    <row r="240" spans="1:8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42916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42916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42916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42916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42916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42916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42916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42916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42916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42916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42916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42916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42916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42916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42916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42916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42916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42916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42916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42916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42916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42916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42916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26976</v>
      </c>
    </row>
    <row r="263" spans="1:8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42916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42916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42916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42916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26976</v>
      </c>
    </row>
    <row r="267" spans="1:8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42916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42916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42916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42916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42916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42916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-2</v>
      </c>
    </row>
    <row r="273" spans="1:8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42916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42916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2</v>
      </c>
    </row>
    <row r="275" spans="1:8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42916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234</v>
      </c>
    </row>
    <row r="276" spans="1:8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42916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234</v>
      </c>
    </row>
    <row r="277" spans="1:8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42916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42916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42916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42916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27208</v>
      </c>
    </row>
    <row r="281" spans="1:8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42916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СОФАРМА АД</v>
      </c>
      <c r="B282" s="105" t="str">
        <f t="shared" ref="B282:B345" si="25">pdeBulstat</f>
        <v>831902088</v>
      </c>
      <c r="C282" s="580">
        <f t="shared" ref="C282:C345" si="26">endDate</f>
        <v>42916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42916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27208</v>
      </c>
    </row>
    <row r="284" spans="1:8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42916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47841</v>
      </c>
    </row>
    <row r="285" spans="1:8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42916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42916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42916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42916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47841</v>
      </c>
    </row>
    <row r="289" spans="1:8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42916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42916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3825</v>
      </c>
    </row>
    <row r="291" spans="1:8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42916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42916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3825</v>
      </c>
    </row>
    <row r="293" spans="1:8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42916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42916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42916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42916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42916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42916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42916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42916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42916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42916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51666</v>
      </c>
    </row>
    <row r="303" spans="1:8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42916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42916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42916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51666</v>
      </c>
    </row>
    <row r="306" spans="1:8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42916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42916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42916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42916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42916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42916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42916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42916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42916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42916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42916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42916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42916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42916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42916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42916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42916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42916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42916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42916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42916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42916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42916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229586</v>
      </c>
    </row>
    <row r="329" spans="1:8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42916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42916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42916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42916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229586</v>
      </c>
    </row>
    <row r="333" spans="1:8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42916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42916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21495</v>
      </c>
    </row>
    <row r="335" spans="1:8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42916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42916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21495</v>
      </c>
    </row>
    <row r="337" spans="1:8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42916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42916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42916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42916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42916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42916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42916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42916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42916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СОФАРМА АД</v>
      </c>
      <c r="B346" s="105" t="str">
        <f t="shared" ref="B346:B409" si="28">pdeBulstat</f>
        <v>831902088</v>
      </c>
      <c r="C346" s="580">
        <f t="shared" ref="C346:C409" si="29">endDate</f>
        <v>42916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251081</v>
      </c>
    </row>
    <row r="347" spans="1:8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42916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42916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42916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251081</v>
      </c>
    </row>
    <row r="350" spans="1:8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42916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42483</v>
      </c>
    </row>
    <row r="351" spans="1:8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42916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42916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42916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42916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42483</v>
      </c>
    </row>
    <row r="355" spans="1:8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42916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31642</v>
      </c>
    </row>
    <row r="356" spans="1:8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42916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-38250</v>
      </c>
    </row>
    <row r="357" spans="1:8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42916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-12930</v>
      </c>
    </row>
    <row r="358" spans="1:8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42916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-25320</v>
      </c>
    </row>
    <row r="359" spans="1:8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42916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42916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42916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42916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42916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42916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42916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42916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42916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172</v>
      </c>
    </row>
    <row r="368" spans="1:8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42916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36047</v>
      </c>
    </row>
    <row r="369" spans="1:8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42916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42916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42916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36047</v>
      </c>
    </row>
    <row r="372" spans="1:8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42916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42916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42916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42916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42916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42916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42916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42916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42916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42916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42916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42916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42916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42916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42916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42916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42916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42916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42916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42916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42916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42916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42916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42916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42916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42916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42916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42916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42916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42916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42916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42916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42916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42916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42916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42916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42916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42916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СОФАРМА АД</v>
      </c>
      <c r="B410" s="105" t="str">
        <f t="shared" ref="B410:B459" si="31">pdeBulstat</f>
        <v>831902088</v>
      </c>
      <c r="C410" s="580">
        <f t="shared" ref="C410:C459" si="32">endDate</f>
        <v>42916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42916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42916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42916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42916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42916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42916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462875</v>
      </c>
    </row>
    <row r="417" spans="1:8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42916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42916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42916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42916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462875</v>
      </c>
    </row>
    <row r="421" spans="1:8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42916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31642</v>
      </c>
    </row>
    <row r="422" spans="1:8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42916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-12930</v>
      </c>
    </row>
    <row r="423" spans="1:8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42916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-12930</v>
      </c>
    </row>
    <row r="424" spans="1:8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42916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42916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42916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-2</v>
      </c>
    </row>
    <row r="427" spans="1:8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42916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42916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2</v>
      </c>
    </row>
    <row r="429" spans="1:8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42916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234</v>
      </c>
    </row>
    <row r="430" spans="1:8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42916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234</v>
      </c>
    </row>
    <row r="431" spans="1:8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42916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42916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42916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719</v>
      </c>
    </row>
    <row r="434" spans="1:8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42916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482538</v>
      </c>
    </row>
    <row r="435" spans="1:8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42916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42916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42916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482538</v>
      </c>
    </row>
    <row r="438" spans="1:8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42916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42916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42916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42916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42916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42916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42916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42916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42916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42916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42916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42916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42916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42916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42916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42916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42916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42916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42916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42916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42916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42916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СОФАРМА АД</v>
      </c>
      <c r="B461" s="105" t="str">
        <f t="shared" ref="B461:B524" si="34">pdeBulstat</f>
        <v>831902088</v>
      </c>
      <c r="C461" s="580">
        <f t="shared" ref="C461:C524" si="35">endDate</f>
        <v>42916</v>
      </c>
      <c r="D461" s="105" t="s">
        <v>523</v>
      </c>
      <c r="E461" s="495">
        <v>1</v>
      </c>
      <c r="F461" s="105" t="s">
        <v>522</v>
      </c>
      <c r="H461" s="105">
        <f>'Справка 6'!D11</f>
        <v>34621</v>
      </c>
    </row>
    <row r="462" spans="1:8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42916</v>
      </c>
      <c r="D462" s="105" t="s">
        <v>526</v>
      </c>
      <c r="E462" s="495">
        <v>1</v>
      </c>
      <c r="F462" s="105" t="s">
        <v>525</v>
      </c>
      <c r="H462" s="105">
        <f>'Справка 6'!D12</f>
        <v>107996</v>
      </c>
    </row>
    <row r="463" spans="1:8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42916</v>
      </c>
      <c r="D463" s="105" t="s">
        <v>529</v>
      </c>
      <c r="E463" s="495">
        <v>1</v>
      </c>
      <c r="F463" s="105" t="s">
        <v>528</v>
      </c>
      <c r="H463" s="105">
        <f>'Справка 6'!D13</f>
        <v>151754</v>
      </c>
    </row>
    <row r="464" spans="1:8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42916</v>
      </c>
      <c r="D464" s="105" t="s">
        <v>532</v>
      </c>
      <c r="E464" s="495">
        <v>1</v>
      </c>
      <c r="F464" s="105" t="s">
        <v>531</v>
      </c>
      <c r="H464" s="105">
        <f>'Справка 6'!D14</f>
        <v>13605</v>
      </c>
    </row>
    <row r="465" spans="1:8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42916</v>
      </c>
      <c r="D465" s="105" t="s">
        <v>535</v>
      </c>
      <c r="E465" s="495">
        <v>1</v>
      </c>
      <c r="F465" s="105" t="s">
        <v>534</v>
      </c>
      <c r="H465" s="105">
        <f>'Справка 6'!D15</f>
        <v>10149</v>
      </c>
    </row>
    <row r="466" spans="1:8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42916</v>
      </c>
      <c r="D466" s="105" t="s">
        <v>537</v>
      </c>
      <c r="E466" s="495">
        <v>1</v>
      </c>
      <c r="F466" s="105" t="s">
        <v>536</v>
      </c>
      <c r="H466" s="105">
        <f>'Справка 6'!D16</f>
        <v>11753</v>
      </c>
    </row>
    <row r="467" spans="1:8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42916</v>
      </c>
      <c r="D467" s="105" t="s">
        <v>540</v>
      </c>
      <c r="E467" s="495">
        <v>1</v>
      </c>
      <c r="F467" s="105" t="s">
        <v>539</v>
      </c>
      <c r="H467" s="105">
        <f>'Справка 6'!D17</f>
        <v>2237</v>
      </c>
    </row>
    <row r="468" spans="1:8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42916</v>
      </c>
      <c r="D468" s="105" t="s">
        <v>543</v>
      </c>
      <c r="E468" s="495">
        <v>1</v>
      </c>
      <c r="F468" s="105" t="s">
        <v>542</v>
      </c>
      <c r="H468" s="105">
        <f>'Справка 6'!D18</f>
        <v>148</v>
      </c>
    </row>
    <row r="469" spans="1:8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42916</v>
      </c>
      <c r="D469" s="105" t="s">
        <v>545</v>
      </c>
      <c r="E469" s="495">
        <v>1</v>
      </c>
      <c r="F469" s="105" t="s">
        <v>828</v>
      </c>
      <c r="H469" s="105">
        <f>'Справка 6'!D19</f>
        <v>332263</v>
      </c>
    </row>
    <row r="470" spans="1:8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42916</v>
      </c>
      <c r="D470" s="105" t="s">
        <v>547</v>
      </c>
      <c r="E470" s="495">
        <v>1</v>
      </c>
      <c r="F470" s="105" t="s">
        <v>546</v>
      </c>
      <c r="H470" s="105">
        <f>'Справка 6'!D20</f>
        <v>22840</v>
      </c>
    </row>
    <row r="471" spans="1:8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42916</v>
      </c>
      <c r="D471" s="105" t="s">
        <v>549</v>
      </c>
      <c r="E471" s="495">
        <v>1</v>
      </c>
      <c r="F471" s="105" t="s">
        <v>548</v>
      </c>
      <c r="H471" s="105">
        <f>'Справка 6'!D21</f>
        <v>134</v>
      </c>
    </row>
    <row r="472" spans="1:8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42916</v>
      </c>
      <c r="D472" s="105" t="s">
        <v>553</v>
      </c>
      <c r="E472" s="495">
        <v>1</v>
      </c>
      <c r="F472" s="105" t="s">
        <v>552</v>
      </c>
      <c r="H472" s="105">
        <f>'Справка 6'!D23</f>
        <v>1283</v>
      </c>
    </row>
    <row r="473" spans="1:8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42916</v>
      </c>
      <c r="D473" s="105" t="s">
        <v>555</v>
      </c>
      <c r="E473" s="495">
        <v>1</v>
      </c>
      <c r="F473" s="105" t="s">
        <v>554</v>
      </c>
      <c r="H473" s="105">
        <f>'Справка 6'!D24</f>
        <v>3819</v>
      </c>
    </row>
    <row r="474" spans="1:8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42916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42916</v>
      </c>
      <c r="D475" s="105" t="s">
        <v>558</v>
      </c>
      <c r="E475" s="495">
        <v>1</v>
      </c>
      <c r="F475" s="105" t="s">
        <v>542</v>
      </c>
      <c r="H475" s="105">
        <f>'Справка 6'!D26</f>
        <v>25</v>
      </c>
    </row>
    <row r="476" spans="1:8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42916</v>
      </c>
      <c r="D476" s="105" t="s">
        <v>560</v>
      </c>
      <c r="E476" s="495">
        <v>1</v>
      </c>
      <c r="F476" s="105" t="s">
        <v>863</v>
      </c>
      <c r="H476" s="105">
        <f>'Справка 6'!D27</f>
        <v>5127</v>
      </c>
    </row>
    <row r="477" spans="1:8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42916</v>
      </c>
      <c r="D477" s="105" t="s">
        <v>562</v>
      </c>
      <c r="E477" s="495">
        <v>1</v>
      </c>
      <c r="F477" s="105" t="s">
        <v>561</v>
      </c>
      <c r="H477" s="105">
        <f>'Справка 6'!D29</f>
        <v>158031</v>
      </c>
    </row>
    <row r="478" spans="1:8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42916</v>
      </c>
      <c r="D478" s="105" t="s">
        <v>563</v>
      </c>
      <c r="E478" s="495">
        <v>1</v>
      </c>
      <c r="F478" s="105" t="s">
        <v>108</v>
      </c>
      <c r="H478" s="105">
        <f>'Справка 6'!D30</f>
        <v>147583</v>
      </c>
    </row>
    <row r="479" spans="1:8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42916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42916</v>
      </c>
      <c r="D480" s="105" t="s">
        <v>565</v>
      </c>
      <c r="E480" s="495">
        <v>1</v>
      </c>
      <c r="F480" s="105" t="s">
        <v>113</v>
      </c>
      <c r="H480" s="105">
        <f>'Справка 6'!D32</f>
        <v>5219</v>
      </c>
    </row>
    <row r="481" spans="1:8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42916</v>
      </c>
      <c r="D481" s="105" t="s">
        <v>566</v>
      </c>
      <c r="E481" s="495">
        <v>1</v>
      </c>
      <c r="F481" s="105" t="s">
        <v>115</v>
      </c>
      <c r="H481" s="105">
        <f>'Справка 6'!D33</f>
        <v>5229</v>
      </c>
    </row>
    <row r="482" spans="1:8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42916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42916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42916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42916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42916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42916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42916</v>
      </c>
      <c r="D488" s="105" t="s">
        <v>578</v>
      </c>
      <c r="E488" s="495">
        <v>1</v>
      </c>
      <c r="F488" s="105" t="s">
        <v>827</v>
      </c>
      <c r="H488" s="105">
        <f>'Справка 6'!D40</f>
        <v>158031</v>
      </c>
    </row>
    <row r="489" spans="1:8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42916</v>
      </c>
      <c r="D489" s="105" t="s">
        <v>581</v>
      </c>
      <c r="E489" s="495">
        <v>1</v>
      </c>
      <c r="F489" s="105" t="s">
        <v>580</v>
      </c>
      <c r="H489" s="105">
        <f>'Справка 6'!D41</f>
        <v>768</v>
      </c>
    </row>
    <row r="490" spans="1:8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42916</v>
      </c>
      <c r="D490" s="105" t="s">
        <v>583</v>
      </c>
      <c r="E490" s="495">
        <v>1</v>
      </c>
      <c r="F490" s="105" t="s">
        <v>582</v>
      </c>
      <c r="H490" s="105">
        <f>'Справка 6'!D42</f>
        <v>519163</v>
      </c>
    </row>
    <row r="491" spans="1:8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42916</v>
      </c>
      <c r="D491" s="105" t="s">
        <v>523</v>
      </c>
      <c r="E491" s="495">
        <v>2</v>
      </c>
      <c r="F491" s="105" t="s">
        <v>522</v>
      </c>
      <c r="H491" s="105">
        <f>'Справка 6'!E11</f>
        <v>583</v>
      </c>
    </row>
    <row r="492" spans="1:8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42916</v>
      </c>
      <c r="D492" s="105" t="s">
        <v>526</v>
      </c>
      <c r="E492" s="495">
        <v>2</v>
      </c>
      <c r="F492" s="105" t="s">
        <v>525</v>
      </c>
      <c r="H492" s="105">
        <f>'Справка 6'!E12</f>
        <v>1007</v>
      </c>
    </row>
    <row r="493" spans="1:8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42916</v>
      </c>
      <c r="D493" s="105" t="s">
        <v>529</v>
      </c>
      <c r="E493" s="495">
        <v>2</v>
      </c>
      <c r="F493" s="105" t="s">
        <v>528</v>
      </c>
      <c r="H493" s="105">
        <f>'Справка 6'!E13</f>
        <v>1507</v>
      </c>
    </row>
    <row r="494" spans="1:8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42916</v>
      </c>
      <c r="D494" s="105" t="s">
        <v>532</v>
      </c>
      <c r="E494" s="495">
        <v>2</v>
      </c>
      <c r="F494" s="105" t="s">
        <v>531</v>
      </c>
      <c r="H494" s="105">
        <f>'Справка 6'!E14</f>
        <v>199</v>
      </c>
    </row>
    <row r="495" spans="1:8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42916</v>
      </c>
      <c r="D495" s="105" t="s">
        <v>535</v>
      </c>
      <c r="E495" s="495">
        <v>2</v>
      </c>
      <c r="F495" s="105" t="s">
        <v>534</v>
      </c>
      <c r="H495" s="105">
        <f>'Справка 6'!E15</f>
        <v>85</v>
      </c>
    </row>
    <row r="496" spans="1:8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42916</v>
      </c>
      <c r="D496" s="105" t="s">
        <v>537</v>
      </c>
      <c r="E496" s="495">
        <v>2</v>
      </c>
      <c r="F496" s="105" t="s">
        <v>536</v>
      </c>
      <c r="H496" s="105">
        <f>'Справка 6'!E16</f>
        <v>155</v>
      </c>
    </row>
    <row r="497" spans="1:8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42916</v>
      </c>
      <c r="D497" s="105" t="s">
        <v>540</v>
      </c>
      <c r="E497" s="495">
        <v>2</v>
      </c>
      <c r="F497" s="105" t="s">
        <v>539</v>
      </c>
      <c r="H497" s="105">
        <f>'Справка 6'!E17</f>
        <v>3597</v>
      </c>
    </row>
    <row r="498" spans="1:8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42916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42916</v>
      </c>
      <c r="D499" s="105" t="s">
        <v>545</v>
      </c>
      <c r="E499" s="495">
        <v>2</v>
      </c>
      <c r="F499" s="105" t="s">
        <v>828</v>
      </c>
      <c r="H499" s="105">
        <f>'Справка 6'!E19</f>
        <v>7133</v>
      </c>
    </row>
    <row r="500" spans="1:8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42916</v>
      </c>
      <c r="D500" s="105" t="s">
        <v>547</v>
      </c>
      <c r="E500" s="495">
        <v>2</v>
      </c>
      <c r="F500" s="105" t="s">
        <v>546</v>
      </c>
      <c r="H500" s="105">
        <f>'Справка 6'!E20</f>
        <v>485</v>
      </c>
    </row>
    <row r="501" spans="1:8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42916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42916</v>
      </c>
      <c r="D502" s="105" t="s">
        <v>553</v>
      </c>
      <c r="E502" s="495">
        <v>2</v>
      </c>
      <c r="F502" s="105" t="s">
        <v>552</v>
      </c>
      <c r="H502" s="105">
        <f>'Справка 6'!E23</f>
        <v>193</v>
      </c>
    </row>
    <row r="503" spans="1:8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42916</v>
      </c>
      <c r="D503" s="105" t="s">
        <v>555</v>
      </c>
      <c r="E503" s="495">
        <v>2</v>
      </c>
      <c r="F503" s="105" t="s">
        <v>554</v>
      </c>
      <c r="H503" s="105">
        <f>'Справка 6'!E24</f>
        <v>3</v>
      </c>
    </row>
    <row r="504" spans="1:8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42916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42916</v>
      </c>
      <c r="D505" s="105" t="s">
        <v>558</v>
      </c>
      <c r="E505" s="495">
        <v>2</v>
      </c>
      <c r="F505" s="105" t="s">
        <v>542</v>
      </c>
      <c r="H505" s="105">
        <f>'Справка 6'!E26</f>
        <v>258</v>
      </c>
    </row>
    <row r="506" spans="1:8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42916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42916</v>
      </c>
      <c r="D507" s="105" t="s">
        <v>562</v>
      </c>
      <c r="E507" s="495">
        <v>2</v>
      </c>
      <c r="F507" s="105" t="s">
        <v>561</v>
      </c>
      <c r="H507" s="105">
        <f>'Справка 6'!E29</f>
        <v>6490</v>
      </c>
    </row>
    <row r="508" spans="1:8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42916</v>
      </c>
      <c r="D508" s="105" t="s">
        <v>563</v>
      </c>
      <c r="E508" s="495">
        <v>2</v>
      </c>
      <c r="F508" s="105" t="s">
        <v>108</v>
      </c>
      <c r="H508" s="105">
        <f>'Справка 6'!E30</f>
        <v>5352</v>
      </c>
    </row>
    <row r="509" spans="1:8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42916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42916</v>
      </c>
      <c r="D510" s="105" t="s">
        <v>565</v>
      </c>
      <c r="E510" s="495">
        <v>2</v>
      </c>
      <c r="F510" s="105" t="s">
        <v>113</v>
      </c>
      <c r="H510" s="105">
        <f>'Справка 6'!E32</f>
        <v>1054</v>
      </c>
    </row>
    <row r="511" spans="1:8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42916</v>
      </c>
      <c r="D511" s="105" t="s">
        <v>566</v>
      </c>
      <c r="E511" s="495">
        <v>2</v>
      </c>
      <c r="F511" s="105" t="s">
        <v>115</v>
      </c>
      <c r="H511" s="105">
        <f>'Справка 6'!E33</f>
        <v>84</v>
      </c>
    </row>
    <row r="512" spans="1:8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42916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42916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42916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42916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42916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42916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42916</v>
      </c>
      <c r="D518" s="105" t="s">
        <v>578</v>
      </c>
      <c r="E518" s="495">
        <v>2</v>
      </c>
      <c r="F518" s="105" t="s">
        <v>827</v>
      </c>
      <c r="H518" s="105">
        <f>'Справка 6'!E40</f>
        <v>6490</v>
      </c>
    </row>
    <row r="519" spans="1:8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42916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42916</v>
      </c>
      <c r="D520" s="105" t="s">
        <v>583</v>
      </c>
      <c r="E520" s="495">
        <v>2</v>
      </c>
      <c r="F520" s="105" t="s">
        <v>582</v>
      </c>
      <c r="H520" s="105">
        <f>'Справка 6'!E42</f>
        <v>14108</v>
      </c>
    </row>
    <row r="521" spans="1:8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42916</v>
      </c>
      <c r="D521" s="105" t="s">
        <v>523</v>
      </c>
      <c r="E521" s="495">
        <v>3</v>
      </c>
      <c r="F521" s="105" t="s">
        <v>522</v>
      </c>
      <c r="H521" s="105">
        <f>'Справка 6'!F11</f>
        <v>8</v>
      </c>
    </row>
    <row r="522" spans="1:8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42916</v>
      </c>
      <c r="D522" s="105" t="s">
        <v>526</v>
      </c>
      <c r="E522" s="495">
        <v>3</v>
      </c>
      <c r="F522" s="105" t="s">
        <v>525</v>
      </c>
      <c r="H522" s="105">
        <f>'Справка 6'!F12</f>
        <v>18</v>
      </c>
    </row>
    <row r="523" spans="1:8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42916</v>
      </c>
      <c r="D523" s="105" t="s">
        <v>529</v>
      </c>
      <c r="E523" s="495">
        <v>3</v>
      </c>
      <c r="F523" s="105" t="s">
        <v>528</v>
      </c>
      <c r="H523" s="105">
        <f>'Справка 6'!F13</f>
        <v>59</v>
      </c>
    </row>
    <row r="524" spans="1:8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42916</v>
      </c>
      <c r="D524" s="105" t="s">
        <v>532</v>
      </c>
      <c r="E524" s="495">
        <v>3</v>
      </c>
      <c r="F524" s="105" t="s">
        <v>531</v>
      </c>
      <c r="H524" s="105">
        <f>'Справка 6'!F14</f>
        <v>23</v>
      </c>
    </row>
    <row r="525" spans="1:8">
      <c r="A525" s="105" t="str">
        <f t="shared" ref="A525:A588" si="36">pdeName</f>
        <v>СОФАРМА АД</v>
      </c>
      <c r="B525" s="105" t="str">
        <f t="shared" ref="B525:B588" si="37">pdeBulstat</f>
        <v>831902088</v>
      </c>
      <c r="C525" s="580">
        <f t="shared" ref="C525:C588" si="38">endDate</f>
        <v>42916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42916</v>
      </c>
      <c r="D526" s="105" t="s">
        <v>537</v>
      </c>
      <c r="E526" s="495">
        <v>3</v>
      </c>
      <c r="F526" s="105" t="s">
        <v>536</v>
      </c>
      <c r="H526" s="105">
        <f>'Справка 6'!F16</f>
        <v>1</v>
      </c>
    </row>
    <row r="527" spans="1:8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42916</v>
      </c>
      <c r="D527" s="105" t="s">
        <v>540</v>
      </c>
      <c r="E527" s="495">
        <v>3</v>
      </c>
      <c r="F527" s="105" t="s">
        <v>539</v>
      </c>
      <c r="H527" s="105">
        <f>'Справка 6'!F17</f>
        <v>3254</v>
      </c>
    </row>
    <row r="528" spans="1:8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42916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42916</v>
      </c>
      <c r="D529" s="105" t="s">
        <v>545</v>
      </c>
      <c r="E529" s="495">
        <v>3</v>
      </c>
      <c r="F529" s="105" t="s">
        <v>828</v>
      </c>
      <c r="H529" s="105">
        <f>'Справка 6'!F19</f>
        <v>3363</v>
      </c>
    </row>
    <row r="530" spans="1:8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42916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42916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42916</v>
      </c>
      <c r="D532" s="105" t="s">
        <v>553</v>
      </c>
      <c r="E532" s="495">
        <v>3</v>
      </c>
      <c r="F532" s="105" t="s">
        <v>552</v>
      </c>
      <c r="H532" s="105">
        <f>'Справка 6'!F23</f>
        <v>76</v>
      </c>
    </row>
    <row r="533" spans="1:8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42916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42916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42916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42916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42916</v>
      </c>
      <c r="D537" s="105" t="s">
        <v>562</v>
      </c>
      <c r="E537" s="495">
        <v>3</v>
      </c>
      <c r="F537" s="105" t="s">
        <v>561</v>
      </c>
      <c r="H537" s="105">
        <f>'Справка 6'!F29</f>
        <v>1646</v>
      </c>
    </row>
    <row r="538" spans="1:8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42916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42916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42916</v>
      </c>
      <c r="D540" s="105" t="s">
        <v>565</v>
      </c>
      <c r="E540" s="495">
        <v>3</v>
      </c>
      <c r="F540" s="105" t="s">
        <v>113</v>
      </c>
      <c r="H540" s="105">
        <f>'Справка 6'!F32</f>
        <v>1532</v>
      </c>
    </row>
    <row r="541" spans="1:8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42916</v>
      </c>
      <c r="D541" s="105" t="s">
        <v>566</v>
      </c>
      <c r="E541" s="495">
        <v>3</v>
      </c>
      <c r="F541" s="105" t="s">
        <v>115</v>
      </c>
      <c r="H541" s="105">
        <f>'Справка 6'!F33</f>
        <v>114</v>
      </c>
    </row>
    <row r="542" spans="1:8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42916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42916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42916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42916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42916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42916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42916</v>
      </c>
      <c r="D548" s="105" t="s">
        <v>578</v>
      </c>
      <c r="E548" s="495">
        <v>3</v>
      </c>
      <c r="F548" s="105" t="s">
        <v>827</v>
      </c>
      <c r="H548" s="105">
        <f>'Справка 6'!F40</f>
        <v>1646</v>
      </c>
    </row>
    <row r="549" spans="1:8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42916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42916</v>
      </c>
      <c r="D550" s="105" t="s">
        <v>583</v>
      </c>
      <c r="E550" s="495">
        <v>3</v>
      </c>
      <c r="F550" s="105" t="s">
        <v>582</v>
      </c>
      <c r="H550" s="105">
        <f>'Справка 6'!F42</f>
        <v>5009</v>
      </c>
    </row>
    <row r="551" spans="1:8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42916</v>
      </c>
      <c r="D551" s="105" t="s">
        <v>523</v>
      </c>
      <c r="E551" s="495">
        <v>4</v>
      </c>
      <c r="F551" s="105" t="s">
        <v>522</v>
      </c>
      <c r="H551" s="105">
        <f>'Справка 6'!G11</f>
        <v>35196</v>
      </c>
    </row>
    <row r="552" spans="1:8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42916</v>
      </c>
      <c r="D552" s="105" t="s">
        <v>526</v>
      </c>
      <c r="E552" s="495">
        <v>4</v>
      </c>
      <c r="F552" s="105" t="s">
        <v>525</v>
      </c>
      <c r="H552" s="105">
        <f>'Справка 6'!G12</f>
        <v>108985</v>
      </c>
    </row>
    <row r="553" spans="1:8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42916</v>
      </c>
      <c r="D553" s="105" t="s">
        <v>529</v>
      </c>
      <c r="E553" s="495">
        <v>4</v>
      </c>
      <c r="F553" s="105" t="s">
        <v>528</v>
      </c>
      <c r="H553" s="105">
        <f>'Справка 6'!G13</f>
        <v>153202</v>
      </c>
    </row>
    <row r="554" spans="1:8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42916</v>
      </c>
      <c r="D554" s="105" t="s">
        <v>532</v>
      </c>
      <c r="E554" s="495">
        <v>4</v>
      </c>
      <c r="F554" s="105" t="s">
        <v>531</v>
      </c>
      <c r="H554" s="105">
        <f>'Справка 6'!G14</f>
        <v>13781</v>
      </c>
    </row>
    <row r="555" spans="1:8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42916</v>
      </c>
      <c r="D555" s="105" t="s">
        <v>535</v>
      </c>
      <c r="E555" s="495">
        <v>4</v>
      </c>
      <c r="F555" s="105" t="s">
        <v>534</v>
      </c>
      <c r="H555" s="105">
        <f>'Справка 6'!G15</f>
        <v>10234</v>
      </c>
    </row>
    <row r="556" spans="1:8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42916</v>
      </c>
      <c r="D556" s="105" t="s">
        <v>537</v>
      </c>
      <c r="E556" s="495">
        <v>4</v>
      </c>
      <c r="F556" s="105" t="s">
        <v>536</v>
      </c>
      <c r="H556" s="105">
        <f>'Справка 6'!G16</f>
        <v>11907</v>
      </c>
    </row>
    <row r="557" spans="1:8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42916</v>
      </c>
      <c r="D557" s="105" t="s">
        <v>540</v>
      </c>
      <c r="E557" s="495">
        <v>4</v>
      </c>
      <c r="F557" s="105" t="s">
        <v>539</v>
      </c>
      <c r="H557" s="105">
        <f>'Справка 6'!G17</f>
        <v>2580</v>
      </c>
    </row>
    <row r="558" spans="1:8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42916</v>
      </c>
      <c r="D558" s="105" t="s">
        <v>543</v>
      </c>
      <c r="E558" s="495">
        <v>4</v>
      </c>
      <c r="F558" s="105" t="s">
        <v>542</v>
      </c>
      <c r="H558" s="105">
        <f>'Справка 6'!G18</f>
        <v>148</v>
      </c>
    </row>
    <row r="559" spans="1:8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42916</v>
      </c>
      <c r="D559" s="105" t="s">
        <v>545</v>
      </c>
      <c r="E559" s="495">
        <v>4</v>
      </c>
      <c r="F559" s="105" t="s">
        <v>828</v>
      </c>
      <c r="H559" s="105">
        <f>'Справка 6'!G19</f>
        <v>336033</v>
      </c>
    </row>
    <row r="560" spans="1:8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42916</v>
      </c>
      <c r="D560" s="105" t="s">
        <v>547</v>
      </c>
      <c r="E560" s="495">
        <v>4</v>
      </c>
      <c r="F560" s="105" t="s">
        <v>546</v>
      </c>
      <c r="H560" s="105">
        <f>'Справка 6'!G20</f>
        <v>23325</v>
      </c>
    </row>
    <row r="561" spans="1:8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42916</v>
      </c>
      <c r="D561" s="105" t="s">
        <v>549</v>
      </c>
      <c r="E561" s="495">
        <v>4</v>
      </c>
      <c r="F561" s="105" t="s">
        <v>548</v>
      </c>
      <c r="H561" s="105">
        <f>'Справка 6'!G21</f>
        <v>134</v>
      </c>
    </row>
    <row r="562" spans="1:8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42916</v>
      </c>
      <c r="D562" s="105" t="s">
        <v>553</v>
      </c>
      <c r="E562" s="495">
        <v>4</v>
      </c>
      <c r="F562" s="105" t="s">
        <v>552</v>
      </c>
      <c r="H562" s="105">
        <f>'Справка 6'!G23</f>
        <v>1400</v>
      </c>
    </row>
    <row r="563" spans="1:8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42916</v>
      </c>
      <c r="D563" s="105" t="s">
        <v>555</v>
      </c>
      <c r="E563" s="495">
        <v>4</v>
      </c>
      <c r="F563" s="105" t="s">
        <v>554</v>
      </c>
      <c r="H563" s="105">
        <f>'Справка 6'!G24</f>
        <v>3822</v>
      </c>
    </row>
    <row r="564" spans="1:8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42916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42916</v>
      </c>
      <c r="D565" s="105" t="s">
        <v>558</v>
      </c>
      <c r="E565" s="495">
        <v>4</v>
      </c>
      <c r="F565" s="105" t="s">
        <v>542</v>
      </c>
      <c r="H565" s="105">
        <f>'Справка 6'!G26</f>
        <v>283</v>
      </c>
    </row>
    <row r="566" spans="1:8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42916</v>
      </c>
      <c r="D566" s="105" t="s">
        <v>560</v>
      </c>
      <c r="E566" s="495">
        <v>4</v>
      </c>
      <c r="F566" s="105" t="s">
        <v>863</v>
      </c>
      <c r="H566" s="105">
        <f>'Справка 6'!G27</f>
        <v>5127</v>
      </c>
    </row>
    <row r="567" spans="1:8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42916</v>
      </c>
      <c r="D567" s="105" t="s">
        <v>562</v>
      </c>
      <c r="E567" s="495">
        <v>4</v>
      </c>
      <c r="F567" s="105" t="s">
        <v>561</v>
      </c>
      <c r="H567" s="105">
        <f>'Справка 6'!G29</f>
        <v>162875</v>
      </c>
    </row>
    <row r="568" spans="1:8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42916</v>
      </c>
      <c r="D568" s="105" t="s">
        <v>563</v>
      </c>
      <c r="E568" s="495">
        <v>4</v>
      </c>
      <c r="F568" s="105" t="s">
        <v>108</v>
      </c>
      <c r="H568" s="105">
        <f>'Справка 6'!G30</f>
        <v>152935</v>
      </c>
    </row>
    <row r="569" spans="1:8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42916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42916</v>
      </c>
      <c r="D570" s="105" t="s">
        <v>565</v>
      </c>
      <c r="E570" s="495">
        <v>4</v>
      </c>
      <c r="F570" s="105" t="s">
        <v>113</v>
      </c>
      <c r="H570" s="105">
        <f>'Справка 6'!G32</f>
        <v>4741</v>
      </c>
    </row>
    <row r="571" spans="1:8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42916</v>
      </c>
      <c r="D571" s="105" t="s">
        <v>566</v>
      </c>
      <c r="E571" s="495">
        <v>4</v>
      </c>
      <c r="F571" s="105" t="s">
        <v>115</v>
      </c>
      <c r="H571" s="105">
        <f>'Справка 6'!G33</f>
        <v>5199</v>
      </c>
    </row>
    <row r="572" spans="1:8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42916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42916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42916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42916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42916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42916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42916</v>
      </c>
      <c r="D578" s="105" t="s">
        <v>578</v>
      </c>
      <c r="E578" s="495">
        <v>4</v>
      </c>
      <c r="F578" s="105" t="s">
        <v>827</v>
      </c>
      <c r="H578" s="105">
        <f>'Справка 6'!G40</f>
        <v>162875</v>
      </c>
    </row>
    <row r="579" spans="1:8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42916</v>
      </c>
      <c r="D579" s="105" t="s">
        <v>581</v>
      </c>
      <c r="E579" s="495">
        <v>4</v>
      </c>
      <c r="F579" s="105" t="s">
        <v>580</v>
      </c>
      <c r="H579" s="105">
        <f>'Справка 6'!G41</f>
        <v>768</v>
      </c>
    </row>
    <row r="580" spans="1:8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42916</v>
      </c>
      <c r="D580" s="105" t="s">
        <v>583</v>
      </c>
      <c r="E580" s="495">
        <v>4</v>
      </c>
      <c r="F580" s="105" t="s">
        <v>582</v>
      </c>
      <c r="H580" s="105">
        <f>'Справка 6'!G42</f>
        <v>528262</v>
      </c>
    </row>
    <row r="581" spans="1:8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42916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42916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42916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42916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42916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42916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42916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42916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СОФАРМА АД</v>
      </c>
      <c r="B589" s="105" t="str">
        <f t="shared" ref="B589:B652" si="40">pdeBulstat</f>
        <v>831902088</v>
      </c>
      <c r="C589" s="580">
        <f t="shared" ref="C589:C652" si="41">endDate</f>
        <v>42916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42916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42916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42916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42916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42916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42916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42916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42916</v>
      </c>
      <c r="D597" s="105" t="s">
        <v>562</v>
      </c>
      <c r="E597" s="495">
        <v>5</v>
      </c>
      <c r="F597" s="105" t="s">
        <v>561</v>
      </c>
      <c r="H597" s="105">
        <f>'Справка 6'!H29</f>
        <v>237</v>
      </c>
    </row>
    <row r="598" spans="1:8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42916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42916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42916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42916</v>
      </c>
      <c r="D601" s="105" t="s">
        <v>566</v>
      </c>
      <c r="E601" s="495">
        <v>5</v>
      </c>
      <c r="F601" s="105" t="s">
        <v>115</v>
      </c>
      <c r="H601" s="105">
        <f>'Справка 6'!H33</f>
        <v>237</v>
      </c>
    </row>
    <row r="602" spans="1:8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42916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42916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42916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42916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42916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42916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42916</v>
      </c>
      <c r="D608" s="105" t="s">
        <v>578</v>
      </c>
      <c r="E608" s="495">
        <v>5</v>
      </c>
      <c r="F608" s="105" t="s">
        <v>827</v>
      </c>
      <c r="H608" s="105">
        <f>'Справка 6'!H40</f>
        <v>237</v>
      </c>
    </row>
    <row r="609" spans="1:8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42916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42916</v>
      </c>
      <c r="D610" s="105" t="s">
        <v>583</v>
      </c>
      <c r="E610" s="495">
        <v>5</v>
      </c>
      <c r="F610" s="105" t="s">
        <v>582</v>
      </c>
      <c r="H610" s="105">
        <f>'Справка 6'!H42</f>
        <v>237</v>
      </c>
    </row>
    <row r="611" spans="1:8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42916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42916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42916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42916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42916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42916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42916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42916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42916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42916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42916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42916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42916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42916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42916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42916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42916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42916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42916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42916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42916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42916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42916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42916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42916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42916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42916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42916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42916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42916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42916</v>
      </c>
      <c r="D641" s="105" t="s">
        <v>523</v>
      </c>
      <c r="E641" s="495">
        <v>7</v>
      </c>
      <c r="F641" s="105" t="s">
        <v>522</v>
      </c>
      <c r="H641" s="105">
        <f>'Справка 6'!J11</f>
        <v>35196</v>
      </c>
    </row>
    <row r="642" spans="1:8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42916</v>
      </c>
      <c r="D642" s="105" t="s">
        <v>526</v>
      </c>
      <c r="E642" s="495">
        <v>7</v>
      </c>
      <c r="F642" s="105" t="s">
        <v>525</v>
      </c>
      <c r="H642" s="105">
        <f>'Справка 6'!J12</f>
        <v>108985</v>
      </c>
    </row>
    <row r="643" spans="1:8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42916</v>
      </c>
      <c r="D643" s="105" t="s">
        <v>529</v>
      </c>
      <c r="E643" s="495">
        <v>7</v>
      </c>
      <c r="F643" s="105" t="s">
        <v>528</v>
      </c>
      <c r="H643" s="105">
        <f>'Справка 6'!J13</f>
        <v>153202</v>
      </c>
    </row>
    <row r="644" spans="1:8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42916</v>
      </c>
      <c r="D644" s="105" t="s">
        <v>532</v>
      </c>
      <c r="E644" s="495">
        <v>7</v>
      </c>
      <c r="F644" s="105" t="s">
        <v>531</v>
      </c>
      <c r="H644" s="105">
        <f>'Справка 6'!J14</f>
        <v>13781</v>
      </c>
    </row>
    <row r="645" spans="1:8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42916</v>
      </c>
      <c r="D645" s="105" t="s">
        <v>535</v>
      </c>
      <c r="E645" s="495">
        <v>7</v>
      </c>
      <c r="F645" s="105" t="s">
        <v>534</v>
      </c>
      <c r="H645" s="105">
        <f>'Справка 6'!J15</f>
        <v>10234</v>
      </c>
    </row>
    <row r="646" spans="1:8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42916</v>
      </c>
      <c r="D646" s="105" t="s">
        <v>537</v>
      </c>
      <c r="E646" s="495">
        <v>7</v>
      </c>
      <c r="F646" s="105" t="s">
        <v>536</v>
      </c>
      <c r="H646" s="105">
        <f>'Справка 6'!J16</f>
        <v>11907</v>
      </c>
    </row>
    <row r="647" spans="1:8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42916</v>
      </c>
      <c r="D647" s="105" t="s">
        <v>540</v>
      </c>
      <c r="E647" s="495">
        <v>7</v>
      </c>
      <c r="F647" s="105" t="s">
        <v>539</v>
      </c>
      <c r="H647" s="105">
        <f>'Справка 6'!J17</f>
        <v>2580</v>
      </c>
    </row>
    <row r="648" spans="1:8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42916</v>
      </c>
      <c r="D648" s="105" t="s">
        <v>543</v>
      </c>
      <c r="E648" s="495">
        <v>7</v>
      </c>
      <c r="F648" s="105" t="s">
        <v>542</v>
      </c>
      <c r="H648" s="105">
        <f>'Справка 6'!J18</f>
        <v>148</v>
      </c>
    </row>
    <row r="649" spans="1:8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42916</v>
      </c>
      <c r="D649" s="105" t="s">
        <v>545</v>
      </c>
      <c r="E649" s="495">
        <v>7</v>
      </c>
      <c r="F649" s="105" t="s">
        <v>828</v>
      </c>
      <c r="H649" s="105">
        <f>'Справка 6'!J19</f>
        <v>336033</v>
      </c>
    </row>
    <row r="650" spans="1:8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42916</v>
      </c>
      <c r="D650" s="105" t="s">
        <v>547</v>
      </c>
      <c r="E650" s="495">
        <v>7</v>
      </c>
      <c r="F650" s="105" t="s">
        <v>546</v>
      </c>
      <c r="H650" s="105">
        <f>'Справка 6'!J20</f>
        <v>23325</v>
      </c>
    </row>
    <row r="651" spans="1:8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42916</v>
      </c>
      <c r="D651" s="105" t="s">
        <v>549</v>
      </c>
      <c r="E651" s="495">
        <v>7</v>
      </c>
      <c r="F651" s="105" t="s">
        <v>548</v>
      </c>
      <c r="H651" s="105">
        <f>'Справка 6'!J21</f>
        <v>134</v>
      </c>
    </row>
    <row r="652" spans="1:8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42916</v>
      </c>
      <c r="D652" s="105" t="s">
        <v>553</v>
      </c>
      <c r="E652" s="495">
        <v>7</v>
      </c>
      <c r="F652" s="105" t="s">
        <v>552</v>
      </c>
      <c r="H652" s="105">
        <f>'Справка 6'!J23</f>
        <v>1400</v>
      </c>
    </row>
    <row r="653" spans="1:8">
      <c r="A653" s="105" t="str">
        <f t="shared" ref="A653:A716" si="42">pdeName</f>
        <v>СОФАРМА АД</v>
      </c>
      <c r="B653" s="105" t="str">
        <f t="shared" ref="B653:B716" si="43">pdeBulstat</f>
        <v>831902088</v>
      </c>
      <c r="C653" s="580">
        <f t="shared" ref="C653:C716" si="44">endDate</f>
        <v>42916</v>
      </c>
      <c r="D653" s="105" t="s">
        <v>555</v>
      </c>
      <c r="E653" s="495">
        <v>7</v>
      </c>
      <c r="F653" s="105" t="s">
        <v>554</v>
      </c>
      <c r="H653" s="105">
        <f>'Справка 6'!J24</f>
        <v>3822</v>
      </c>
    </row>
    <row r="654" spans="1:8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42916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42916</v>
      </c>
      <c r="D655" s="105" t="s">
        <v>558</v>
      </c>
      <c r="E655" s="495">
        <v>7</v>
      </c>
      <c r="F655" s="105" t="s">
        <v>542</v>
      </c>
      <c r="H655" s="105">
        <f>'Справка 6'!J26</f>
        <v>283</v>
      </c>
    </row>
    <row r="656" spans="1:8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42916</v>
      </c>
      <c r="D656" s="105" t="s">
        <v>560</v>
      </c>
      <c r="E656" s="495">
        <v>7</v>
      </c>
      <c r="F656" s="105" t="s">
        <v>863</v>
      </c>
      <c r="H656" s="105">
        <f>'Справка 6'!J27</f>
        <v>5127</v>
      </c>
    </row>
    <row r="657" spans="1:8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42916</v>
      </c>
      <c r="D657" s="105" t="s">
        <v>562</v>
      </c>
      <c r="E657" s="495">
        <v>7</v>
      </c>
      <c r="F657" s="105" t="s">
        <v>561</v>
      </c>
      <c r="H657" s="105">
        <f>'Справка 6'!J29</f>
        <v>163112</v>
      </c>
    </row>
    <row r="658" spans="1:8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42916</v>
      </c>
      <c r="D658" s="105" t="s">
        <v>563</v>
      </c>
      <c r="E658" s="495">
        <v>7</v>
      </c>
      <c r="F658" s="105" t="s">
        <v>108</v>
      </c>
      <c r="H658" s="105">
        <f>'Справка 6'!J30</f>
        <v>152935</v>
      </c>
    </row>
    <row r="659" spans="1:8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42916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42916</v>
      </c>
      <c r="D660" s="105" t="s">
        <v>565</v>
      </c>
      <c r="E660" s="495">
        <v>7</v>
      </c>
      <c r="F660" s="105" t="s">
        <v>113</v>
      </c>
      <c r="H660" s="105">
        <f>'Справка 6'!J32</f>
        <v>4741</v>
      </c>
    </row>
    <row r="661" spans="1:8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42916</v>
      </c>
      <c r="D661" s="105" t="s">
        <v>566</v>
      </c>
      <c r="E661" s="495">
        <v>7</v>
      </c>
      <c r="F661" s="105" t="s">
        <v>115</v>
      </c>
      <c r="H661" s="105">
        <f>'Справка 6'!J33</f>
        <v>5436</v>
      </c>
    </row>
    <row r="662" spans="1:8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42916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42916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42916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42916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42916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42916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42916</v>
      </c>
      <c r="D668" s="105" t="s">
        <v>578</v>
      </c>
      <c r="E668" s="495">
        <v>7</v>
      </c>
      <c r="F668" s="105" t="s">
        <v>827</v>
      </c>
      <c r="H668" s="105">
        <f>'Справка 6'!J40</f>
        <v>163112</v>
      </c>
    </row>
    <row r="669" spans="1:8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42916</v>
      </c>
      <c r="D669" s="105" t="s">
        <v>581</v>
      </c>
      <c r="E669" s="495">
        <v>7</v>
      </c>
      <c r="F669" s="105" t="s">
        <v>580</v>
      </c>
      <c r="H669" s="105">
        <f>'Справка 6'!J41</f>
        <v>768</v>
      </c>
    </row>
    <row r="670" spans="1:8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42916</v>
      </c>
      <c r="D670" s="105" t="s">
        <v>583</v>
      </c>
      <c r="E670" s="495">
        <v>7</v>
      </c>
      <c r="F670" s="105" t="s">
        <v>582</v>
      </c>
      <c r="H670" s="105">
        <f>'Справка 6'!J42</f>
        <v>528499</v>
      </c>
    </row>
    <row r="671" spans="1:8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42916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42916</v>
      </c>
      <c r="D672" s="105" t="s">
        <v>526</v>
      </c>
      <c r="E672" s="495">
        <v>8</v>
      </c>
      <c r="F672" s="105" t="s">
        <v>525</v>
      </c>
      <c r="H672" s="105">
        <f>'Справка 6'!K12</f>
        <v>22581</v>
      </c>
    </row>
    <row r="673" spans="1:8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42916</v>
      </c>
      <c r="D673" s="105" t="s">
        <v>529</v>
      </c>
      <c r="E673" s="495">
        <v>8</v>
      </c>
      <c r="F673" s="105" t="s">
        <v>528</v>
      </c>
      <c r="H673" s="105">
        <f>'Справка 6'!K13</f>
        <v>80627</v>
      </c>
    </row>
    <row r="674" spans="1:8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42916</v>
      </c>
      <c r="D674" s="105" t="s">
        <v>532</v>
      </c>
      <c r="E674" s="495">
        <v>8</v>
      </c>
      <c r="F674" s="105" t="s">
        <v>531</v>
      </c>
      <c r="H674" s="105">
        <f>'Справка 6'!K14</f>
        <v>3391</v>
      </c>
    </row>
    <row r="675" spans="1:8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42916</v>
      </c>
      <c r="D675" s="105" t="s">
        <v>535</v>
      </c>
      <c r="E675" s="495">
        <v>8</v>
      </c>
      <c r="F675" s="105" t="s">
        <v>534</v>
      </c>
      <c r="H675" s="105">
        <f>'Справка 6'!K15</f>
        <v>7431</v>
      </c>
    </row>
    <row r="676" spans="1:8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42916</v>
      </c>
      <c r="D676" s="105" t="s">
        <v>537</v>
      </c>
      <c r="E676" s="495">
        <v>8</v>
      </c>
      <c r="F676" s="105" t="s">
        <v>536</v>
      </c>
      <c r="H676" s="105">
        <f>'Справка 6'!K16</f>
        <v>8955</v>
      </c>
    </row>
    <row r="677" spans="1:8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42916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42916</v>
      </c>
      <c r="D678" s="105" t="s">
        <v>543</v>
      </c>
      <c r="E678" s="495">
        <v>8</v>
      </c>
      <c r="F678" s="105" t="s">
        <v>542</v>
      </c>
      <c r="H678" s="105">
        <f>'Справка 6'!K18</f>
        <v>87</v>
      </c>
    </row>
    <row r="679" spans="1:8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42916</v>
      </c>
      <c r="D679" s="105" t="s">
        <v>545</v>
      </c>
      <c r="E679" s="495">
        <v>8</v>
      </c>
      <c r="F679" s="105" t="s">
        <v>828</v>
      </c>
      <c r="H679" s="105">
        <f>'Справка 6'!K19</f>
        <v>123072</v>
      </c>
    </row>
    <row r="680" spans="1:8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42916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42916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42916</v>
      </c>
      <c r="D682" s="105" t="s">
        <v>553</v>
      </c>
      <c r="E682" s="495">
        <v>8</v>
      </c>
      <c r="F682" s="105" t="s">
        <v>552</v>
      </c>
      <c r="H682" s="105">
        <f>'Справка 6'!K23</f>
        <v>1169</v>
      </c>
    </row>
    <row r="683" spans="1:8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42916</v>
      </c>
      <c r="D683" s="105" t="s">
        <v>555</v>
      </c>
      <c r="E683" s="495">
        <v>8</v>
      </c>
      <c r="F683" s="105" t="s">
        <v>554</v>
      </c>
      <c r="H683" s="105">
        <f>'Справка 6'!K24</f>
        <v>2549</v>
      </c>
    </row>
    <row r="684" spans="1:8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42916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42916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42916</v>
      </c>
      <c r="D686" s="105" t="s">
        <v>560</v>
      </c>
      <c r="E686" s="495">
        <v>8</v>
      </c>
      <c r="F686" s="105" t="s">
        <v>863</v>
      </c>
      <c r="H686" s="105">
        <f>'Справка 6'!K27</f>
        <v>3718</v>
      </c>
    </row>
    <row r="687" spans="1:8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42916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42916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42916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42916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42916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42916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42916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42916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42916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42916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42916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42916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42916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42916</v>
      </c>
      <c r="D700" s="105" t="s">
        <v>583</v>
      </c>
      <c r="E700" s="495">
        <v>8</v>
      </c>
      <c r="F700" s="105" t="s">
        <v>582</v>
      </c>
      <c r="H700" s="105">
        <f>'Справка 6'!K42</f>
        <v>126790</v>
      </c>
    </row>
    <row r="701" spans="1:8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42916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42916</v>
      </c>
      <c r="D702" s="105" t="s">
        <v>526</v>
      </c>
      <c r="E702" s="495">
        <v>9</v>
      </c>
      <c r="F702" s="105" t="s">
        <v>525</v>
      </c>
      <c r="H702" s="105">
        <f>'Справка 6'!L12</f>
        <v>2063</v>
      </c>
    </row>
    <row r="703" spans="1:8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42916</v>
      </c>
      <c r="D703" s="105" t="s">
        <v>529</v>
      </c>
      <c r="E703" s="495">
        <v>9</v>
      </c>
      <c r="F703" s="105" t="s">
        <v>528</v>
      </c>
      <c r="H703" s="105">
        <f>'Справка 6'!L13</f>
        <v>4098</v>
      </c>
    </row>
    <row r="704" spans="1:8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42916</v>
      </c>
      <c r="D704" s="105" t="s">
        <v>532</v>
      </c>
      <c r="E704" s="495">
        <v>9</v>
      </c>
      <c r="F704" s="105" t="s">
        <v>531</v>
      </c>
      <c r="H704" s="105">
        <f>'Справка 6'!L14</f>
        <v>366</v>
      </c>
    </row>
    <row r="705" spans="1:8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42916</v>
      </c>
      <c r="D705" s="105" t="s">
        <v>535</v>
      </c>
      <c r="E705" s="495">
        <v>9</v>
      </c>
      <c r="F705" s="105" t="s">
        <v>534</v>
      </c>
      <c r="H705" s="105">
        <f>'Справка 6'!L15</f>
        <v>478</v>
      </c>
    </row>
    <row r="706" spans="1:8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42916</v>
      </c>
      <c r="D706" s="105" t="s">
        <v>537</v>
      </c>
      <c r="E706" s="495">
        <v>9</v>
      </c>
      <c r="F706" s="105" t="s">
        <v>536</v>
      </c>
      <c r="H706" s="105">
        <f>'Справка 6'!L16</f>
        <v>306</v>
      </c>
    </row>
    <row r="707" spans="1:8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42916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42916</v>
      </c>
      <c r="D708" s="105" t="s">
        <v>543</v>
      </c>
      <c r="E708" s="495">
        <v>9</v>
      </c>
      <c r="F708" s="105" t="s">
        <v>542</v>
      </c>
      <c r="H708" s="105">
        <f>'Справка 6'!L18</f>
        <v>5</v>
      </c>
    </row>
    <row r="709" spans="1:8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42916</v>
      </c>
      <c r="D709" s="105" t="s">
        <v>545</v>
      </c>
      <c r="E709" s="495">
        <v>9</v>
      </c>
      <c r="F709" s="105" t="s">
        <v>828</v>
      </c>
      <c r="H709" s="105">
        <f>'Справка 6'!L19</f>
        <v>7316</v>
      </c>
    </row>
    <row r="710" spans="1:8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42916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42916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42916</v>
      </c>
      <c r="D712" s="105" t="s">
        <v>553</v>
      </c>
      <c r="E712" s="495">
        <v>9</v>
      </c>
      <c r="F712" s="105" t="s">
        <v>552</v>
      </c>
      <c r="H712" s="105">
        <f>'Справка 6'!L23</f>
        <v>36</v>
      </c>
    </row>
    <row r="713" spans="1:8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42916</v>
      </c>
      <c r="D713" s="105" t="s">
        <v>555</v>
      </c>
      <c r="E713" s="495">
        <v>9</v>
      </c>
      <c r="F713" s="105" t="s">
        <v>554</v>
      </c>
      <c r="H713" s="105">
        <f>'Справка 6'!L24</f>
        <v>101</v>
      </c>
    </row>
    <row r="714" spans="1:8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42916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42916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42916</v>
      </c>
      <c r="D716" s="105" t="s">
        <v>560</v>
      </c>
      <c r="E716" s="495">
        <v>9</v>
      </c>
      <c r="F716" s="105" t="s">
        <v>863</v>
      </c>
      <c r="H716" s="105">
        <f>'Справка 6'!L27</f>
        <v>137</v>
      </c>
    </row>
    <row r="717" spans="1:8">
      <c r="A717" s="105" t="str">
        <f t="shared" ref="A717:A780" si="45">pdeName</f>
        <v>СОФАРМА АД</v>
      </c>
      <c r="B717" s="105" t="str">
        <f t="shared" ref="B717:B780" si="46">pdeBulstat</f>
        <v>831902088</v>
      </c>
      <c r="C717" s="580">
        <f t="shared" ref="C717:C780" si="47">endDate</f>
        <v>42916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42916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42916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42916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42916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42916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42916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42916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42916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42916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42916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42916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42916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42916</v>
      </c>
      <c r="D730" s="105" t="s">
        <v>583</v>
      </c>
      <c r="E730" s="495">
        <v>9</v>
      </c>
      <c r="F730" s="105" t="s">
        <v>582</v>
      </c>
      <c r="H730" s="105">
        <f>'Справка 6'!L42</f>
        <v>7453</v>
      </c>
    </row>
    <row r="731" spans="1:8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42916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42916</v>
      </c>
      <c r="D732" s="105" t="s">
        <v>526</v>
      </c>
      <c r="E732" s="495">
        <v>10</v>
      </c>
      <c r="F732" s="105" t="s">
        <v>525</v>
      </c>
      <c r="H732" s="105">
        <f>'Справка 6'!M12</f>
        <v>14</v>
      </c>
    </row>
    <row r="733" spans="1:8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42916</v>
      </c>
      <c r="D733" s="105" t="s">
        <v>529</v>
      </c>
      <c r="E733" s="495">
        <v>10</v>
      </c>
      <c r="F733" s="105" t="s">
        <v>528</v>
      </c>
      <c r="H733" s="105">
        <f>'Справка 6'!M13</f>
        <v>59</v>
      </c>
    </row>
    <row r="734" spans="1:8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42916</v>
      </c>
      <c r="D734" s="105" t="s">
        <v>532</v>
      </c>
      <c r="E734" s="495">
        <v>10</v>
      </c>
      <c r="F734" s="105" t="s">
        <v>531</v>
      </c>
      <c r="H734" s="105">
        <f>'Справка 6'!M14</f>
        <v>23</v>
      </c>
    </row>
    <row r="735" spans="1:8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42916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42916</v>
      </c>
      <c r="D736" s="105" t="s">
        <v>537</v>
      </c>
      <c r="E736" s="495">
        <v>10</v>
      </c>
      <c r="F736" s="105" t="s">
        <v>536</v>
      </c>
      <c r="H736" s="105">
        <f>'Справка 6'!M16</f>
        <v>1</v>
      </c>
    </row>
    <row r="737" spans="1:8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42916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42916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42916</v>
      </c>
      <c r="D739" s="105" t="s">
        <v>545</v>
      </c>
      <c r="E739" s="495">
        <v>10</v>
      </c>
      <c r="F739" s="105" t="s">
        <v>828</v>
      </c>
      <c r="H739" s="105">
        <f>'Справка 6'!M19</f>
        <v>97</v>
      </c>
    </row>
    <row r="740" spans="1:8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42916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42916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42916</v>
      </c>
      <c r="D742" s="105" t="s">
        <v>553</v>
      </c>
      <c r="E742" s="495">
        <v>10</v>
      </c>
      <c r="F742" s="105" t="s">
        <v>552</v>
      </c>
      <c r="H742" s="105">
        <f>'Справка 6'!M23</f>
        <v>76</v>
      </c>
    </row>
    <row r="743" spans="1:8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42916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42916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42916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42916</v>
      </c>
      <c r="D746" s="105" t="s">
        <v>560</v>
      </c>
      <c r="E746" s="495">
        <v>10</v>
      </c>
      <c r="F746" s="105" t="s">
        <v>863</v>
      </c>
      <c r="H746" s="105">
        <f>'Справка 6'!M27</f>
        <v>76</v>
      </c>
    </row>
    <row r="747" spans="1:8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42916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42916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42916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42916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42916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42916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42916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42916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42916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42916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42916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42916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42916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42916</v>
      </c>
      <c r="D760" s="105" t="s">
        <v>583</v>
      </c>
      <c r="E760" s="495">
        <v>10</v>
      </c>
      <c r="F760" s="105" t="s">
        <v>582</v>
      </c>
      <c r="H760" s="105">
        <f>'Справка 6'!M42</f>
        <v>173</v>
      </c>
    </row>
    <row r="761" spans="1:8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42916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42916</v>
      </c>
      <c r="D762" s="105" t="s">
        <v>526</v>
      </c>
      <c r="E762" s="495">
        <v>11</v>
      </c>
      <c r="F762" s="105" t="s">
        <v>525</v>
      </c>
      <c r="H762" s="105">
        <f>'Справка 6'!N12</f>
        <v>24630</v>
      </c>
    </row>
    <row r="763" spans="1:8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42916</v>
      </c>
      <c r="D763" s="105" t="s">
        <v>529</v>
      </c>
      <c r="E763" s="495">
        <v>11</v>
      </c>
      <c r="F763" s="105" t="s">
        <v>528</v>
      </c>
      <c r="H763" s="105">
        <f>'Справка 6'!N13</f>
        <v>84666</v>
      </c>
    </row>
    <row r="764" spans="1:8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42916</v>
      </c>
      <c r="D764" s="105" t="s">
        <v>532</v>
      </c>
      <c r="E764" s="495">
        <v>11</v>
      </c>
      <c r="F764" s="105" t="s">
        <v>531</v>
      </c>
      <c r="H764" s="105">
        <f>'Справка 6'!N14</f>
        <v>3734</v>
      </c>
    </row>
    <row r="765" spans="1:8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42916</v>
      </c>
      <c r="D765" s="105" t="s">
        <v>535</v>
      </c>
      <c r="E765" s="495">
        <v>11</v>
      </c>
      <c r="F765" s="105" t="s">
        <v>534</v>
      </c>
      <c r="H765" s="105">
        <f>'Справка 6'!N15</f>
        <v>7909</v>
      </c>
    </row>
    <row r="766" spans="1:8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42916</v>
      </c>
      <c r="D766" s="105" t="s">
        <v>537</v>
      </c>
      <c r="E766" s="495">
        <v>11</v>
      </c>
      <c r="F766" s="105" t="s">
        <v>536</v>
      </c>
      <c r="H766" s="105">
        <f>'Справка 6'!N16</f>
        <v>9260</v>
      </c>
    </row>
    <row r="767" spans="1:8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42916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42916</v>
      </c>
      <c r="D768" s="105" t="s">
        <v>543</v>
      </c>
      <c r="E768" s="495">
        <v>11</v>
      </c>
      <c r="F768" s="105" t="s">
        <v>542</v>
      </c>
      <c r="H768" s="105">
        <f>'Справка 6'!N18</f>
        <v>92</v>
      </c>
    </row>
    <row r="769" spans="1:8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42916</v>
      </c>
      <c r="D769" s="105" t="s">
        <v>545</v>
      </c>
      <c r="E769" s="495">
        <v>11</v>
      </c>
      <c r="F769" s="105" t="s">
        <v>828</v>
      </c>
      <c r="H769" s="105">
        <f>'Справка 6'!N19</f>
        <v>130291</v>
      </c>
    </row>
    <row r="770" spans="1:8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42916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42916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42916</v>
      </c>
      <c r="D772" s="105" t="s">
        <v>553</v>
      </c>
      <c r="E772" s="495">
        <v>11</v>
      </c>
      <c r="F772" s="105" t="s">
        <v>552</v>
      </c>
      <c r="H772" s="105">
        <f>'Справка 6'!N23</f>
        <v>1129</v>
      </c>
    </row>
    <row r="773" spans="1:8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42916</v>
      </c>
      <c r="D773" s="105" t="s">
        <v>555</v>
      </c>
      <c r="E773" s="495">
        <v>11</v>
      </c>
      <c r="F773" s="105" t="s">
        <v>554</v>
      </c>
      <c r="H773" s="105">
        <f>'Справка 6'!N24</f>
        <v>2650</v>
      </c>
    </row>
    <row r="774" spans="1:8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42916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42916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42916</v>
      </c>
      <c r="D776" s="105" t="s">
        <v>560</v>
      </c>
      <c r="E776" s="495">
        <v>11</v>
      </c>
      <c r="F776" s="105" t="s">
        <v>863</v>
      </c>
      <c r="H776" s="105">
        <f>'Справка 6'!N27</f>
        <v>3779</v>
      </c>
    </row>
    <row r="777" spans="1:8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42916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42916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42916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42916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СОФАРМА АД</v>
      </c>
      <c r="B781" s="105" t="str">
        <f t="shared" ref="B781:B844" si="49">pdeBulstat</f>
        <v>831902088</v>
      </c>
      <c r="C781" s="580">
        <f t="shared" ref="C781:C844" si="50">endDate</f>
        <v>42916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42916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42916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42916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42916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42916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42916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42916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42916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42916</v>
      </c>
      <c r="D790" s="105" t="s">
        <v>583</v>
      </c>
      <c r="E790" s="495">
        <v>11</v>
      </c>
      <c r="F790" s="105" t="s">
        <v>582</v>
      </c>
      <c r="H790" s="105">
        <f>'Справка 6'!N42</f>
        <v>134070</v>
      </c>
    </row>
    <row r="791" spans="1:8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42916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42916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42916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42916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42916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42916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42916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42916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42916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42916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42916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42916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42916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42916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42916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42916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42916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42916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42916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42916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42916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42916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42916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42916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42916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42916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42916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42916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42916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42916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42916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42916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42916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42916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42916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42916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42916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42916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42916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42916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42916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42916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42916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42916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42916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42916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42916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42916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42916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42916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42916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42916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42916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42916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СОФАРМА АД</v>
      </c>
      <c r="B845" s="105" t="str">
        <f t="shared" ref="B845:B910" si="52">pdeBulstat</f>
        <v>831902088</v>
      </c>
      <c r="C845" s="580">
        <f t="shared" ref="C845:C910" si="53">endDate</f>
        <v>42916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42916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42916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42916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42916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42916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42916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42916</v>
      </c>
      <c r="D852" s="105" t="s">
        <v>526</v>
      </c>
      <c r="E852" s="495">
        <v>14</v>
      </c>
      <c r="F852" s="105" t="s">
        <v>525</v>
      </c>
      <c r="H852" s="105">
        <f>'Справка 6'!Q12</f>
        <v>24630</v>
      </c>
    </row>
    <row r="853" spans="1:8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42916</v>
      </c>
      <c r="D853" s="105" t="s">
        <v>529</v>
      </c>
      <c r="E853" s="495">
        <v>14</v>
      </c>
      <c r="F853" s="105" t="s">
        <v>528</v>
      </c>
      <c r="H853" s="105">
        <f>'Справка 6'!Q13</f>
        <v>84666</v>
      </c>
    </row>
    <row r="854" spans="1:8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42916</v>
      </c>
      <c r="D854" s="105" t="s">
        <v>532</v>
      </c>
      <c r="E854" s="495">
        <v>14</v>
      </c>
      <c r="F854" s="105" t="s">
        <v>531</v>
      </c>
      <c r="H854" s="105">
        <f>'Справка 6'!Q14</f>
        <v>3734</v>
      </c>
    </row>
    <row r="855" spans="1:8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42916</v>
      </c>
      <c r="D855" s="105" t="s">
        <v>535</v>
      </c>
      <c r="E855" s="495">
        <v>14</v>
      </c>
      <c r="F855" s="105" t="s">
        <v>534</v>
      </c>
      <c r="H855" s="105">
        <f>'Справка 6'!Q15</f>
        <v>7909</v>
      </c>
    </row>
    <row r="856" spans="1:8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42916</v>
      </c>
      <c r="D856" s="105" t="s">
        <v>537</v>
      </c>
      <c r="E856" s="495">
        <v>14</v>
      </c>
      <c r="F856" s="105" t="s">
        <v>536</v>
      </c>
      <c r="H856" s="105">
        <f>'Справка 6'!Q16</f>
        <v>9260</v>
      </c>
    </row>
    <row r="857" spans="1:8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42916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42916</v>
      </c>
      <c r="D858" s="105" t="s">
        <v>543</v>
      </c>
      <c r="E858" s="495">
        <v>14</v>
      </c>
      <c r="F858" s="105" t="s">
        <v>542</v>
      </c>
      <c r="H858" s="105">
        <f>'Справка 6'!Q18</f>
        <v>92</v>
      </c>
    </row>
    <row r="859" spans="1:8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42916</v>
      </c>
      <c r="D859" s="105" t="s">
        <v>545</v>
      </c>
      <c r="E859" s="495">
        <v>14</v>
      </c>
      <c r="F859" s="105" t="s">
        <v>828</v>
      </c>
      <c r="H859" s="105">
        <f>'Справка 6'!Q19</f>
        <v>130291</v>
      </c>
    </row>
    <row r="860" spans="1:8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42916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42916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42916</v>
      </c>
      <c r="D862" s="105" t="s">
        <v>553</v>
      </c>
      <c r="E862" s="495">
        <v>14</v>
      </c>
      <c r="F862" s="105" t="s">
        <v>552</v>
      </c>
      <c r="H862" s="105">
        <f>'Справка 6'!Q23</f>
        <v>1129</v>
      </c>
    </row>
    <row r="863" spans="1:8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42916</v>
      </c>
      <c r="D863" s="105" t="s">
        <v>555</v>
      </c>
      <c r="E863" s="495">
        <v>14</v>
      </c>
      <c r="F863" s="105" t="s">
        <v>554</v>
      </c>
      <c r="H863" s="105">
        <f>'Справка 6'!Q24</f>
        <v>2650</v>
      </c>
    </row>
    <row r="864" spans="1:8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42916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42916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42916</v>
      </c>
      <c r="D866" s="105" t="s">
        <v>560</v>
      </c>
      <c r="E866" s="495">
        <v>14</v>
      </c>
      <c r="F866" s="105" t="s">
        <v>863</v>
      </c>
      <c r="H866" s="105">
        <f>'Справка 6'!Q27</f>
        <v>3779</v>
      </c>
    </row>
    <row r="867" spans="1:8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42916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42916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42916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42916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42916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42916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42916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42916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42916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42916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42916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42916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42916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42916</v>
      </c>
      <c r="D880" s="105" t="s">
        <v>583</v>
      </c>
      <c r="E880" s="495">
        <v>14</v>
      </c>
      <c r="F880" s="105" t="s">
        <v>582</v>
      </c>
      <c r="H880" s="105">
        <f>'Справка 6'!Q42</f>
        <v>134070</v>
      </c>
    </row>
    <row r="881" spans="1:8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42916</v>
      </c>
      <c r="D881" s="105" t="s">
        <v>523</v>
      </c>
      <c r="E881" s="495">
        <v>15</v>
      </c>
      <c r="F881" s="105" t="s">
        <v>522</v>
      </c>
      <c r="H881" s="105">
        <f>'Справка 6'!R11</f>
        <v>35196</v>
      </c>
    </row>
    <row r="882" spans="1:8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42916</v>
      </c>
      <c r="D882" s="105" t="s">
        <v>526</v>
      </c>
      <c r="E882" s="495">
        <v>15</v>
      </c>
      <c r="F882" s="105" t="s">
        <v>525</v>
      </c>
      <c r="H882" s="105">
        <f>'Справка 6'!R12</f>
        <v>84355</v>
      </c>
    </row>
    <row r="883" spans="1:8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42916</v>
      </c>
      <c r="D883" s="105" t="s">
        <v>529</v>
      </c>
      <c r="E883" s="495">
        <v>15</v>
      </c>
      <c r="F883" s="105" t="s">
        <v>528</v>
      </c>
      <c r="H883" s="105">
        <f>'Справка 6'!R13</f>
        <v>68536</v>
      </c>
    </row>
    <row r="884" spans="1:8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42916</v>
      </c>
      <c r="D884" s="105" t="s">
        <v>532</v>
      </c>
      <c r="E884" s="495">
        <v>15</v>
      </c>
      <c r="F884" s="105" t="s">
        <v>531</v>
      </c>
      <c r="H884" s="105">
        <f>'Справка 6'!R14</f>
        <v>10047</v>
      </c>
    </row>
    <row r="885" spans="1:8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42916</v>
      </c>
      <c r="D885" s="105" t="s">
        <v>535</v>
      </c>
      <c r="E885" s="495">
        <v>15</v>
      </c>
      <c r="F885" s="105" t="s">
        <v>534</v>
      </c>
      <c r="H885" s="105">
        <f>'Справка 6'!R15</f>
        <v>2325</v>
      </c>
    </row>
    <row r="886" spans="1:8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42916</v>
      </c>
      <c r="D886" s="105" t="s">
        <v>537</v>
      </c>
      <c r="E886" s="495">
        <v>15</v>
      </c>
      <c r="F886" s="105" t="s">
        <v>536</v>
      </c>
      <c r="H886" s="105">
        <f>'Справка 6'!R16</f>
        <v>2647</v>
      </c>
    </row>
    <row r="887" spans="1:8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42916</v>
      </c>
      <c r="D887" s="105" t="s">
        <v>540</v>
      </c>
      <c r="E887" s="495">
        <v>15</v>
      </c>
      <c r="F887" s="105" t="s">
        <v>539</v>
      </c>
      <c r="H887" s="105">
        <f>'Справка 6'!R17</f>
        <v>2580</v>
      </c>
    </row>
    <row r="888" spans="1:8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42916</v>
      </c>
      <c r="D888" s="105" t="s">
        <v>543</v>
      </c>
      <c r="E888" s="495">
        <v>15</v>
      </c>
      <c r="F888" s="105" t="s">
        <v>542</v>
      </c>
      <c r="H888" s="105">
        <f>'Справка 6'!R18</f>
        <v>56</v>
      </c>
    </row>
    <row r="889" spans="1:8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42916</v>
      </c>
      <c r="D889" s="105" t="s">
        <v>545</v>
      </c>
      <c r="E889" s="495">
        <v>15</v>
      </c>
      <c r="F889" s="105" t="s">
        <v>828</v>
      </c>
      <c r="H889" s="105">
        <f>'Справка 6'!R19</f>
        <v>205742</v>
      </c>
    </row>
    <row r="890" spans="1:8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42916</v>
      </c>
      <c r="D890" s="105" t="s">
        <v>547</v>
      </c>
      <c r="E890" s="495">
        <v>15</v>
      </c>
      <c r="F890" s="105" t="s">
        <v>546</v>
      </c>
      <c r="H890" s="105">
        <f>'Справка 6'!R20</f>
        <v>23325</v>
      </c>
    </row>
    <row r="891" spans="1:8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42916</v>
      </c>
      <c r="D891" s="105" t="s">
        <v>549</v>
      </c>
      <c r="E891" s="495">
        <v>15</v>
      </c>
      <c r="F891" s="105" t="s">
        <v>548</v>
      </c>
      <c r="H891" s="105">
        <f>'Справка 6'!R21</f>
        <v>134</v>
      </c>
    </row>
    <row r="892" spans="1:8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42916</v>
      </c>
      <c r="D892" s="105" t="s">
        <v>553</v>
      </c>
      <c r="E892" s="495">
        <v>15</v>
      </c>
      <c r="F892" s="105" t="s">
        <v>552</v>
      </c>
      <c r="H892" s="105">
        <f>'Справка 6'!R23</f>
        <v>271</v>
      </c>
    </row>
    <row r="893" spans="1:8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42916</v>
      </c>
      <c r="D893" s="105" t="s">
        <v>555</v>
      </c>
      <c r="E893" s="495">
        <v>15</v>
      </c>
      <c r="F893" s="105" t="s">
        <v>554</v>
      </c>
      <c r="H893" s="105">
        <f>'Справка 6'!R24</f>
        <v>1172</v>
      </c>
    </row>
    <row r="894" spans="1:8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42916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42916</v>
      </c>
      <c r="D895" s="105" t="s">
        <v>558</v>
      </c>
      <c r="E895" s="495">
        <v>15</v>
      </c>
      <c r="F895" s="105" t="s">
        <v>542</v>
      </c>
      <c r="H895" s="105">
        <f>'Справка 6'!R26</f>
        <v>283</v>
      </c>
    </row>
    <row r="896" spans="1:8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42916</v>
      </c>
      <c r="D896" s="105" t="s">
        <v>560</v>
      </c>
      <c r="E896" s="495">
        <v>15</v>
      </c>
      <c r="F896" s="105" t="s">
        <v>863</v>
      </c>
      <c r="H896" s="105">
        <f>'Справка 6'!R27</f>
        <v>1348</v>
      </c>
    </row>
    <row r="897" spans="1:8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42916</v>
      </c>
      <c r="D897" s="105" t="s">
        <v>562</v>
      </c>
      <c r="E897" s="495">
        <v>15</v>
      </c>
      <c r="F897" s="105" t="s">
        <v>561</v>
      </c>
      <c r="H897" s="105">
        <f>'Справка 6'!R29</f>
        <v>163112</v>
      </c>
    </row>
    <row r="898" spans="1:8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42916</v>
      </c>
      <c r="D898" s="105" t="s">
        <v>563</v>
      </c>
      <c r="E898" s="495">
        <v>15</v>
      </c>
      <c r="F898" s="105" t="s">
        <v>108</v>
      </c>
      <c r="H898" s="105">
        <f>'Справка 6'!R30</f>
        <v>152935</v>
      </c>
    </row>
    <row r="899" spans="1:8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42916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42916</v>
      </c>
      <c r="D900" s="105" t="s">
        <v>565</v>
      </c>
      <c r="E900" s="495">
        <v>15</v>
      </c>
      <c r="F900" s="105" t="s">
        <v>113</v>
      </c>
      <c r="H900" s="105">
        <f>'Справка 6'!R32</f>
        <v>4741</v>
      </c>
    </row>
    <row r="901" spans="1:8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42916</v>
      </c>
      <c r="D901" s="105" t="s">
        <v>566</v>
      </c>
      <c r="E901" s="495">
        <v>15</v>
      </c>
      <c r="F901" s="105" t="s">
        <v>115</v>
      </c>
      <c r="H901" s="105">
        <f>'Справка 6'!R33</f>
        <v>5436</v>
      </c>
    </row>
    <row r="902" spans="1:8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42916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42916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42916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42916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42916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42916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42916</v>
      </c>
      <c r="D908" s="105" t="s">
        <v>578</v>
      </c>
      <c r="E908" s="495">
        <v>15</v>
      </c>
      <c r="F908" s="105" t="s">
        <v>827</v>
      </c>
      <c r="H908" s="105">
        <f>'Справка 6'!R40</f>
        <v>163112</v>
      </c>
    </row>
    <row r="909" spans="1:8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42916</v>
      </c>
      <c r="D909" s="105" t="s">
        <v>581</v>
      </c>
      <c r="E909" s="495">
        <v>15</v>
      </c>
      <c r="F909" s="105" t="s">
        <v>580</v>
      </c>
      <c r="H909" s="105">
        <f>'Справка 6'!R41</f>
        <v>768</v>
      </c>
    </row>
    <row r="910" spans="1:8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42916</v>
      </c>
      <c r="D910" s="105" t="s">
        <v>583</v>
      </c>
      <c r="E910" s="495">
        <v>15</v>
      </c>
      <c r="F910" s="105" t="s">
        <v>582</v>
      </c>
      <c r="H910" s="105">
        <f>'Справка 6'!R42</f>
        <v>394429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СОФАРМА АД</v>
      </c>
      <c r="B912" s="105" t="str">
        <f t="shared" ref="B912:B975" si="55">pdeBulstat</f>
        <v>831902088</v>
      </c>
      <c r="C912" s="580">
        <f t="shared" ref="C912:C975" si="56">endDate</f>
        <v>42916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42916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11515</v>
      </c>
    </row>
    <row r="914" spans="1:8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42916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11277</v>
      </c>
    </row>
    <row r="915" spans="1:8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42916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42916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238</v>
      </c>
    </row>
    <row r="917" spans="1:8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42916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42916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3431</v>
      </c>
    </row>
    <row r="919" spans="1:8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42916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42916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3431</v>
      </c>
    </row>
    <row r="921" spans="1:8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42916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14946</v>
      </c>
    </row>
    <row r="922" spans="1:8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42916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42916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122519</v>
      </c>
    </row>
    <row r="924" spans="1:8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42916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54093</v>
      </c>
    </row>
    <row r="925" spans="1:8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42916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61071</v>
      </c>
    </row>
    <row r="926" spans="1:8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42916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7355</v>
      </c>
    </row>
    <row r="927" spans="1:8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42916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25048</v>
      </c>
    </row>
    <row r="928" spans="1:8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42916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1532</v>
      </c>
    </row>
    <row r="929" spans="1:8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42916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3643</v>
      </c>
    </row>
    <row r="930" spans="1:8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42916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42916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42916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3218</v>
      </c>
    </row>
    <row r="933" spans="1:8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42916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42916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128</v>
      </c>
    </row>
    <row r="935" spans="1:8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42916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42916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3090</v>
      </c>
    </row>
    <row r="937" spans="1:8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42916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661</v>
      </c>
    </row>
    <row r="938" spans="1:8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42916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42916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42916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42916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661</v>
      </c>
    </row>
    <row r="942" spans="1:8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42916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156621</v>
      </c>
    </row>
    <row r="943" spans="1:8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42916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171567</v>
      </c>
    </row>
    <row r="944" spans="1:8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42916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42916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42916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42916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42916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42916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42916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42916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42916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42916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42916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42916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122519</v>
      </c>
    </row>
    <row r="956" spans="1:8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42916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54093</v>
      </c>
    </row>
    <row r="957" spans="1:8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42916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61071</v>
      </c>
    </row>
    <row r="958" spans="1:8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42916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7355</v>
      </c>
    </row>
    <row r="959" spans="1:8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42916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25048</v>
      </c>
    </row>
    <row r="960" spans="1:8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42916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1532</v>
      </c>
    </row>
    <row r="961" spans="1:8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42916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3643</v>
      </c>
    </row>
    <row r="962" spans="1:8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42916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42916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42916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3218</v>
      </c>
    </row>
    <row r="965" spans="1:8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42916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42916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128</v>
      </c>
    </row>
    <row r="967" spans="1:8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42916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42916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3090</v>
      </c>
    </row>
    <row r="969" spans="1:8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42916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661</v>
      </c>
    </row>
    <row r="970" spans="1:8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42916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42916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42916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42916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661</v>
      </c>
    </row>
    <row r="974" spans="1:8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42916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156621</v>
      </c>
    </row>
    <row r="975" spans="1:8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42916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156621</v>
      </c>
    </row>
    <row r="976" spans="1:8">
      <c r="A976" s="105" t="str">
        <f t="shared" ref="A976:A1039" si="57">pdeName</f>
        <v>СОФАРМА АД</v>
      </c>
      <c r="B976" s="105" t="str">
        <f t="shared" ref="B976:B1039" si="58">pdeBulstat</f>
        <v>831902088</v>
      </c>
      <c r="C976" s="580">
        <f t="shared" ref="C976:C1039" si="59">endDate</f>
        <v>42916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42916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11515</v>
      </c>
    </row>
    <row r="978" spans="1:8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42916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11277</v>
      </c>
    </row>
    <row r="979" spans="1:8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42916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42916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238</v>
      </c>
    </row>
    <row r="981" spans="1:8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42916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42916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3431</v>
      </c>
    </row>
    <row r="983" spans="1:8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42916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42916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3431</v>
      </c>
    </row>
    <row r="985" spans="1:8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42916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14946</v>
      </c>
    </row>
    <row r="986" spans="1:8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42916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42916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42916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42916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42916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42916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42916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42916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42916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42916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42916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42916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42916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42916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42916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42916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42916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42916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42916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42916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42916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42916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14946</v>
      </c>
    </row>
    <row r="1008" spans="1:8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42916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42916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42916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42916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42916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20284</v>
      </c>
    </row>
    <row r="1013" spans="1:8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42916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20284</v>
      </c>
    </row>
    <row r="1014" spans="1:8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42916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42916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42916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42916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42916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42916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42916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42916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42916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20284</v>
      </c>
    </row>
    <row r="1023" spans="1:8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42916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5906</v>
      </c>
    </row>
    <row r="1024" spans="1:8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42916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7463</v>
      </c>
    </row>
    <row r="1025" spans="1:8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42916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750</v>
      </c>
    </row>
    <row r="1026" spans="1:8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42916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6701</v>
      </c>
    </row>
    <row r="1027" spans="1:8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42916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12</v>
      </c>
    </row>
    <row r="1028" spans="1:8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42916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79165</v>
      </c>
    </row>
    <row r="1029" spans="1:8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42916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79165</v>
      </c>
    </row>
    <row r="1030" spans="1:8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42916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42916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42916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42916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7153</v>
      </c>
    </row>
    <row r="1034" spans="1:8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42916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42916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42916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7153</v>
      </c>
    </row>
    <row r="1037" spans="1:8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42916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42916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13790</v>
      </c>
    </row>
    <row r="1039" spans="1:8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42916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СОФАРМА АД</v>
      </c>
      <c r="B1040" s="105" t="str">
        <f t="shared" ref="B1040:B1103" si="61">pdeBulstat</f>
        <v>831902088</v>
      </c>
      <c r="C1040" s="580">
        <f t="shared" ref="C1040:C1103" si="62">endDate</f>
        <v>42916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5277</v>
      </c>
    </row>
    <row r="1041" spans="1:8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42916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221</v>
      </c>
    </row>
    <row r="1042" spans="1:8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42916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6020</v>
      </c>
    </row>
    <row r="1043" spans="1:8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42916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1264</v>
      </c>
    </row>
    <row r="1044" spans="1:8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42916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749</v>
      </c>
    </row>
    <row r="1045" spans="1:8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42916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42916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515</v>
      </c>
    </row>
    <row r="1047" spans="1:8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42916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1008</v>
      </c>
    </row>
    <row r="1048" spans="1:8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42916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7039</v>
      </c>
    </row>
    <row r="1049" spans="1:8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42916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114610</v>
      </c>
    </row>
    <row r="1050" spans="1:8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42916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140800</v>
      </c>
    </row>
    <row r="1051" spans="1:8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42916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42916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42916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42916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42916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42916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42916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42916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42916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42916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42916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42916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42916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42916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42916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42916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42916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7463</v>
      </c>
    </row>
    <row r="1068" spans="1:8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42916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750</v>
      </c>
    </row>
    <row r="1069" spans="1:8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42916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6701</v>
      </c>
    </row>
    <row r="1070" spans="1:8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42916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12</v>
      </c>
    </row>
    <row r="1071" spans="1:8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42916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79165</v>
      </c>
    </row>
    <row r="1072" spans="1:8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42916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79165</v>
      </c>
    </row>
    <row r="1073" spans="1:8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42916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42916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42916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42916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7153</v>
      </c>
    </row>
    <row r="1077" spans="1:8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42916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42916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42916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7153</v>
      </c>
    </row>
    <row r="1080" spans="1:8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42916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42916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13790</v>
      </c>
    </row>
    <row r="1082" spans="1:8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42916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42916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5277</v>
      </c>
    </row>
    <row r="1084" spans="1:8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42916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221</v>
      </c>
    </row>
    <row r="1085" spans="1:8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42916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6020</v>
      </c>
    </row>
    <row r="1086" spans="1:8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42916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1264</v>
      </c>
    </row>
    <row r="1087" spans="1:8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42916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749</v>
      </c>
    </row>
    <row r="1088" spans="1:8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42916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42916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515</v>
      </c>
    </row>
    <row r="1090" spans="1:8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42916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1008</v>
      </c>
    </row>
    <row r="1091" spans="1:8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42916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7039</v>
      </c>
    </row>
    <row r="1092" spans="1:8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42916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114610</v>
      </c>
    </row>
    <row r="1093" spans="1:8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42916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114610</v>
      </c>
    </row>
    <row r="1094" spans="1:8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42916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42916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42916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42916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42916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20284</v>
      </c>
    </row>
    <row r="1099" spans="1:8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42916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20284</v>
      </c>
    </row>
    <row r="1100" spans="1:8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42916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42916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42916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42916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СОФАРМА АД</v>
      </c>
      <c r="B1104" s="105" t="str">
        <f t="shared" ref="B1104:B1167" si="64">pdeBulstat</f>
        <v>831902088</v>
      </c>
      <c r="C1104" s="580">
        <f t="shared" ref="C1104:C1167" si="65">endDate</f>
        <v>42916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42916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42916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42916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42916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20284</v>
      </c>
    </row>
    <row r="1109" spans="1:8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42916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5906</v>
      </c>
    </row>
    <row r="1110" spans="1:8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42916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42916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42916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42916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42916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42916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42916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42916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42916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42916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42916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42916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42916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42916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42916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42916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42916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42916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42916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42916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42916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42916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42916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42916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42916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42916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42916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26190</v>
      </c>
    </row>
    <row r="1137" spans="1:8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42916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42916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42916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42916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42916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42916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42916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42916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42916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42916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42916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42916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42916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42916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42916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42916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42916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42916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42916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42916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42916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42916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42916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42916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42916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42916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42916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42916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42916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42916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42916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СОФАРМА АД</v>
      </c>
      <c r="B1168" s="105" t="str">
        <f t="shared" ref="B1168:B1195" si="67">pdeBulstat</f>
        <v>831902088</v>
      </c>
      <c r="C1168" s="580">
        <f t="shared" ref="C1168:C1195" si="68">endDate</f>
        <v>42916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42916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42916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42916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42916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42916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42916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42916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42916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42916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42916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42916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42916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42916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42916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42916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42916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42916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42916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42916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42916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42916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42916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42916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42916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42916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42916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42916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СОФАРМА АД</v>
      </c>
      <c r="B1197" s="105" t="str">
        <f t="shared" ref="B1197:B1228" si="70">pdeBulstat</f>
        <v>831902088</v>
      </c>
      <c r="C1197" s="580">
        <f t="shared" ref="C1197:C1228" si="71">endDate</f>
        <v>42916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51397658</v>
      </c>
    </row>
    <row r="1198" spans="1:8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42916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42916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42916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42916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10000</v>
      </c>
    </row>
    <row r="1202" spans="1:8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42916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51407658</v>
      </c>
    </row>
    <row r="1203" spans="1:8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42916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42916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5497749</v>
      </c>
    </row>
    <row r="1205" spans="1:8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42916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42916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42916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42916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42916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42916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5497749</v>
      </c>
    </row>
    <row r="1211" spans="1:8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42916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42916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42916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42916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42916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42916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42916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42916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42916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42916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42916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42916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42916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42916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42916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42916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42916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42916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>
      <c r="A1229" s="105" t="str">
        <f t="shared" ref="A1229:A1260" si="72">pdeName</f>
        <v>СОФАРМА АД</v>
      </c>
      <c r="B1229" s="105" t="str">
        <f t="shared" ref="B1229:B1260" si="73">pdeBulstat</f>
        <v>831902088</v>
      </c>
      <c r="C1229" s="580">
        <f t="shared" ref="C1229:C1260" si="74">endDate</f>
        <v>42916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42916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42916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42916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42916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42916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42916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42916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42916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42916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42916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123254</v>
      </c>
    </row>
    <row r="1240" spans="1:8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42916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42916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42916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42916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384</v>
      </c>
    </row>
    <row r="1244" spans="1:8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42916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123638</v>
      </c>
    </row>
    <row r="1245" spans="1:8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42916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42916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18262</v>
      </c>
    </row>
    <row r="1247" spans="1:8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42916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42916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42916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42916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42916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42916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18262</v>
      </c>
    </row>
    <row r="1253" spans="1:8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42916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42916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42916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42916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42916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42916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42916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42916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>
      <c r="A1261" s="105" t="str">
        <f t="shared" ref="A1261:A1294" si="75">pdeName</f>
        <v>СОФАРМА АД</v>
      </c>
      <c r="B1261" s="105" t="str">
        <f t="shared" ref="B1261:B1294" si="76">pdeBulstat</f>
        <v>831902088</v>
      </c>
      <c r="C1261" s="580">
        <f t="shared" ref="C1261:C1294" si="77">endDate</f>
        <v>42916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42916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42916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42916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42916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42916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42916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0</v>
      </c>
    </row>
    <row r="1268" spans="1:8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42916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42916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42916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42916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42916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0</v>
      </c>
    </row>
    <row r="1273" spans="1:8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42916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42916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42916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42916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42916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42916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42916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42916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42916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123254</v>
      </c>
    </row>
    <row r="1282" spans="1:8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42916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42916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42916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42916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384</v>
      </c>
    </row>
    <row r="1286" spans="1:8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42916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123638</v>
      </c>
    </row>
    <row r="1287" spans="1:8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42916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42916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18262</v>
      </c>
    </row>
    <row r="1289" spans="1:8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42916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42916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42916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42916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42916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42916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18262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СОФАРМА АД</v>
      </c>
      <c r="B1296" s="105" t="str">
        <f t="shared" ref="B1296:B1335" si="79">pdeBulstat</f>
        <v>831902088</v>
      </c>
      <c r="C1296" s="580">
        <f t="shared" ref="C1296:C1335" si="80">endDate</f>
        <v>42916</v>
      </c>
      <c r="D1296" s="105" t="s">
        <v>793</v>
      </c>
      <c r="E1296" s="105">
        <v>1</v>
      </c>
      <c r="F1296" s="105" t="s">
        <v>792</v>
      </c>
      <c r="H1296" s="497">
        <f>'Справка 5'!C27</f>
        <v>115784</v>
      </c>
    </row>
    <row r="1297" spans="1:8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42916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42916</v>
      </c>
      <c r="D1298" s="105" t="s">
        <v>798</v>
      </c>
      <c r="E1298" s="105">
        <v>1</v>
      </c>
      <c r="F1298" s="105" t="s">
        <v>796</v>
      </c>
      <c r="H1298" s="497">
        <f>'Справка 5'!C61</f>
        <v>4741</v>
      </c>
    </row>
    <row r="1299" spans="1:8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42916</v>
      </c>
      <c r="D1299" s="105" t="s">
        <v>800</v>
      </c>
      <c r="E1299" s="105">
        <v>1</v>
      </c>
      <c r="F1299" s="105" t="s">
        <v>799</v>
      </c>
      <c r="H1299" s="497">
        <f>'Справка 5'!C78</f>
        <v>3113</v>
      </c>
    </row>
    <row r="1300" spans="1:8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42916</v>
      </c>
      <c r="D1300" s="105" t="s">
        <v>802</v>
      </c>
      <c r="E1300" s="105">
        <v>1</v>
      </c>
      <c r="F1300" s="105" t="s">
        <v>791</v>
      </c>
      <c r="H1300" s="497">
        <f>'Справка 5'!C79</f>
        <v>123638</v>
      </c>
    </row>
    <row r="1301" spans="1:8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42916</v>
      </c>
      <c r="D1301" s="105" t="s">
        <v>804</v>
      </c>
      <c r="E1301" s="105">
        <v>1</v>
      </c>
      <c r="F1301" s="105" t="s">
        <v>792</v>
      </c>
      <c r="H1301" s="497">
        <f>'Справка 5'!C97</f>
        <v>37151</v>
      </c>
    </row>
    <row r="1302" spans="1:8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42916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42916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42916</v>
      </c>
      <c r="D1304" s="105" t="s">
        <v>807</v>
      </c>
      <c r="E1304" s="105">
        <v>1</v>
      </c>
      <c r="F1304" s="105" t="s">
        <v>799</v>
      </c>
      <c r="H1304" s="497">
        <f>'Справка 5'!C148</f>
        <v>2323</v>
      </c>
    </row>
    <row r="1305" spans="1:8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42916</v>
      </c>
      <c r="D1305" s="105" t="s">
        <v>809</v>
      </c>
      <c r="E1305" s="105">
        <v>1</v>
      </c>
      <c r="F1305" s="105" t="s">
        <v>803</v>
      </c>
      <c r="H1305" s="497">
        <f>'Справка 5'!C149</f>
        <v>39474</v>
      </c>
    </row>
    <row r="1306" spans="1:8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42916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42916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42916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42916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42916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42916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42916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42916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42916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42916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42916</v>
      </c>
      <c r="D1316" s="105" t="s">
        <v>793</v>
      </c>
      <c r="E1316" s="105">
        <v>3</v>
      </c>
      <c r="F1316" s="105" t="s">
        <v>792</v>
      </c>
      <c r="H1316" s="497">
        <f>'Справка 5'!E27</f>
        <v>93708</v>
      </c>
    </row>
    <row r="1317" spans="1:8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42916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42916</v>
      </c>
      <c r="D1318" s="105" t="s">
        <v>798</v>
      </c>
      <c r="E1318" s="105">
        <v>3</v>
      </c>
      <c r="F1318" s="105" t="s">
        <v>796</v>
      </c>
      <c r="H1318" s="497">
        <f>'Справка 5'!E61</f>
        <v>4741</v>
      </c>
    </row>
    <row r="1319" spans="1:8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42916</v>
      </c>
      <c r="D1319" s="105" t="s">
        <v>800</v>
      </c>
      <c r="E1319" s="105">
        <v>3</v>
      </c>
      <c r="F1319" s="105" t="s">
        <v>799</v>
      </c>
      <c r="H1319" s="497">
        <f>'Справка 5'!E78</f>
        <v>3113</v>
      </c>
    </row>
    <row r="1320" spans="1:8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42916</v>
      </c>
      <c r="D1320" s="105" t="s">
        <v>802</v>
      </c>
      <c r="E1320" s="105">
        <v>3</v>
      </c>
      <c r="F1320" s="105" t="s">
        <v>791</v>
      </c>
      <c r="H1320" s="497">
        <f>'Справка 5'!E79</f>
        <v>101562</v>
      </c>
    </row>
    <row r="1321" spans="1:8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42916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42916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42916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42916</v>
      </c>
      <c r="D1324" s="105" t="s">
        <v>807</v>
      </c>
      <c r="E1324" s="105">
        <v>3</v>
      </c>
      <c r="F1324" s="105" t="s">
        <v>799</v>
      </c>
      <c r="H1324" s="497">
        <f>'Справка 5'!E148</f>
        <v>2033</v>
      </c>
    </row>
    <row r="1325" spans="1:8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42916</v>
      </c>
      <c r="D1325" s="105" t="s">
        <v>809</v>
      </c>
      <c r="E1325" s="105">
        <v>3</v>
      </c>
      <c r="F1325" s="105" t="s">
        <v>803</v>
      </c>
      <c r="H1325" s="497">
        <f>'Справка 5'!E149</f>
        <v>2033</v>
      </c>
    </row>
    <row r="1326" spans="1:8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42916</v>
      </c>
      <c r="D1326" s="105" t="s">
        <v>793</v>
      </c>
      <c r="E1326" s="105">
        <v>4</v>
      </c>
      <c r="F1326" s="105" t="s">
        <v>792</v>
      </c>
      <c r="H1326" s="497">
        <f>'Справка 5'!F27</f>
        <v>22076</v>
      </c>
    </row>
    <row r="1327" spans="1:8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42916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42916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42916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42916</v>
      </c>
      <c r="D1330" s="105" t="s">
        <v>802</v>
      </c>
      <c r="E1330" s="105">
        <v>4</v>
      </c>
      <c r="F1330" s="105" t="s">
        <v>791</v>
      </c>
      <c r="H1330" s="497">
        <f>'Справка 5'!F79</f>
        <v>22076</v>
      </c>
    </row>
    <row r="1331" spans="1:8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42916</v>
      </c>
      <c r="D1331" s="105" t="s">
        <v>804</v>
      </c>
      <c r="E1331" s="105">
        <v>4</v>
      </c>
      <c r="F1331" s="105" t="s">
        <v>792</v>
      </c>
      <c r="H1331" s="497">
        <f>'Справка 5'!F97</f>
        <v>37151</v>
      </c>
    </row>
    <row r="1332" spans="1:8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42916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42916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42916</v>
      </c>
      <c r="D1334" s="105" t="s">
        <v>807</v>
      </c>
      <c r="E1334" s="105">
        <v>4</v>
      </c>
      <c r="F1334" s="105" t="s">
        <v>799</v>
      </c>
      <c r="H1334" s="497">
        <f>'Справка 5'!F148</f>
        <v>290</v>
      </c>
    </row>
    <row r="1335" spans="1:8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42916</v>
      </c>
      <c r="D1335" s="105" t="s">
        <v>809</v>
      </c>
      <c r="E1335" s="105">
        <v>4</v>
      </c>
      <c r="F1335" s="105" t="s">
        <v>803</v>
      </c>
      <c r="H1335" s="497">
        <f>'Справка 5'!F149</f>
        <v>37441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B67" zoomScale="80" zoomScaleNormal="85" zoomScaleSheetLayoutView="80" workbookViewId="0">
      <selection activeCell="G77" activeCellId="1" sqref="G69 G77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831902088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>
        <f>+'Справка 6'!R11</f>
        <v>35196</v>
      </c>
      <c r="D12" s="196">
        <f>+'Справка 6'!D11-'Справка 6'!K11</f>
        <v>34621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>
      <c r="A13" s="89" t="s">
        <v>27</v>
      </c>
      <c r="B13" s="91" t="s">
        <v>28</v>
      </c>
      <c r="C13" s="197">
        <f>+'Справка 6'!R12</f>
        <v>84355</v>
      </c>
      <c r="D13" s="196">
        <f>+'Справка 6'!D12-'Справка 6'!K12</f>
        <v>85415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>
      <c r="A14" s="89" t="s">
        <v>30</v>
      </c>
      <c r="B14" s="91" t="s">
        <v>31</v>
      </c>
      <c r="C14" s="197">
        <f>+'Справка 6'!R13</f>
        <v>68536</v>
      </c>
      <c r="D14" s="196">
        <f>+'Справка 6'!D13-'Справка 6'!K13</f>
        <v>71127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+'Справка 6'!R14</f>
        <v>10047</v>
      </c>
      <c r="D15" s="196">
        <f>+'Справка 6'!D14-'Справка 6'!K14</f>
        <v>10214</v>
      </c>
      <c r="E15" s="200" t="s">
        <v>36</v>
      </c>
      <c r="F15" s="93" t="s">
        <v>37</v>
      </c>
      <c r="G15" s="197">
        <v>-18262</v>
      </c>
      <c r="H15" s="196">
        <v>-18809</v>
      </c>
    </row>
    <row r="16" spans="1:8">
      <c r="A16" s="89" t="s">
        <v>38</v>
      </c>
      <c r="B16" s="91" t="s">
        <v>39</v>
      </c>
      <c r="C16" s="197">
        <f>+'Справка 6'!R15</f>
        <v>2325</v>
      </c>
      <c r="D16" s="196">
        <f>+'Справка 6'!D15-'Справка 6'!K15</f>
        <v>2718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+'Справка 6'!R16</f>
        <v>2647</v>
      </c>
      <c r="D17" s="196">
        <f>+'Справка 6'!D16-'Справка 6'!K16</f>
        <v>2798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+'Справка 6'!R17</f>
        <v>2580</v>
      </c>
      <c r="D18" s="196">
        <f>+'Справка 6'!D17-'Справка 6'!K17</f>
        <v>2237</v>
      </c>
      <c r="E18" s="480" t="s">
        <v>47</v>
      </c>
      <c r="F18" s="479" t="s">
        <v>48</v>
      </c>
      <c r="G18" s="608">
        <f>G12+G15+G16+G17</f>
        <v>116536</v>
      </c>
      <c r="H18" s="609">
        <f>H12+H15+H16+H17</f>
        <v>115989</v>
      </c>
    </row>
    <row r="19" spans="1:13">
      <c r="A19" s="89" t="s">
        <v>49</v>
      </c>
      <c r="B19" s="91" t="s">
        <v>50</v>
      </c>
      <c r="C19" s="197">
        <f>+'Справка 6'!R18</f>
        <v>56</v>
      </c>
      <c r="D19" s="196">
        <f>+'Справка 6'!D18-'Справка 6'!K18</f>
        <v>61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205742</v>
      </c>
      <c r="D20" s="597">
        <f>SUM(D12:D19)</f>
        <v>209191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f>+'Справка 6'!R20</f>
        <v>23325</v>
      </c>
      <c r="D21" s="476">
        <f>+'Справка 6'!D20-'Справка 6'!K20</f>
        <v>22840</v>
      </c>
      <c r="E21" s="89" t="s">
        <v>58</v>
      </c>
      <c r="F21" s="93" t="s">
        <v>59</v>
      </c>
      <c r="G21" s="197">
        <f>+'4-Отчет за собствения капитал'!E34</f>
        <v>27208</v>
      </c>
      <c r="H21" s="196">
        <v>26976</v>
      </c>
    </row>
    <row r="22" spans="1:13">
      <c r="A22" s="100" t="s">
        <v>60</v>
      </c>
      <c r="B22" s="97" t="s">
        <v>61</v>
      </c>
      <c r="C22" s="476">
        <f>+'Справка 6'!R21</f>
        <v>134</v>
      </c>
      <c r="D22" s="476">
        <f>+'Справка 6'!D21-'Справка 6'!K21</f>
        <v>134</v>
      </c>
      <c r="E22" s="201" t="s">
        <v>62</v>
      </c>
      <c r="F22" s="93" t="s">
        <v>63</v>
      </c>
      <c r="G22" s="612">
        <f>SUM(G23:G25)</f>
        <v>302747</v>
      </c>
      <c r="H22" s="613">
        <f>SUM(H23:H25)</f>
        <v>277427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51666</v>
      </c>
      <c r="H23" s="196">
        <v>47841</v>
      </c>
    </row>
    <row r="24" spans="1:13">
      <c r="A24" s="89" t="s">
        <v>67</v>
      </c>
      <c r="B24" s="91" t="s">
        <v>68</v>
      </c>
      <c r="C24" s="197">
        <f>+'Справка 6'!R23</f>
        <v>271</v>
      </c>
      <c r="D24" s="196">
        <f>+'Справка 6'!D23-'Справка 6'!K23</f>
        <v>114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13">
      <c r="A25" s="89" t="s">
        <v>71</v>
      </c>
      <c r="B25" s="91" t="s">
        <v>72</v>
      </c>
      <c r="C25" s="197">
        <f>+'Справка 6'!R24</f>
        <v>1172</v>
      </c>
      <c r="D25" s="196">
        <f>+'Справка 6'!D24-'Справка 6'!K24</f>
        <v>1270</v>
      </c>
      <c r="E25" s="89" t="s">
        <v>73</v>
      </c>
      <c r="F25" s="93" t="s">
        <v>74</v>
      </c>
      <c r="G25" s="197">
        <f>+'4-Отчет за собствения капитал'!H34</f>
        <v>251081</v>
      </c>
      <c r="H25" s="196">
        <v>229586</v>
      </c>
    </row>
    <row r="26" spans="1:13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329955</v>
      </c>
      <c r="H26" s="597">
        <f>H20+H21+H22</f>
        <v>304403</v>
      </c>
      <c r="M26" s="98"/>
    </row>
    <row r="27" spans="1:13">
      <c r="A27" s="89" t="s">
        <v>79</v>
      </c>
      <c r="B27" s="91" t="s">
        <v>80</v>
      </c>
      <c r="C27" s="197">
        <f>+'Справка 6'!R26</f>
        <v>283</v>
      </c>
      <c r="D27" s="196">
        <f>+'Справка 6'!D26-'Справка 6'!K26</f>
        <v>25</v>
      </c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1726</v>
      </c>
      <c r="D28" s="597">
        <f>SUM(D24:D27)</f>
        <v>1409</v>
      </c>
      <c r="E28" s="202" t="s">
        <v>84</v>
      </c>
      <c r="F28" s="93" t="s">
        <v>85</v>
      </c>
      <c r="G28" s="594">
        <f>SUM(G29:G31)</f>
        <v>4405</v>
      </c>
      <c r="H28" s="595">
        <f>SUM(H29:H31)</f>
        <v>4713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v>4405</v>
      </c>
      <c r="H29" s="196">
        <v>4713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>
        <f>+'Справка 6'!R41</f>
        <v>768</v>
      </c>
      <c r="D31" s="196">
        <f>+'Справка 6'!D41</f>
        <v>768</v>
      </c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31642</v>
      </c>
      <c r="H32" s="196">
        <v>37770</v>
      </c>
      <c r="M32" s="98"/>
    </row>
    <row r="33" spans="1:13">
      <c r="A33" s="481" t="s">
        <v>99</v>
      </c>
      <c r="B33" s="97" t="s">
        <v>100</v>
      </c>
      <c r="C33" s="596">
        <f>C31+C32</f>
        <v>768</v>
      </c>
      <c r="D33" s="597">
        <f>D31+D32</f>
        <v>768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36047</v>
      </c>
      <c r="H34" s="597">
        <f>H28+H32+H33</f>
        <v>42483</v>
      </c>
    </row>
    <row r="35" spans="1:13">
      <c r="A35" s="89" t="s">
        <v>106</v>
      </c>
      <c r="B35" s="94" t="s">
        <v>107</v>
      </c>
      <c r="C35" s="594">
        <f>SUM(C36:C39)</f>
        <v>163112</v>
      </c>
      <c r="D35" s="595">
        <f>SUM(D36:D39)</f>
        <v>158031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f>+'Справка 6'!R30</f>
        <v>152935</v>
      </c>
      <c r="D36" s="196">
        <f>+'Справка 6'!D30</f>
        <v>147583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482538</v>
      </c>
      <c r="H37" s="599">
        <f>H26+H18+H34</f>
        <v>462875</v>
      </c>
    </row>
    <row r="38" spans="1:13">
      <c r="A38" s="89" t="s">
        <v>113</v>
      </c>
      <c r="B38" s="91" t="s">
        <v>114</v>
      </c>
      <c r="C38" s="197">
        <f>+'Справка 6'!R32</f>
        <v>4741</v>
      </c>
      <c r="D38" s="196">
        <f>+'Справка 6'!D32</f>
        <v>5219</v>
      </c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>
        <f>+'Справка 6'!R33</f>
        <v>5436</v>
      </c>
      <c r="D39" s="196">
        <f>+'Справка 6'!D33</f>
        <v>5229</v>
      </c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20284</v>
      </c>
      <c r="H45" s="196">
        <v>23844</v>
      </c>
    </row>
    <row r="46" spans="1:13">
      <c r="A46" s="473" t="s">
        <v>137</v>
      </c>
      <c r="B46" s="96" t="s">
        <v>138</v>
      </c>
      <c r="C46" s="596">
        <f>C35+C40+C45</f>
        <v>163112</v>
      </c>
      <c r="D46" s="597">
        <f>D35+D40+D45</f>
        <v>158031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f>+'Справка 7'!C13</f>
        <v>11515</v>
      </c>
      <c r="D48" s="196">
        <v>11011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f>+'Справка 7'!C17</f>
        <v>0</v>
      </c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20284</v>
      </c>
      <c r="H50" s="595">
        <f>SUM(H44:H49)</f>
        <v>23844</v>
      </c>
    </row>
    <row r="51" spans="1:13">
      <c r="A51" s="89" t="s">
        <v>79</v>
      </c>
      <c r="B51" s="91" t="s">
        <v>155</v>
      </c>
      <c r="C51" s="197">
        <f>+'Справка 7'!C20</f>
        <v>3431</v>
      </c>
      <c r="D51" s="196">
        <v>3714</v>
      </c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14946</v>
      </c>
      <c r="D52" s="597">
        <f>SUM(D48:D51)</f>
        <v>14725</v>
      </c>
      <c r="E52" s="201" t="s">
        <v>158</v>
      </c>
      <c r="F52" s="95" t="s">
        <v>159</v>
      </c>
      <c r="G52" s="197">
        <v>2821</v>
      </c>
      <c r="H52" s="196">
        <v>2649</v>
      </c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5906</v>
      </c>
      <c r="H54" s="196">
        <v>5703</v>
      </c>
    </row>
    <row r="55" spans="1:13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5616</v>
      </c>
      <c r="H55" s="196">
        <v>5866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409753</v>
      </c>
      <c r="D56" s="601">
        <f>D20+D21+D22+D28+D33+D46+D52+D54+D55</f>
        <v>407098</v>
      </c>
      <c r="E56" s="100" t="s">
        <v>850</v>
      </c>
      <c r="F56" s="99" t="s">
        <v>172</v>
      </c>
      <c r="G56" s="598">
        <f>G50+G52+G53+G54+G55</f>
        <v>34627</v>
      </c>
      <c r="H56" s="599">
        <f>H50+H52+H53+H54+H55</f>
        <v>38062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24345</v>
      </c>
      <c r="D59" s="197">
        <v>24879</v>
      </c>
      <c r="E59" s="201" t="s">
        <v>180</v>
      </c>
      <c r="F59" s="485" t="s">
        <v>181</v>
      </c>
      <c r="G59" s="197">
        <f>+'Справка 7'!C77</f>
        <v>79165</v>
      </c>
      <c r="H59" s="196">
        <v>48291</v>
      </c>
    </row>
    <row r="60" spans="1:13">
      <c r="A60" s="89" t="s">
        <v>178</v>
      </c>
      <c r="B60" s="91" t="s">
        <v>179</v>
      </c>
      <c r="C60" s="197">
        <v>34775</v>
      </c>
      <c r="D60" s="197">
        <v>26264</v>
      </c>
      <c r="E60" s="89" t="s">
        <v>184</v>
      </c>
      <c r="F60" s="93" t="s">
        <v>185</v>
      </c>
      <c r="G60" s="197">
        <f>+'Справка 7'!C82</f>
        <v>7153</v>
      </c>
      <c r="H60" s="196">
        <v>7185</v>
      </c>
      <c r="M60" s="98"/>
    </row>
    <row r="61" spans="1:13">
      <c r="A61" s="89" t="s">
        <v>182</v>
      </c>
      <c r="B61" s="91" t="s">
        <v>183</v>
      </c>
      <c r="C61" s="197">
        <v>250</v>
      </c>
      <c r="D61" s="197">
        <v>263</v>
      </c>
      <c r="E61" s="200" t="s">
        <v>188</v>
      </c>
      <c r="F61" s="93" t="s">
        <v>189</v>
      </c>
      <c r="G61" s="594">
        <f>SUM(G62:G68)</f>
        <v>21253</v>
      </c>
      <c r="H61" s="595">
        <f>SUM(H62:H68)</f>
        <v>11181</v>
      </c>
    </row>
    <row r="62" spans="1:13">
      <c r="A62" s="89" t="s">
        <v>186</v>
      </c>
      <c r="B62" s="94" t="s">
        <v>187</v>
      </c>
      <c r="C62" s="197">
        <v>3930</v>
      </c>
      <c r="D62" s="197">
        <v>5401</v>
      </c>
      <c r="E62" s="200" t="s">
        <v>192</v>
      </c>
      <c r="F62" s="93" t="s">
        <v>193</v>
      </c>
      <c r="G62" s="197">
        <f>+'Справка 7'!C73</f>
        <v>7463</v>
      </c>
      <c r="H62" s="196">
        <v>497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5277</v>
      </c>
      <c r="H64" s="196">
        <v>4351</v>
      </c>
      <c r="M64" s="98"/>
    </row>
    <row r="65" spans="1:13">
      <c r="A65" s="481" t="s">
        <v>52</v>
      </c>
      <c r="B65" s="96" t="s">
        <v>198</v>
      </c>
      <c r="C65" s="596">
        <f>SUM(C59:C64)</f>
        <v>63300</v>
      </c>
      <c r="D65" s="597">
        <f>SUM(D59:D64)</f>
        <v>56807</v>
      </c>
      <c r="E65" s="89" t="s">
        <v>201</v>
      </c>
      <c r="F65" s="93" t="s">
        <v>202</v>
      </c>
      <c r="G65" s="197">
        <f>+'Справка 7'!C90</f>
        <v>221</v>
      </c>
      <c r="H65" s="196">
        <v>361</v>
      </c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6020</v>
      </c>
      <c r="H66" s="196">
        <v>4541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1008</v>
      </c>
      <c r="H67" s="196">
        <v>822</v>
      </c>
    </row>
    <row r="68" spans="1:13">
      <c r="A68" s="89" t="s">
        <v>206</v>
      </c>
      <c r="B68" s="91" t="s">
        <v>207</v>
      </c>
      <c r="C68" s="197">
        <f>+'Справка 7'!C26</f>
        <v>122519</v>
      </c>
      <c r="D68" s="196">
        <v>71076</v>
      </c>
      <c r="E68" s="89" t="s">
        <v>212</v>
      </c>
      <c r="F68" s="93" t="s">
        <v>213</v>
      </c>
      <c r="G68" s="197">
        <f>+'Справка 7'!C92</f>
        <v>1264</v>
      </c>
      <c r="H68" s="196">
        <v>609</v>
      </c>
    </row>
    <row r="69" spans="1:13">
      <c r="A69" s="89" t="s">
        <v>210</v>
      </c>
      <c r="B69" s="91" t="s">
        <v>211</v>
      </c>
      <c r="C69" s="197">
        <f>+'Справка 7'!C30</f>
        <v>25048</v>
      </c>
      <c r="D69" s="196">
        <v>21312</v>
      </c>
      <c r="E69" s="201" t="s">
        <v>79</v>
      </c>
      <c r="F69" s="93" t="s">
        <v>216</v>
      </c>
      <c r="G69" s="197">
        <f>+'Справка 7'!C97</f>
        <v>7039</v>
      </c>
      <c r="H69" s="196">
        <v>1015</v>
      </c>
    </row>
    <row r="70" spans="1:13">
      <c r="A70" s="89" t="s">
        <v>214</v>
      </c>
      <c r="B70" s="91" t="s">
        <v>215</v>
      </c>
      <c r="C70" s="197">
        <f>+'Справка 7'!C31</f>
        <v>1532</v>
      </c>
      <c r="D70" s="196">
        <v>1167</v>
      </c>
      <c r="E70" s="89" t="s">
        <v>219</v>
      </c>
      <c r="F70" s="93" t="s">
        <v>220</v>
      </c>
      <c r="G70" s="197"/>
      <c r="H70" s="196">
        <v>0</v>
      </c>
    </row>
    <row r="71" spans="1:13">
      <c r="A71" s="89" t="s">
        <v>217</v>
      </c>
      <c r="B71" s="91" t="s">
        <v>218</v>
      </c>
      <c r="C71" s="197">
        <f>+'Справка 7'!C32</f>
        <v>3643</v>
      </c>
      <c r="D71" s="196">
        <v>2445</v>
      </c>
      <c r="E71" s="474" t="s">
        <v>47</v>
      </c>
      <c r="F71" s="95" t="s">
        <v>223</v>
      </c>
      <c r="G71" s="596">
        <f>G59+G60+G61+G69+G70</f>
        <v>114610</v>
      </c>
      <c r="H71" s="597">
        <f>H59+H60+H61+H69+H70</f>
        <v>67672</v>
      </c>
    </row>
    <row r="72" spans="1:13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>
        <f>+'Справка 7'!C35</f>
        <v>3218</v>
      </c>
      <c r="D73" s="196">
        <v>3629</v>
      </c>
      <c r="E73" s="473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f>+'Справка 7'!C40</f>
        <v>661</v>
      </c>
      <c r="D75" s="196">
        <v>352</v>
      </c>
      <c r="E75" s="484" t="s">
        <v>160</v>
      </c>
      <c r="F75" s="95" t="s">
        <v>233</v>
      </c>
      <c r="G75" s="477"/>
      <c r="H75" s="478"/>
    </row>
    <row r="76" spans="1:13">
      <c r="A76" s="481" t="s">
        <v>77</v>
      </c>
      <c r="B76" s="96" t="s">
        <v>232</v>
      </c>
      <c r="C76" s="596">
        <f>SUM(C68:C75)</f>
        <v>156621</v>
      </c>
      <c r="D76" s="597">
        <f>SUM(D68:D75)</f>
        <v>99981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3" t="s">
        <v>234</v>
      </c>
      <c r="F77" s="95" t="s">
        <v>235</v>
      </c>
      <c r="G77" s="477">
        <v>499</v>
      </c>
      <c r="H77" s="478">
        <v>499</v>
      </c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115109</v>
      </c>
      <c r="H79" s="599">
        <f>H71+H73+H75+H77</f>
        <v>68171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115</v>
      </c>
      <c r="D88" s="196">
        <v>85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1369</v>
      </c>
      <c r="D89" s="196">
        <v>4251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>
        <v>14</v>
      </c>
      <c r="D90" s="196">
        <v>7</v>
      </c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1498</v>
      </c>
      <c r="D92" s="597">
        <f>SUM(D88:D91)</f>
        <v>4343</v>
      </c>
      <c r="E92" s="204"/>
      <c r="F92" s="103"/>
      <c r="G92" s="621"/>
      <c r="H92" s="622"/>
      <c r="M92" s="98"/>
    </row>
    <row r="93" spans="1:13">
      <c r="A93" s="473" t="s">
        <v>261</v>
      </c>
      <c r="B93" s="96" t="s">
        <v>262</v>
      </c>
      <c r="C93" s="477">
        <v>1102</v>
      </c>
      <c r="D93" s="478">
        <v>879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222521</v>
      </c>
      <c r="D94" s="601">
        <f>D65+D76+D85+D92+D93</f>
        <v>162010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632274</v>
      </c>
      <c r="D95" s="603">
        <f>D94+D56</f>
        <v>569108</v>
      </c>
      <c r="E95" s="229" t="s">
        <v>942</v>
      </c>
      <c r="F95" s="488" t="s">
        <v>268</v>
      </c>
      <c r="G95" s="602">
        <f>G37+G40+G56+G79</f>
        <v>632274</v>
      </c>
      <c r="H95" s="603">
        <f>H37+H40+H56+H79</f>
        <v>569108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93" t="s">
        <v>977</v>
      </c>
      <c r="B98" s="707">
        <f>pdeReportingDate</f>
        <v>42943</v>
      </c>
      <c r="C98" s="707"/>
      <c r="D98" s="707"/>
      <c r="E98" s="707"/>
      <c r="F98" s="707"/>
      <c r="G98" s="707"/>
      <c r="H98" s="707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8" t="str">
        <f>authorName</f>
        <v>ЙОРДАНКА ПЕТКОВА</v>
      </c>
      <c r="C100" s="708"/>
      <c r="D100" s="708"/>
      <c r="E100" s="708"/>
      <c r="F100" s="708"/>
      <c r="G100" s="708"/>
      <c r="H100" s="708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991</v>
      </c>
      <c r="C103" s="706"/>
      <c r="D103" s="706"/>
      <c r="E103" s="706"/>
      <c r="M103" s="98"/>
    </row>
    <row r="104" spans="1:13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13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13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8" zoomScale="80" zoomScaleNormal="70" zoomScaleSheetLayoutView="80" workbookViewId="0">
      <selection activeCell="D29" sqref="D29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31634</v>
      </c>
      <c r="D12" s="317">
        <v>29749</v>
      </c>
      <c r="E12" s="194" t="s">
        <v>277</v>
      </c>
      <c r="F12" s="240" t="s">
        <v>278</v>
      </c>
      <c r="G12" s="316">
        <v>93307</v>
      </c>
      <c r="H12" s="317">
        <v>78930</v>
      </c>
    </row>
    <row r="13" spans="1:8">
      <c r="A13" s="194" t="s">
        <v>279</v>
      </c>
      <c r="B13" s="190" t="s">
        <v>280</v>
      </c>
      <c r="C13" s="316">
        <v>17272</v>
      </c>
      <c r="D13" s="317">
        <v>14863</v>
      </c>
      <c r="E13" s="194" t="s">
        <v>281</v>
      </c>
      <c r="F13" s="240" t="s">
        <v>282</v>
      </c>
      <c r="G13" s="316">
        <v>982</v>
      </c>
      <c r="H13" s="317">
        <v>882</v>
      </c>
    </row>
    <row r="14" spans="1:8">
      <c r="A14" s="194" t="s">
        <v>283</v>
      </c>
      <c r="B14" s="190" t="s">
        <v>284</v>
      </c>
      <c r="C14" s="316">
        <v>7350</v>
      </c>
      <c r="D14" s="317">
        <v>7008</v>
      </c>
      <c r="E14" s="245" t="s">
        <v>285</v>
      </c>
      <c r="F14" s="240" t="s">
        <v>286</v>
      </c>
      <c r="G14" s="316">
        <v>1715</v>
      </c>
      <c r="H14" s="317">
        <v>1738</v>
      </c>
    </row>
    <row r="15" spans="1:8">
      <c r="A15" s="194" t="s">
        <v>287</v>
      </c>
      <c r="B15" s="190" t="s">
        <v>288</v>
      </c>
      <c r="C15" s="316">
        <v>16085</v>
      </c>
      <c r="D15" s="317">
        <v>14825</v>
      </c>
      <c r="E15" s="245" t="s">
        <v>79</v>
      </c>
      <c r="F15" s="240" t="s">
        <v>289</v>
      </c>
      <c r="G15" s="316">
        <v>3297</v>
      </c>
      <c r="H15" s="317">
        <v>2949</v>
      </c>
    </row>
    <row r="16" spans="1:8">
      <c r="A16" s="194" t="s">
        <v>290</v>
      </c>
      <c r="B16" s="190" t="s">
        <v>291</v>
      </c>
      <c r="C16" s="316">
        <v>3702</v>
      </c>
      <c r="D16" s="317">
        <v>3421</v>
      </c>
      <c r="E16" s="236" t="s">
        <v>52</v>
      </c>
      <c r="F16" s="264" t="s">
        <v>292</v>
      </c>
      <c r="G16" s="627">
        <f>SUM(G12:G15)</f>
        <v>99301</v>
      </c>
      <c r="H16" s="628">
        <f>SUM(H12:H15)</f>
        <v>84499</v>
      </c>
    </row>
    <row r="17" spans="1:8" ht="31.5">
      <c r="A17" s="194" t="s">
        <v>293</v>
      </c>
      <c r="B17" s="190" t="s">
        <v>294</v>
      </c>
      <c r="C17" s="316">
        <v>3900</v>
      </c>
      <c r="D17" s="317">
        <v>3550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-6097</v>
      </c>
      <c r="D18" s="317">
        <v>-4281</v>
      </c>
      <c r="E18" s="234" t="s">
        <v>297</v>
      </c>
      <c r="F18" s="238" t="s">
        <v>298</v>
      </c>
      <c r="G18" s="638">
        <v>250</v>
      </c>
      <c r="H18" s="639">
        <v>253</v>
      </c>
    </row>
    <row r="19" spans="1:8">
      <c r="A19" s="194" t="s">
        <v>299</v>
      </c>
      <c r="B19" s="190" t="s">
        <v>300</v>
      </c>
      <c r="C19" s="316">
        <v>890</v>
      </c>
      <c r="D19" s="317">
        <v>1144</v>
      </c>
      <c r="E19" s="194" t="s">
        <v>301</v>
      </c>
      <c r="F19" s="237" t="s">
        <v>302</v>
      </c>
      <c r="G19" s="316">
        <v>250</v>
      </c>
      <c r="H19" s="317">
        <v>253</v>
      </c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74736</v>
      </c>
      <c r="D22" s="628">
        <f>SUM(D12:D18)+D19</f>
        <v>70279</v>
      </c>
      <c r="E22" s="194" t="s">
        <v>309</v>
      </c>
      <c r="F22" s="237" t="s">
        <v>310</v>
      </c>
      <c r="G22" s="316">
        <v>793</v>
      </c>
      <c r="H22" s="317">
        <v>1140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7495</v>
      </c>
      <c r="H23" s="317">
        <v>8941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1254</v>
      </c>
      <c r="H24" s="317">
        <v>12726</v>
      </c>
    </row>
    <row r="25" spans="1:8" ht="31.5">
      <c r="A25" s="194" t="s">
        <v>316</v>
      </c>
      <c r="B25" s="237" t="s">
        <v>317</v>
      </c>
      <c r="C25" s="316">
        <v>611</v>
      </c>
      <c r="D25" s="317">
        <v>1148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80</v>
      </c>
      <c r="D26" s="317">
        <v>57</v>
      </c>
      <c r="E26" s="194" t="s">
        <v>322</v>
      </c>
      <c r="F26" s="237" t="s">
        <v>323</v>
      </c>
      <c r="G26" s="316">
        <v>780</v>
      </c>
      <c r="H26" s="317"/>
    </row>
    <row r="27" spans="1:8" ht="31.5">
      <c r="A27" s="194" t="s">
        <v>324</v>
      </c>
      <c r="B27" s="237" t="s">
        <v>325</v>
      </c>
      <c r="C27" s="316">
        <v>117</v>
      </c>
      <c r="D27" s="317">
        <v>163</v>
      </c>
      <c r="E27" s="236" t="s">
        <v>104</v>
      </c>
      <c r="F27" s="238" t="s">
        <v>326</v>
      </c>
      <c r="G27" s="627">
        <f>SUM(G22:G26)</f>
        <v>10322</v>
      </c>
      <c r="H27" s="628">
        <f>SUM(H22:H26)</f>
        <v>22807</v>
      </c>
    </row>
    <row r="28" spans="1:8">
      <c r="A28" s="194" t="s">
        <v>79</v>
      </c>
      <c r="B28" s="237" t="s">
        <v>327</v>
      </c>
      <c r="C28" s="316">
        <v>124</v>
      </c>
      <c r="D28" s="317">
        <v>679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932</v>
      </c>
      <c r="D29" s="628">
        <f>SUM(D25:D28)</f>
        <v>2047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75668</v>
      </c>
      <c r="D31" s="634">
        <f>D29+D22</f>
        <v>72326</v>
      </c>
      <c r="E31" s="251" t="s">
        <v>824</v>
      </c>
      <c r="F31" s="266" t="s">
        <v>331</v>
      </c>
      <c r="G31" s="253">
        <f>G16+G18+G27</f>
        <v>109873</v>
      </c>
      <c r="H31" s="254">
        <f>H16+H18+H27</f>
        <v>107559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34205</v>
      </c>
      <c r="D33" s="244">
        <f>IF((H31-D31)&gt;0,H31-D31,0)</f>
        <v>35233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75668</v>
      </c>
      <c r="D36" s="636">
        <f>D31-D34+D35</f>
        <v>72326</v>
      </c>
      <c r="E36" s="262" t="s">
        <v>346</v>
      </c>
      <c r="F36" s="256" t="s">
        <v>347</v>
      </c>
      <c r="G36" s="267">
        <f>G35-G34+G31</f>
        <v>109873</v>
      </c>
      <c r="H36" s="268">
        <f>H35-H34+H31</f>
        <v>107559</v>
      </c>
    </row>
    <row r="37" spans="1:8">
      <c r="A37" s="261" t="s">
        <v>348</v>
      </c>
      <c r="B37" s="231" t="s">
        <v>349</v>
      </c>
      <c r="C37" s="633">
        <f>IF((G36-C36)&gt;0,G36-C36,0)</f>
        <v>34205</v>
      </c>
      <c r="D37" s="634">
        <f>IF((H36-D36)&gt;0,H36-D36,0)</f>
        <v>35233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2563</v>
      </c>
      <c r="D38" s="628">
        <f>D39+D40+D41</f>
        <v>1475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2563</v>
      </c>
      <c r="D39" s="317">
        <v>1475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31642</v>
      </c>
      <c r="D42" s="244">
        <f>+IF((H36-D36-D38)&gt;0,H36-D36-D38,0)</f>
        <v>33758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31642</v>
      </c>
      <c r="D44" s="268">
        <f>IF(H42=0,IF(D42-D43&gt;0,D42-D43+H43,0),IF(H42-H43&lt;0,H43-H42+D42,0))</f>
        <v>33758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109873</v>
      </c>
      <c r="D45" s="630">
        <f>D36+D38+D42</f>
        <v>107559</v>
      </c>
      <c r="E45" s="270" t="s">
        <v>373</v>
      </c>
      <c r="F45" s="272" t="s">
        <v>374</v>
      </c>
      <c r="G45" s="629">
        <f>G42+G36</f>
        <v>109873</v>
      </c>
      <c r="H45" s="630">
        <f>H42+H36</f>
        <v>107559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10" t="s">
        <v>978</v>
      </c>
      <c r="B47" s="710"/>
      <c r="C47" s="710"/>
      <c r="D47" s="710"/>
      <c r="E47" s="710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93" t="s">
        <v>977</v>
      </c>
      <c r="B50" s="707">
        <f>pdeReportingDate</f>
        <v>42943</v>
      </c>
      <c r="C50" s="707"/>
      <c r="D50" s="707"/>
      <c r="E50" s="707"/>
      <c r="F50" s="707"/>
      <c r="G50" s="707"/>
      <c r="H50" s="707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8" t="str">
        <f>authorName</f>
        <v>ЙОРДАНКА ПЕТКОВА</v>
      </c>
      <c r="C52" s="708"/>
      <c r="D52" s="708"/>
      <c r="E52" s="708"/>
      <c r="F52" s="708"/>
      <c r="G52" s="708"/>
      <c r="H52" s="708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13" ht="15.75" customHeight="1">
      <c r="A55" s="695"/>
      <c r="B55" s="706" t="s">
        <v>991</v>
      </c>
      <c r="C55" s="706"/>
      <c r="D55" s="706"/>
      <c r="E55" s="706"/>
      <c r="F55" s="573"/>
      <c r="G55" s="45"/>
      <c r="H55" s="42"/>
    </row>
    <row r="56" spans="1:13" ht="15.75" customHeight="1">
      <c r="A56" s="695"/>
      <c r="B56" s="706" t="s">
        <v>979</v>
      </c>
      <c r="C56" s="706"/>
      <c r="D56" s="706"/>
      <c r="E56" s="706"/>
      <c r="F56" s="573"/>
      <c r="G56" s="45"/>
      <c r="H56" s="42"/>
    </row>
    <row r="57" spans="1:13" ht="15.75" customHeight="1">
      <c r="A57" s="695"/>
      <c r="B57" s="706" t="s">
        <v>979</v>
      </c>
      <c r="C57" s="706"/>
      <c r="D57" s="706"/>
      <c r="E57" s="706"/>
      <c r="F57" s="573"/>
      <c r="G57" s="45"/>
      <c r="H57" s="42"/>
    </row>
    <row r="58" spans="1:13" ht="15.75" customHeight="1">
      <c r="A58" s="695"/>
      <c r="B58" s="706" t="s">
        <v>979</v>
      </c>
      <c r="C58" s="706"/>
      <c r="D58" s="706"/>
      <c r="E58" s="706"/>
      <c r="F58" s="573"/>
      <c r="G58" s="45"/>
      <c r="H58" s="42"/>
    </row>
    <row r="59" spans="1:13">
      <c r="A59" s="695"/>
      <c r="B59" s="706"/>
      <c r="C59" s="706"/>
      <c r="D59" s="706"/>
      <c r="E59" s="706"/>
      <c r="F59" s="573"/>
      <c r="G59" s="45"/>
      <c r="H59" s="42"/>
    </row>
    <row r="60" spans="1:13">
      <c r="A60" s="695"/>
      <c r="B60" s="706"/>
      <c r="C60" s="706"/>
      <c r="D60" s="706"/>
      <c r="E60" s="706"/>
      <c r="F60" s="573"/>
      <c r="G60" s="45"/>
      <c r="H60" s="42"/>
    </row>
    <row r="61" spans="1:13">
      <c r="A61" s="695"/>
      <c r="B61" s="706"/>
      <c r="C61" s="706"/>
      <c r="D61" s="706"/>
      <c r="E61" s="706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3" zoomScaleNormal="100" zoomScaleSheetLayoutView="80" workbookViewId="0">
      <selection activeCell="C48" sqref="C48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СОФАРМА 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831902088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30.06.2017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88670</v>
      </c>
      <c r="D11" s="196">
        <v>87304</v>
      </c>
      <c r="E11" s="177"/>
      <c r="F11" s="177"/>
    </row>
    <row r="12" spans="1:13">
      <c r="A12" s="277" t="s">
        <v>380</v>
      </c>
      <c r="B12" s="178" t="s">
        <v>381</v>
      </c>
      <c r="C12" s="197">
        <v>-55486</v>
      </c>
      <c r="D12" s="196">
        <v>-54762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-17314</v>
      </c>
      <c r="D14" s="196">
        <v>-16310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-1849</v>
      </c>
      <c r="D15" s="196">
        <v>-2439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-1075</v>
      </c>
      <c r="D16" s="196">
        <v>-1430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-490</v>
      </c>
      <c r="D18" s="196">
        <v>-1022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-115</v>
      </c>
      <c r="D19" s="196">
        <v>-153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-892</v>
      </c>
      <c r="D20" s="196">
        <v>-390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11449</v>
      </c>
      <c r="D21" s="658">
        <f>SUM(D11:D20)</f>
        <v>10798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-3154</v>
      </c>
      <c r="D23" s="196">
        <v>-3091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9</v>
      </c>
      <c r="D24" s="196">
        <v>100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-41490</v>
      </c>
      <c r="D25" s="196">
        <v>-6093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3977</v>
      </c>
      <c r="D26" s="196">
        <v>9780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1997</v>
      </c>
      <c r="D27" s="196">
        <v>985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-6503</v>
      </c>
      <c r="D28" s="196">
        <v>-11756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3199</v>
      </c>
      <c r="D29" s="196">
        <v>18574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-80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-42045</v>
      </c>
      <c r="D33" s="658">
        <f>SUM(D23:D32)</f>
        <v>8499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5"/>
      <c r="D34" s="656"/>
      <c r="E34" s="177"/>
      <c r="F34" s="177"/>
    </row>
    <row r="35" spans="1:13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13">
      <c r="A36" s="278" t="s">
        <v>425</v>
      </c>
      <c r="B36" s="178" t="s">
        <v>426</v>
      </c>
      <c r="C36" s="197">
        <v>0</v>
      </c>
      <c r="D36" s="196">
        <v>-3</v>
      </c>
      <c r="E36" s="177"/>
      <c r="F36" s="177"/>
    </row>
    <row r="37" spans="1:13">
      <c r="A37" s="277" t="s">
        <v>427</v>
      </c>
      <c r="B37" s="178" t="s">
        <v>428</v>
      </c>
      <c r="C37" s="197">
        <v>30949</v>
      </c>
      <c r="D37" s="196">
        <v>22620</v>
      </c>
      <c r="E37" s="177"/>
      <c r="F37" s="177"/>
    </row>
    <row r="38" spans="1:13">
      <c r="A38" s="277" t="s">
        <v>429</v>
      </c>
      <c r="B38" s="178" t="s">
        <v>430</v>
      </c>
      <c r="C38" s="197">
        <v>-3593</v>
      </c>
      <c r="D38" s="196">
        <v>-40394</v>
      </c>
      <c r="E38" s="177"/>
      <c r="F38" s="177"/>
    </row>
    <row r="39" spans="1:13">
      <c r="A39" s="277" t="s">
        <v>431</v>
      </c>
      <c r="B39" s="178" t="s">
        <v>432</v>
      </c>
      <c r="C39" s="197">
        <v>-4</v>
      </c>
      <c r="D39" s="196">
        <v>-12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-313</v>
      </c>
      <c r="D40" s="196">
        <v>-509</v>
      </c>
      <c r="E40" s="177"/>
      <c r="F40" s="177"/>
    </row>
    <row r="41" spans="1:13">
      <c r="A41" s="277" t="s">
        <v>435</v>
      </c>
      <c r="B41" s="178" t="s">
        <v>436</v>
      </c>
      <c r="C41" s="197">
        <v>-5</v>
      </c>
      <c r="D41" s="196">
        <v>-3</v>
      </c>
      <c r="E41" s="177"/>
      <c r="F41" s="177"/>
    </row>
    <row r="42" spans="1:13">
      <c r="A42" s="277" t="s">
        <v>437</v>
      </c>
      <c r="B42" s="178" t="s">
        <v>438</v>
      </c>
      <c r="C42" s="197">
        <v>717</v>
      </c>
      <c r="D42" s="196">
        <v>0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9">
        <f>SUM(C35:C42)</f>
        <v>27751</v>
      </c>
      <c r="D43" s="660">
        <f>SUM(D35:D42)</f>
        <v>-18301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-2845</v>
      </c>
      <c r="D44" s="307">
        <f>D43+D33+D21</f>
        <v>996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4343</v>
      </c>
      <c r="D45" s="309">
        <v>3745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1498</v>
      </c>
      <c r="D46" s="311">
        <f>D45+D44</f>
        <v>4741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1484</v>
      </c>
      <c r="D47" s="298">
        <v>4588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>
        <v>14</v>
      </c>
      <c r="D48" s="281">
        <v>153</v>
      </c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968</v>
      </c>
      <c r="G50" s="180"/>
      <c r="H50" s="180"/>
    </row>
    <row r="51" spans="1:13">
      <c r="A51" s="711" t="s">
        <v>974</v>
      </c>
      <c r="B51" s="711"/>
      <c r="C51" s="711"/>
      <c r="D51" s="711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977</v>
      </c>
      <c r="B54" s="707">
        <f>pdeReportingDate</f>
        <v>42943</v>
      </c>
      <c r="C54" s="707"/>
      <c r="D54" s="707"/>
      <c r="E54" s="707"/>
      <c r="F54" s="696"/>
      <c r="G54" s="696"/>
      <c r="H54" s="696"/>
      <c r="M54" s="98"/>
    </row>
    <row r="55" spans="1:13" s="42" customFormat="1">
      <c r="A55" s="693"/>
      <c r="B55" s="707"/>
      <c r="C55" s="707"/>
      <c r="D55" s="707"/>
      <c r="E55" s="707"/>
      <c r="F55" s="52"/>
      <c r="G55" s="52"/>
      <c r="H55" s="52"/>
      <c r="M55" s="98"/>
    </row>
    <row r="56" spans="1:13" s="42" customFormat="1">
      <c r="A56" s="694" t="s">
        <v>8</v>
      </c>
      <c r="B56" s="708" t="str">
        <f>authorName</f>
        <v>ЙОРДАНКА ПЕТКОВА</v>
      </c>
      <c r="C56" s="708"/>
      <c r="D56" s="708"/>
      <c r="E56" s="708"/>
      <c r="F56" s="80"/>
      <c r="G56" s="80"/>
      <c r="H56" s="80"/>
    </row>
    <row r="57" spans="1:13" s="42" customFormat="1">
      <c r="A57" s="694"/>
      <c r="B57" s="708"/>
      <c r="C57" s="708"/>
      <c r="D57" s="708"/>
      <c r="E57" s="708"/>
      <c r="F57" s="80"/>
      <c r="G57" s="80"/>
      <c r="H57" s="80"/>
    </row>
    <row r="58" spans="1:13" s="42" customFormat="1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13" s="191" customFormat="1">
      <c r="A59" s="695"/>
      <c r="B59" s="706" t="s">
        <v>991</v>
      </c>
      <c r="C59" s="706"/>
      <c r="D59" s="706"/>
      <c r="E59" s="706"/>
      <c r="F59" s="573"/>
      <c r="G59" s="45"/>
      <c r="H59" s="42"/>
    </row>
    <row r="60" spans="1:13">
      <c r="A60" s="695"/>
      <c r="B60" s="706" t="s">
        <v>979</v>
      </c>
      <c r="C60" s="706"/>
      <c r="D60" s="706"/>
      <c r="E60" s="706"/>
      <c r="F60" s="573"/>
      <c r="G60" s="45"/>
      <c r="H60" s="42"/>
    </row>
    <row r="61" spans="1:13">
      <c r="A61" s="695"/>
      <c r="B61" s="706" t="s">
        <v>979</v>
      </c>
      <c r="C61" s="706"/>
      <c r="D61" s="706"/>
      <c r="E61" s="706"/>
      <c r="F61" s="573"/>
      <c r="G61" s="45"/>
      <c r="H61" s="42"/>
    </row>
    <row r="62" spans="1:13">
      <c r="A62" s="695"/>
      <c r="B62" s="706" t="s">
        <v>979</v>
      </c>
      <c r="C62" s="706"/>
      <c r="D62" s="706"/>
      <c r="E62" s="706"/>
      <c r="F62" s="573"/>
      <c r="G62" s="45"/>
      <c r="H62" s="42"/>
    </row>
    <row r="63" spans="1:13">
      <c r="A63" s="695"/>
      <c r="B63" s="706"/>
      <c r="C63" s="706"/>
      <c r="D63" s="706"/>
      <c r="E63" s="706"/>
      <c r="F63" s="573"/>
      <c r="G63" s="45"/>
      <c r="H63" s="42"/>
    </row>
    <row r="64" spans="1:13">
      <c r="A64" s="695"/>
      <c r="B64" s="706"/>
      <c r="C64" s="706"/>
      <c r="D64" s="706"/>
      <c r="E64" s="706"/>
      <c r="F64" s="573"/>
      <c r="G64" s="45"/>
      <c r="H64" s="42"/>
    </row>
    <row r="65" spans="1:8">
      <c r="A65" s="695"/>
      <c r="B65" s="706"/>
      <c r="C65" s="706"/>
      <c r="D65" s="706"/>
      <c r="E65" s="706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4" zoomScale="80" zoomScaleNormal="100" zoomScaleSheetLayoutView="80" workbookViewId="0">
      <selection activeCell="I31" sqref="I31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6" t="s">
        <v>453</v>
      </c>
      <c r="B8" s="719" t="s">
        <v>454</v>
      </c>
      <c r="C8" s="712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2" t="s">
        <v>460</v>
      </c>
      <c r="L8" s="712" t="s">
        <v>461</v>
      </c>
      <c r="M8" s="530"/>
      <c r="N8" s="531"/>
    </row>
    <row r="9" spans="1:14" s="532" customFormat="1" ht="31.5">
      <c r="A9" s="717"/>
      <c r="B9" s="720"/>
      <c r="C9" s="713"/>
      <c r="D9" s="715" t="s">
        <v>826</v>
      </c>
      <c r="E9" s="715" t="s">
        <v>456</v>
      </c>
      <c r="F9" s="534" t="s">
        <v>457</v>
      </c>
      <c r="G9" s="534"/>
      <c r="H9" s="534"/>
      <c r="I9" s="722" t="s">
        <v>458</v>
      </c>
      <c r="J9" s="722" t="s">
        <v>459</v>
      </c>
      <c r="K9" s="713"/>
      <c r="L9" s="713"/>
      <c r="M9" s="535" t="s">
        <v>825</v>
      </c>
      <c r="N9" s="531"/>
    </row>
    <row r="10" spans="1:14" s="532" customFormat="1" ht="31.5">
      <c r="A10" s="718"/>
      <c r="B10" s="721"/>
      <c r="C10" s="714"/>
      <c r="D10" s="715"/>
      <c r="E10" s="715"/>
      <c r="F10" s="533" t="s">
        <v>462</v>
      </c>
      <c r="G10" s="533" t="s">
        <v>463</v>
      </c>
      <c r="H10" s="533" t="s">
        <v>464</v>
      </c>
      <c r="I10" s="714"/>
      <c r="J10" s="714"/>
      <c r="K10" s="714"/>
      <c r="L10" s="714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115989</v>
      </c>
      <c r="D13" s="583">
        <f>'1-Баланс'!H20</f>
        <v>0</v>
      </c>
      <c r="E13" s="583">
        <f>'1-Баланс'!H21</f>
        <v>26976</v>
      </c>
      <c r="F13" s="583">
        <f>'1-Баланс'!H23</f>
        <v>47841</v>
      </c>
      <c r="G13" s="583">
        <f>'1-Баланс'!H24</f>
        <v>0</v>
      </c>
      <c r="H13" s="584">
        <f>+'1-Баланс'!H25</f>
        <v>229586</v>
      </c>
      <c r="I13" s="583">
        <f>'1-Баланс'!H29+'1-Баланс'!H32</f>
        <v>42483</v>
      </c>
      <c r="J13" s="583">
        <f>'1-Баланс'!H30+'1-Баланс'!H33</f>
        <v>0</v>
      </c>
      <c r="K13" s="584"/>
      <c r="L13" s="583">
        <f>SUM(C13:K13)</f>
        <v>462875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115989</v>
      </c>
      <c r="D17" s="652">
        <f t="shared" ref="D17:M17" si="2">D13+D14</f>
        <v>0</v>
      </c>
      <c r="E17" s="652">
        <f t="shared" si="2"/>
        <v>26976</v>
      </c>
      <c r="F17" s="652">
        <f t="shared" si="2"/>
        <v>47841</v>
      </c>
      <c r="G17" s="652">
        <f t="shared" si="2"/>
        <v>0</v>
      </c>
      <c r="H17" s="652">
        <f t="shared" si="2"/>
        <v>229586</v>
      </c>
      <c r="I17" s="652">
        <f t="shared" si="2"/>
        <v>42483</v>
      </c>
      <c r="J17" s="652">
        <f t="shared" si="2"/>
        <v>0</v>
      </c>
      <c r="K17" s="652">
        <f t="shared" si="2"/>
        <v>0</v>
      </c>
      <c r="L17" s="583">
        <f t="shared" si="1"/>
        <v>462875</v>
      </c>
      <c r="M17" s="653">
        <f t="shared" si="2"/>
        <v>0</v>
      </c>
      <c r="N17" s="169"/>
    </row>
    <row r="18" spans="1:14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31642</v>
      </c>
      <c r="J18" s="583">
        <f>+'1-Баланс'!G33</f>
        <v>0</v>
      </c>
      <c r="K18" s="584"/>
      <c r="L18" s="583">
        <f t="shared" si="1"/>
        <v>31642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3825</v>
      </c>
      <c r="G19" s="168">
        <f t="shared" si="3"/>
        <v>0</v>
      </c>
      <c r="H19" s="168">
        <f t="shared" si="3"/>
        <v>21495</v>
      </c>
      <c r="I19" s="168">
        <f t="shared" si="3"/>
        <v>-38250</v>
      </c>
      <c r="J19" s="168">
        <f>J20+J21</f>
        <v>0</v>
      </c>
      <c r="K19" s="168">
        <f t="shared" si="3"/>
        <v>0</v>
      </c>
      <c r="L19" s="583">
        <f t="shared" si="1"/>
        <v>-12930</v>
      </c>
      <c r="M19" s="315">
        <f>M20+M21</f>
        <v>0</v>
      </c>
      <c r="N19" s="169"/>
    </row>
    <row r="20" spans="1:14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-12930</v>
      </c>
      <c r="J20" s="316"/>
      <c r="K20" s="316"/>
      <c r="L20" s="583">
        <f>SUM(C20:K20)</f>
        <v>-12930</v>
      </c>
      <c r="M20" s="317"/>
      <c r="N20" s="169"/>
    </row>
    <row r="21" spans="1:14">
      <c r="A21" s="550" t="s">
        <v>483</v>
      </c>
      <c r="B21" s="551" t="s">
        <v>484</v>
      </c>
      <c r="C21" s="316"/>
      <c r="D21" s="316"/>
      <c r="E21" s="316"/>
      <c r="F21" s="316">
        <v>3825</v>
      </c>
      <c r="G21" s="316"/>
      <c r="H21" s="316">
        <v>21495</v>
      </c>
      <c r="I21" s="316">
        <v>-25320</v>
      </c>
      <c r="J21" s="316"/>
      <c r="K21" s="316"/>
      <c r="L21" s="583">
        <f t="shared" si="1"/>
        <v>0</v>
      </c>
      <c r="M21" s="317"/>
      <c r="N21" s="169"/>
    </row>
    <row r="22" spans="1:14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-2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-2</v>
      </c>
      <c r="M23" s="315">
        <f t="shared" si="4"/>
        <v>0</v>
      </c>
      <c r="N23" s="169"/>
    </row>
    <row r="24" spans="1:14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>
      <c r="A25" s="548" t="s">
        <v>491</v>
      </c>
      <c r="B25" s="549" t="s">
        <v>492</v>
      </c>
      <c r="C25" s="316"/>
      <c r="D25" s="316"/>
      <c r="E25" s="316">
        <v>2</v>
      </c>
      <c r="F25" s="316"/>
      <c r="G25" s="316"/>
      <c r="H25" s="316"/>
      <c r="I25" s="316"/>
      <c r="J25" s="316"/>
      <c r="K25" s="316"/>
      <c r="L25" s="583">
        <f t="shared" si="1"/>
        <v>2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234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234</v>
      </c>
      <c r="M26" s="315">
        <f t="shared" si="5"/>
        <v>0</v>
      </c>
      <c r="N26" s="169"/>
    </row>
    <row r="27" spans="1:14">
      <c r="A27" s="548" t="s">
        <v>489</v>
      </c>
      <c r="B27" s="549" t="s">
        <v>495</v>
      </c>
      <c r="C27" s="316"/>
      <c r="D27" s="316"/>
      <c r="E27" s="316">
        <v>234</v>
      </c>
      <c r="F27" s="316"/>
      <c r="G27" s="316"/>
      <c r="H27" s="316"/>
      <c r="I27" s="316"/>
      <c r="J27" s="316"/>
      <c r="K27" s="316"/>
      <c r="L27" s="583">
        <f t="shared" si="1"/>
        <v>234</v>
      </c>
      <c r="M27" s="317"/>
      <c r="N27" s="169"/>
    </row>
    <row r="28" spans="1:14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>
      <c r="A30" s="548" t="s">
        <v>499</v>
      </c>
      <c r="B30" s="549" t="s">
        <v>500</v>
      </c>
      <c r="C30" s="316">
        <v>547</v>
      </c>
      <c r="D30" s="316"/>
      <c r="E30" s="316"/>
      <c r="F30" s="316"/>
      <c r="G30" s="316"/>
      <c r="H30" s="316"/>
      <c r="I30" s="316">
        <v>172</v>
      </c>
      <c r="J30" s="316"/>
      <c r="K30" s="316"/>
      <c r="L30" s="583">
        <f t="shared" si="1"/>
        <v>719</v>
      </c>
      <c r="M30" s="317"/>
      <c r="N30" s="169"/>
    </row>
    <row r="31" spans="1:14">
      <c r="A31" s="546" t="s">
        <v>501</v>
      </c>
      <c r="B31" s="547" t="s">
        <v>502</v>
      </c>
      <c r="C31" s="652">
        <f>C19+C22+C23+C26+C30+C29+C17+C18</f>
        <v>116536</v>
      </c>
      <c r="D31" s="652">
        <f t="shared" ref="D31:M31" si="6">D19+D22+D23+D26+D30+D29+D17+D18</f>
        <v>0</v>
      </c>
      <c r="E31" s="652">
        <f t="shared" si="6"/>
        <v>27208</v>
      </c>
      <c r="F31" s="652">
        <f t="shared" si="6"/>
        <v>51666</v>
      </c>
      <c r="G31" s="652">
        <f t="shared" si="6"/>
        <v>0</v>
      </c>
      <c r="H31" s="652">
        <f t="shared" si="6"/>
        <v>251081</v>
      </c>
      <c r="I31" s="652">
        <f t="shared" si="6"/>
        <v>36047</v>
      </c>
      <c r="J31" s="652">
        <f t="shared" si="6"/>
        <v>0</v>
      </c>
      <c r="K31" s="652">
        <f t="shared" si="6"/>
        <v>0</v>
      </c>
      <c r="L31" s="583">
        <f t="shared" si="1"/>
        <v>482538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116536</v>
      </c>
      <c r="D34" s="586">
        <f t="shared" si="7"/>
        <v>0</v>
      </c>
      <c r="E34" s="586">
        <f t="shared" si="7"/>
        <v>27208</v>
      </c>
      <c r="F34" s="586">
        <f t="shared" si="7"/>
        <v>51666</v>
      </c>
      <c r="G34" s="586">
        <f t="shared" si="7"/>
        <v>0</v>
      </c>
      <c r="H34" s="586">
        <f t="shared" si="7"/>
        <v>251081</v>
      </c>
      <c r="I34" s="586">
        <f t="shared" si="7"/>
        <v>36047</v>
      </c>
      <c r="J34" s="586">
        <f t="shared" si="7"/>
        <v>0</v>
      </c>
      <c r="K34" s="586">
        <f t="shared" si="7"/>
        <v>0</v>
      </c>
      <c r="L34" s="650">
        <f t="shared" si="1"/>
        <v>482538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93" t="s">
        <v>977</v>
      </c>
      <c r="B38" s="707">
        <f>pdeReportingDate</f>
        <v>42943</v>
      </c>
      <c r="C38" s="707"/>
      <c r="D38" s="707"/>
      <c r="E38" s="707"/>
      <c r="F38" s="707"/>
      <c r="G38" s="707"/>
      <c r="H38" s="707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8" t="str">
        <f>authorName</f>
        <v>ЙОРДАНКА ПЕТКОВА</v>
      </c>
      <c r="C40" s="708"/>
      <c r="D40" s="708"/>
      <c r="E40" s="708"/>
      <c r="F40" s="708"/>
      <c r="G40" s="708"/>
      <c r="H40" s="708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4">
      <c r="A43" s="695"/>
      <c r="B43" s="706" t="str">
        <f>+'1-Баланс'!B103:E103</f>
        <v>ОГНЯН ДОНЕВ</v>
      </c>
      <c r="C43" s="706"/>
      <c r="D43" s="706"/>
      <c r="E43" s="706"/>
      <c r="F43" s="573"/>
      <c r="G43" s="45"/>
      <c r="H43" s="42"/>
      <c r="M43" s="169"/>
    </row>
    <row r="44" spans="1:14">
      <c r="A44" s="695"/>
      <c r="B44" s="706" t="s">
        <v>979</v>
      </c>
      <c r="C44" s="706"/>
      <c r="D44" s="706"/>
      <c r="E44" s="706"/>
      <c r="F44" s="573"/>
      <c r="G44" s="45"/>
      <c r="H44" s="42"/>
      <c r="M44" s="169"/>
    </row>
    <row r="45" spans="1:14">
      <c r="A45" s="695"/>
      <c r="B45" s="706" t="s">
        <v>979</v>
      </c>
      <c r="C45" s="706"/>
      <c r="D45" s="706"/>
      <c r="E45" s="706"/>
      <c r="F45" s="573"/>
      <c r="G45" s="45"/>
      <c r="H45" s="42"/>
      <c r="M45" s="169"/>
    </row>
    <row r="46" spans="1:14">
      <c r="A46" s="695"/>
      <c r="B46" s="706" t="s">
        <v>979</v>
      </c>
      <c r="C46" s="706"/>
      <c r="D46" s="706"/>
      <c r="E46" s="706"/>
      <c r="F46" s="573"/>
      <c r="G46" s="45"/>
      <c r="H46" s="42"/>
      <c r="M46" s="169"/>
    </row>
    <row r="47" spans="1:14">
      <c r="A47" s="695"/>
      <c r="B47" s="706"/>
      <c r="C47" s="706"/>
      <c r="D47" s="706"/>
      <c r="E47" s="706"/>
      <c r="F47" s="573"/>
      <c r="G47" s="45"/>
      <c r="H47" s="42"/>
      <c r="M47" s="169"/>
    </row>
    <row r="48" spans="1:14">
      <c r="A48" s="695"/>
      <c r="B48" s="706"/>
      <c r="C48" s="706"/>
      <c r="D48" s="706"/>
      <c r="E48" s="706"/>
      <c r="F48" s="573"/>
      <c r="G48" s="45"/>
      <c r="H48" s="42"/>
      <c r="M48" s="169"/>
    </row>
    <row r="49" spans="1:13">
      <c r="A49" s="695"/>
      <c r="B49" s="706"/>
      <c r="C49" s="706"/>
      <c r="D49" s="706"/>
      <c r="E49" s="706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topLeftCell="A127" zoomScale="70" zoomScaleNormal="70" zoomScaleSheetLayoutView="70" workbookViewId="0">
      <selection activeCell="D135" sqref="D135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СОФАРМА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831902088</v>
      </c>
      <c r="B4" s="40"/>
      <c r="C4" s="23"/>
      <c r="D4" s="22"/>
    </row>
    <row r="5" spans="1:1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1"/>
      <c r="D10" s="471"/>
      <c r="E10" s="471"/>
      <c r="F10" s="471"/>
    </row>
    <row r="11" spans="1:15">
      <c r="A11" s="507" t="s">
        <v>792</v>
      </c>
      <c r="B11" s="502"/>
      <c r="C11" s="471"/>
      <c r="D11" s="471"/>
      <c r="E11" s="471"/>
      <c r="F11" s="471"/>
    </row>
    <row r="12" spans="1:15">
      <c r="A12" s="678" t="s">
        <v>1000</v>
      </c>
      <c r="B12" s="679"/>
      <c r="C12" s="92">
        <v>32874</v>
      </c>
      <c r="D12" s="92">
        <v>97.96</v>
      </c>
      <c r="E12" s="92">
        <f>+C12</f>
        <v>32874</v>
      </c>
      <c r="F12" s="469">
        <f>C12-E12</f>
        <v>0</v>
      </c>
    </row>
    <row r="13" spans="1:15">
      <c r="A13" s="678" t="s">
        <v>1001</v>
      </c>
      <c r="B13" s="679"/>
      <c r="C13" s="92">
        <v>29164</v>
      </c>
      <c r="D13" s="92">
        <v>71.98</v>
      </c>
      <c r="E13" s="92">
        <f>+C13</f>
        <v>29164</v>
      </c>
      <c r="F13" s="469">
        <f t="shared" ref="F13:F26" si="0">C13-E13</f>
        <v>0</v>
      </c>
    </row>
    <row r="14" spans="1:15">
      <c r="A14" s="678" t="s">
        <v>1002</v>
      </c>
      <c r="B14" s="679"/>
      <c r="C14" s="92">
        <v>31670</v>
      </c>
      <c r="D14" s="92">
        <v>97</v>
      </c>
      <c r="E14" s="92">
        <f>+C14</f>
        <v>31670</v>
      </c>
      <c r="F14" s="469">
        <f t="shared" si="0"/>
        <v>0</v>
      </c>
    </row>
    <row r="15" spans="1:15">
      <c r="A15" s="678" t="s">
        <v>1003</v>
      </c>
      <c r="B15" s="679"/>
      <c r="C15" s="92">
        <v>8384</v>
      </c>
      <c r="D15" s="92">
        <v>97.15</v>
      </c>
      <c r="E15" s="92">
        <v>0</v>
      </c>
      <c r="F15" s="469">
        <f t="shared" si="0"/>
        <v>8384</v>
      </c>
    </row>
    <row r="16" spans="1:15">
      <c r="A16" s="678" t="s">
        <v>1011</v>
      </c>
      <c r="B16" s="679"/>
      <c r="C16" s="92">
        <v>6549</v>
      </c>
      <c r="D16" s="92">
        <v>68</v>
      </c>
      <c r="E16" s="92">
        <v>0</v>
      </c>
      <c r="F16" s="469">
        <f t="shared" si="0"/>
        <v>6549</v>
      </c>
    </row>
    <row r="17" spans="1:6">
      <c r="A17" s="678" t="s">
        <v>1012</v>
      </c>
      <c r="B17" s="679"/>
      <c r="C17" s="92">
        <v>4874</v>
      </c>
      <c r="D17" s="92">
        <v>93.53</v>
      </c>
      <c r="E17" s="92">
        <v>0</v>
      </c>
      <c r="F17" s="469">
        <f t="shared" si="0"/>
        <v>4874</v>
      </c>
    </row>
    <row r="18" spans="1:6">
      <c r="A18" s="678" t="s">
        <v>1013</v>
      </c>
      <c r="B18" s="679"/>
      <c r="C18" s="92">
        <v>1261</v>
      </c>
      <c r="D18" s="92">
        <v>89</v>
      </c>
      <c r="E18" s="92">
        <v>0</v>
      </c>
      <c r="F18" s="469">
        <f t="shared" si="0"/>
        <v>1261</v>
      </c>
    </row>
    <row r="19" spans="1:6">
      <c r="A19" s="678" t="s">
        <v>1014</v>
      </c>
      <c r="B19" s="679"/>
      <c r="C19" s="92">
        <v>567</v>
      </c>
      <c r="D19" s="92">
        <v>40.39</v>
      </c>
      <c r="E19" s="92">
        <v>0</v>
      </c>
      <c r="F19" s="469">
        <f t="shared" si="0"/>
        <v>567</v>
      </c>
    </row>
    <row r="20" spans="1:6">
      <c r="A20" s="678" t="s">
        <v>1015</v>
      </c>
      <c r="B20" s="679"/>
      <c r="C20" s="92">
        <v>384</v>
      </c>
      <c r="D20" s="92">
        <v>100</v>
      </c>
      <c r="E20" s="92">
        <v>0</v>
      </c>
      <c r="F20" s="469">
        <f t="shared" si="0"/>
        <v>384</v>
      </c>
    </row>
    <row r="21" spans="1:6">
      <c r="A21" s="678" t="s">
        <v>1016</v>
      </c>
      <c r="B21" s="679"/>
      <c r="C21" s="92">
        <v>57</v>
      </c>
      <c r="D21" s="92">
        <v>95</v>
      </c>
      <c r="E21" s="92">
        <v>0</v>
      </c>
      <c r="F21" s="469">
        <f t="shared" si="0"/>
        <v>57</v>
      </c>
    </row>
    <row r="22" spans="1:6">
      <c r="A22" s="678"/>
      <c r="B22" s="679"/>
      <c r="C22" s="92"/>
      <c r="D22" s="92"/>
      <c r="E22" s="92"/>
      <c r="F22" s="469">
        <f t="shared" si="0"/>
        <v>0</v>
      </c>
    </row>
    <row r="23" spans="1:6">
      <c r="A23" s="678"/>
      <c r="B23" s="679"/>
      <c r="C23" s="92"/>
      <c r="D23" s="92"/>
      <c r="E23" s="92"/>
      <c r="F23" s="469">
        <f t="shared" si="0"/>
        <v>0</v>
      </c>
    </row>
    <row r="24" spans="1:6">
      <c r="A24" s="678"/>
      <c r="B24" s="679"/>
      <c r="C24" s="92"/>
      <c r="D24" s="92"/>
      <c r="E24" s="92"/>
      <c r="F24" s="469">
        <f t="shared" si="0"/>
        <v>0</v>
      </c>
    </row>
    <row r="25" spans="1:6">
      <c r="A25" s="678"/>
      <c r="B25" s="679"/>
      <c r="C25" s="92"/>
      <c r="D25" s="92"/>
      <c r="E25" s="92"/>
      <c r="F25" s="469">
        <f t="shared" si="0"/>
        <v>0</v>
      </c>
    </row>
    <row r="26" spans="1:6">
      <c r="A26" s="678"/>
      <c r="B26" s="679"/>
      <c r="C26" s="92"/>
      <c r="D26" s="92"/>
      <c r="E26" s="92"/>
      <c r="F26" s="469">
        <f t="shared" si="0"/>
        <v>0</v>
      </c>
    </row>
    <row r="27" spans="1:6">
      <c r="A27" s="508" t="s">
        <v>544</v>
      </c>
      <c r="B27" s="509" t="s">
        <v>793</v>
      </c>
      <c r="C27" s="472">
        <f>SUM(C12:C26)</f>
        <v>115784</v>
      </c>
      <c r="D27" s="472"/>
      <c r="E27" s="472">
        <f>SUM(E12:E26)</f>
        <v>93708</v>
      </c>
      <c r="F27" s="472">
        <f>SUM(F12:F26)</f>
        <v>22076</v>
      </c>
    </row>
    <row r="28" spans="1:6">
      <c r="A28" s="507" t="s">
        <v>794</v>
      </c>
      <c r="B28" s="509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7" t="s">
        <v>796</v>
      </c>
      <c r="B45" s="510"/>
      <c r="C45" s="511"/>
      <c r="D45" s="471"/>
      <c r="E45" s="471"/>
      <c r="F45" s="471"/>
    </row>
    <row r="46" spans="1:6">
      <c r="A46" s="678" t="s">
        <v>1009</v>
      </c>
      <c r="B46" s="679"/>
      <c r="C46" s="92">
        <v>4741</v>
      </c>
      <c r="D46" s="92">
        <v>24.94</v>
      </c>
      <c r="E46" s="92">
        <v>4741</v>
      </c>
      <c r="F46" s="469">
        <f>C46-E46</f>
        <v>0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8" t="s">
        <v>797</v>
      </c>
      <c r="B61" s="509" t="s">
        <v>798</v>
      </c>
      <c r="C61" s="472">
        <f>SUM(C46:C60)</f>
        <v>4741</v>
      </c>
      <c r="D61" s="472"/>
      <c r="E61" s="472">
        <f>SUM(E46:E60)</f>
        <v>4741</v>
      </c>
      <c r="F61" s="472">
        <f>SUM(F46:F60)</f>
        <v>0</v>
      </c>
    </row>
    <row r="62" spans="1:6">
      <c r="A62" s="505" t="s">
        <v>799</v>
      </c>
      <c r="B62" s="509"/>
      <c r="C62" s="471"/>
      <c r="D62" s="471"/>
      <c r="E62" s="471"/>
      <c r="F62" s="471"/>
    </row>
    <row r="63" spans="1:6">
      <c r="A63" s="678" t="s">
        <v>1017</v>
      </c>
      <c r="B63" s="679"/>
      <c r="C63" s="92">
        <v>2898</v>
      </c>
      <c r="D63" s="92">
        <v>11</v>
      </c>
      <c r="E63" s="92">
        <f t="shared" ref="E63:E68" si="3">+C63</f>
        <v>2898</v>
      </c>
      <c r="F63" s="469">
        <f>C63-E63</f>
        <v>0</v>
      </c>
    </row>
    <row r="64" spans="1:6">
      <c r="A64" s="678" t="s">
        <v>1018</v>
      </c>
      <c r="B64" s="679"/>
      <c r="C64" s="92">
        <v>168</v>
      </c>
      <c r="D64" s="92">
        <v>12.45</v>
      </c>
      <c r="E64" s="92">
        <f t="shared" si="3"/>
        <v>168</v>
      </c>
      <c r="F64" s="469">
        <f t="shared" ref="F64:F77" si="4">C64-E64</f>
        <v>0</v>
      </c>
    </row>
    <row r="65" spans="1:6">
      <c r="A65" s="678" t="s">
        <v>1019</v>
      </c>
      <c r="B65" s="679"/>
      <c r="C65" s="92">
        <v>0</v>
      </c>
      <c r="D65" s="92">
        <v>0.38</v>
      </c>
      <c r="E65" s="92"/>
      <c r="F65" s="469">
        <f t="shared" si="4"/>
        <v>0</v>
      </c>
    </row>
    <row r="66" spans="1:6">
      <c r="A66" s="678" t="s">
        <v>1020</v>
      </c>
      <c r="B66" s="679"/>
      <c r="C66" s="92">
        <v>37</v>
      </c>
      <c r="D66" s="92">
        <v>4.6900000000000004</v>
      </c>
      <c r="E66" s="92">
        <f t="shared" si="3"/>
        <v>37</v>
      </c>
      <c r="F66" s="469">
        <f t="shared" si="4"/>
        <v>0</v>
      </c>
    </row>
    <row r="67" spans="1:6">
      <c r="A67" s="678" t="s">
        <v>1021</v>
      </c>
      <c r="B67" s="679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>
      <c r="A68" s="678" t="s">
        <v>1022</v>
      </c>
      <c r="B68" s="679"/>
      <c r="C68" s="92">
        <v>3</v>
      </c>
      <c r="D68" s="92">
        <v>1E-3</v>
      </c>
      <c r="E68" s="92">
        <f t="shared" si="3"/>
        <v>3</v>
      </c>
      <c r="F68" s="469">
        <f t="shared" si="4"/>
        <v>0</v>
      </c>
    </row>
    <row r="69" spans="1:6">
      <c r="A69" s="678">
        <v>7</v>
      </c>
      <c r="B69" s="679"/>
      <c r="C69" s="92"/>
      <c r="D69" s="92"/>
      <c r="E69" s="92"/>
      <c r="F69" s="469">
        <f t="shared" si="4"/>
        <v>0</v>
      </c>
    </row>
    <row r="70" spans="1:6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>
      <c r="A78" s="508" t="s">
        <v>559</v>
      </c>
      <c r="B78" s="509" t="s">
        <v>800</v>
      </c>
      <c r="C78" s="472">
        <f>SUM(C63:C77)</f>
        <v>3113</v>
      </c>
      <c r="D78" s="472"/>
      <c r="E78" s="472">
        <f>SUM(E63:E77)</f>
        <v>3113</v>
      </c>
      <c r="F78" s="472">
        <f>SUM(F63:F77)</f>
        <v>0</v>
      </c>
    </row>
    <row r="79" spans="1:6">
      <c r="A79" s="512" t="s">
        <v>801</v>
      </c>
      <c r="B79" s="509" t="s">
        <v>802</v>
      </c>
      <c r="C79" s="472">
        <f>C78+C61+C44+C27</f>
        <v>123638</v>
      </c>
      <c r="D79" s="472"/>
      <c r="E79" s="472">
        <f>E78+E61+E44+E27</f>
        <v>101562</v>
      </c>
      <c r="F79" s="472">
        <f>F78+F61+F44+F27</f>
        <v>22076</v>
      </c>
    </row>
    <row r="80" spans="1:6">
      <c r="A80" s="505" t="s">
        <v>803</v>
      </c>
      <c r="B80" s="509"/>
      <c r="C80" s="470"/>
      <c r="D80" s="470"/>
      <c r="E80" s="470"/>
      <c r="F80" s="470"/>
    </row>
    <row r="81" spans="1:6">
      <c r="A81" s="507" t="s">
        <v>792</v>
      </c>
      <c r="B81" s="513"/>
      <c r="C81" s="471"/>
      <c r="D81" s="471"/>
      <c r="E81" s="471"/>
      <c r="F81" s="471"/>
    </row>
    <row r="82" spans="1:6">
      <c r="A82" s="678" t="s">
        <v>1004</v>
      </c>
      <c r="B82" s="679"/>
      <c r="C82" s="92">
        <v>22270</v>
      </c>
      <c r="D82" s="92">
        <v>66.13</v>
      </c>
      <c r="E82" s="92"/>
      <c r="F82" s="469">
        <f>C82-E82</f>
        <v>22270</v>
      </c>
    </row>
    <row r="83" spans="1:6">
      <c r="A83" s="678" t="s">
        <v>1005</v>
      </c>
      <c r="B83" s="679"/>
      <c r="C83" s="92">
        <v>11783</v>
      </c>
      <c r="D83" s="92">
        <v>100</v>
      </c>
      <c r="E83" s="92"/>
      <c r="F83" s="469">
        <f t="shared" ref="F83:F96" si="5">C83-E83</f>
        <v>11783</v>
      </c>
    </row>
    <row r="84" spans="1:6">
      <c r="A84" s="678" t="s">
        <v>1006</v>
      </c>
      <c r="B84" s="679"/>
      <c r="C84" s="92">
        <v>1980</v>
      </c>
      <c r="D84" s="92">
        <v>99.56</v>
      </c>
      <c r="E84" s="92"/>
      <c r="F84" s="469">
        <f t="shared" si="5"/>
        <v>1980</v>
      </c>
    </row>
    <row r="85" spans="1:6">
      <c r="A85" s="678" t="s">
        <v>1007</v>
      </c>
      <c r="B85" s="679"/>
      <c r="C85" s="92">
        <v>502</v>
      </c>
      <c r="D85" s="92">
        <v>100</v>
      </c>
      <c r="E85" s="92"/>
      <c r="F85" s="469">
        <f t="shared" si="5"/>
        <v>502</v>
      </c>
    </row>
    <row r="86" spans="1:6">
      <c r="A86" s="678" t="s">
        <v>1008</v>
      </c>
      <c r="B86" s="679"/>
      <c r="C86" s="92">
        <v>323</v>
      </c>
      <c r="D86" s="92">
        <v>100</v>
      </c>
      <c r="E86" s="92"/>
      <c r="F86" s="469">
        <f t="shared" si="5"/>
        <v>323</v>
      </c>
    </row>
    <row r="87" spans="1:6">
      <c r="A87" s="678" t="s">
        <v>1023</v>
      </c>
      <c r="B87" s="679"/>
      <c r="C87" s="92">
        <v>293</v>
      </c>
      <c r="D87" s="92">
        <v>51</v>
      </c>
      <c r="E87" s="92"/>
      <c r="F87" s="469">
        <f t="shared" si="5"/>
        <v>293</v>
      </c>
    </row>
    <row r="88" spans="1:6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>
      <c r="A97" s="508" t="s">
        <v>544</v>
      </c>
      <c r="B97" s="509" t="s">
        <v>804</v>
      </c>
      <c r="C97" s="472">
        <f>SUM(C82:C96)</f>
        <v>37151</v>
      </c>
      <c r="D97" s="472"/>
      <c r="E97" s="472">
        <f>SUM(E82:E96)</f>
        <v>0</v>
      </c>
      <c r="F97" s="472">
        <f>SUM(F82:F96)</f>
        <v>37151</v>
      </c>
    </row>
    <row r="98" spans="1:6">
      <c r="A98" s="507" t="s">
        <v>794</v>
      </c>
      <c r="B98" s="514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6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7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5" t="s">
        <v>799</v>
      </c>
      <c r="B132" s="509"/>
      <c r="C132" s="471"/>
      <c r="D132" s="471"/>
      <c r="E132" s="471"/>
      <c r="F132" s="471"/>
    </row>
    <row r="133" spans="1:6">
      <c r="A133" s="678" t="s">
        <v>1010</v>
      </c>
      <c r="B133" s="679"/>
      <c r="C133" s="92">
        <v>2033</v>
      </c>
      <c r="D133" s="92">
        <v>0.77</v>
      </c>
      <c r="E133" s="92">
        <f>+C133</f>
        <v>2033</v>
      </c>
      <c r="F133" s="469">
        <f>C133-E133</f>
        <v>0</v>
      </c>
    </row>
    <row r="134" spans="1:6">
      <c r="A134" s="678" t="s">
        <v>1024</v>
      </c>
      <c r="B134" s="679"/>
      <c r="C134" s="92">
        <v>290</v>
      </c>
      <c r="D134" s="92">
        <v>4.7</v>
      </c>
      <c r="E134" s="92">
        <v>0</v>
      </c>
      <c r="F134" s="469">
        <f t="shared" ref="F134:F147" si="8">C134-E134</f>
        <v>290</v>
      </c>
    </row>
    <row r="135" spans="1:6">
      <c r="A135" s="678">
        <v>3</v>
      </c>
      <c r="B135" s="679"/>
      <c r="C135" s="92"/>
      <c r="D135" s="92"/>
      <c r="E135" s="92"/>
      <c r="F135" s="469">
        <f t="shared" si="8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8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8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8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8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8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8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8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8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8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8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8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8"/>
        <v>0</v>
      </c>
    </row>
    <row r="148" spans="1:8">
      <c r="A148" s="508" t="s">
        <v>559</v>
      </c>
      <c r="B148" s="509" t="s">
        <v>807</v>
      </c>
      <c r="C148" s="472">
        <f>SUM(C133:C147)</f>
        <v>2323</v>
      </c>
      <c r="D148" s="472"/>
      <c r="E148" s="472">
        <f>SUM(E133:E147)</f>
        <v>2033</v>
      </c>
      <c r="F148" s="472">
        <f>SUM(F133:F147)</f>
        <v>290</v>
      </c>
    </row>
    <row r="149" spans="1:8">
      <c r="A149" s="512" t="s">
        <v>808</v>
      </c>
      <c r="B149" s="509" t="s">
        <v>809</v>
      </c>
      <c r="C149" s="472">
        <f>C148+C131+C114+C97</f>
        <v>39474</v>
      </c>
      <c r="D149" s="472"/>
      <c r="E149" s="472">
        <f>E148+E131+E114+E97</f>
        <v>2033</v>
      </c>
      <c r="F149" s="472">
        <f>F148+F131+F114+F97</f>
        <v>37441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93" t="s">
        <v>977</v>
      </c>
      <c r="B151" s="707">
        <f>pdeReportingDate</f>
        <v>42943</v>
      </c>
      <c r="C151" s="707"/>
      <c r="D151" s="707"/>
      <c r="E151" s="707"/>
      <c r="F151" s="707"/>
      <c r="G151" s="707"/>
      <c r="H151" s="707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8" t="str">
        <f>authorName</f>
        <v>ЙОРДАНКА ПЕТКОВА</v>
      </c>
      <c r="C153" s="708"/>
      <c r="D153" s="708"/>
      <c r="E153" s="708"/>
      <c r="F153" s="708"/>
      <c r="G153" s="708"/>
      <c r="H153" s="708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>
      <c r="A156" s="695"/>
      <c r="B156" s="706" t="s">
        <v>991</v>
      </c>
      <c r="C156" s="706"/>
      <c r="D156" s="706"/>
      <c r="E156" s="706"/>
      <c r="F156" s="573"/>
      <c r="G156" s="45"/>
      <c r="H156" s="42"/>
    </row>
    <row r="157" spans="1:8">
      <c r="A157" s="695"/>
      <c r="B157" s="706" t="s">
        <v>979</v>
      </c>
      <c r="C157" s="706"/>
      <c r="D157" s="706"/>
      <c r="E157" s="706"/>
      <c r="F157" s="573"/>
      <c r="G157" s="45"/>
      <c r="H157" s="42"/>
    </row>
    <row r="158" spans="1:8">
      <c r="A158" s="695"/>
      <c r="B158" s="706" t="s">
        <v>979</v>
      </c>
      <c r="C158" s="706"/>
      <c r="D158" s="706"/>
      <c r="E158" s="706"/>
      <c r="F158" s="573"/>
      <c r="G158" s="45"/>
      <c r="H158" s="42"/>
    </row>
    <row r="159" spans="1:8">
      <c r="A159" s="695"/>
      <c r="B159" s="706" t="s">
        <v>979</v>
      </c>
      <c r="C159" s="706"/>
      <c r="D159" s="706"/>
      <c r="E159" s="706"/>
      <c r="F159" s="573"/>
      <c r="G159" s="45"/>
      <c r="H159" s="42"/>
    </row>
    <row r="160" spans="1:8">
      <c r="A160" s="695"/>
      <c r="B160" s="706"/>
      <c r="C160" s="706"/>
      <c r="D160" s="706"/>
      <c r="E160" s="706"/>
      <c r="F160" s="573"/>
      <c r="G160" s="45"/>
      <c r="H160" s="42"/>
    </row>
    <row r="161" spans="1:8">
      <c r="A161" s="695"/>
      <c r="B161" s="706"/>
      <c r="C161" s="706"/>
      <c r="D161" s="706"/>
      <c r="E161" s="706"/>
      <c r="F161" s="573"/>
      <c r="G161" s="45"/>
      <c r="H161" s="42"/>
    </row>
    <row r="162" spans="1:8">
      <c r="A162" s="695"/>
      <c r="B162" s="706"/>
      <c r="C162" s="706"/>
      <c r="D162" s="706"/>
      <c r="E162" s="706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C10" zoomScale="80" zoomScaleNormal="85" zoomScaleSheetLayoutView="80" workbookViewId="0">
      <selection activeCell="Q26" sqref="Q26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34621</v>
      </c>
      <c r="E11" s="328">
        <v>583</v>
      </c>
      <c r="F11" s="328">
        <v>8</v>
      </c>
      <c r="G11" s="329">
        <f>D11+E11-F11</f>
        <v>35196</v>
      </c>
      <c r="H11" s="328"/>
      <c r="I11" s="328"/>
      <c r="J11" s="329">
        <f>G11+H11-I11</f>
        <v>35196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35196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107996</v>
      </c>
      <c r="E12" s="328">
        <v>1007</v>
      </c>
      <c r="F12" s="328">
        <v>18</v>
      </c>
      <c r="G12" s="329">
        <f t="shared" ref="G12:G41" si="2">D12+E12-F12</f>
        <v>108985</v>
      </c>
      <c r="H12" s="328"/>
      <c r="I12" s="328"/>
      <c r="J12" s="329">
        <f t="shared" ref="J12:J41" si="3">G12+H12-I12</f>
        <v>108985</v>
      </c>
      <c r="K12" s="328">
        <v>22581</v>
      </c>
      <c r="L12" s="328">
        <v>2063</v>
      </c>
      <c r="M12" s="328">
        <v>14</v>
      </c>
      <c r="N12" s="329">
        <f t="shared" ref="N12:N41" si="4">K12+L12-M12</f>
        <v>24630</v>
      </c>
      <c r="O12" s="328"/>
      <c r="P12" s="328"/>
      <c r="Q12" s="329">
        <f t="shared" si="0"/>
        <v>24630</v>
      </c>
      <c r="R12" s="340">
        <f t="shared" si="1"/>
        <v>84355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151754</v>
      </c>
      <c r="E13" s="328">
        <v>1507</v>
      </c>
      <c r="F13" s="328">
        <v>59</v>
      </c>
      <c r="G13" s="329">
        <f t="shared" si="2"/>
        <v>153202</v>
      </c>
      <c r="H13" s="328"/>
      <c r="I13" s="328"/>
      <c r="J13" s="329">
        <f t="shared" si="3"/>
        <v>153202</v>
      </c>
      <c r="K13" s="328">
        <v>80627</v>
      </c>
      <c r="L13" s="328">
        <v>4098</v>
      </c>
      <c r="M13" s="328">
        <v>59</v>
      </c>
      <c r="N13" s="329">
        <f t="shared" si="4"/>
        <v>84666</v>
      </c>
      <c r="O13" s="328"/>
      <c r="P13" s="328"/>
      <c r="Q13" s="329">
        <f t="shared" si="0"/>
        <v>84666</v>
      </c>
      <c r="R13" s="340">
        <f t="shared" si="1"/>
        <v>68536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13605</v>
      </c>
      <c r="E14" s="328">
        <v>199</v>
      </c>
      <c r="F14" s="328">
        <v>23</v>
      </c>
      <c r="G14" s="329">
        <f t="shared" si="2"/>
        <v>13781</v>
      </c>
      <c r="H14" s="328"/>
      <c r="I14" s="328"/>
      <c r="J14" s="329">
        <f t="shared" si="3"/>
        <v>13781</v>
      </c>
      <c r="K14" s="328">
        <v>3391</v>
      </c>
      <c r="L14" s="328">
        <v>366</v>
      </c>
      <c r="M14" s="328">
        <v>23</v>
      </c>
      <c r="N14" s="329">
        <f t="shared" si="4"/>
        <v>3734</v>
      </c>
      <c r="O14" s="328"/>
      <c r="P14" s="328"/>
      <c r="Q14" s="329">
        <f t="shared" si="0"/>
        <v>3734</v>
      </c>
      <c r="R14" s="340">
        <f t="shared" si="1"/>
        <v>10047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10149</v>
      </c>
      <c r="E15" s="328">
        <v>85</v>
      </c>
      <c r="F15" s="328"/>
      <c r="G15" s="329">
        <f t="shared" si="2"/>
        <v>10234</v>
      </c>
      <c r="H15" s="328"/>
      <c r="I15" s="328"/>
      <c r="J15" s="329">
        <f t="shared" si="3"/>
        <v>10234</v>
      </c>
      <c r="K15" s="328">
        <v>7431</v>
      </c>
      <c r="L15" s="328">
        <v>478</v>
      </c>
      <c r="M15" s="328"/>
      <c r="N15" s="329">
        <f t="shared" si="4"/>
        <v>7909</v>
      </c>
      <c r="O15" s="328"/>
      <c r="P15" s="328"/>
      <c r="Q15" s="329">
        <f t="shared" si="0"/>
        <v>7909</v>
      </c>
      <c r="R15" s="340">
        <f t="shared" si="1"/>
        <v>2325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11753</v>
      </c>
      <c r="E16" s="328">
        <v>155</v>
      </c>
      <c r="F16" s="328">
        <v>1</v>
      </c>
      <c r="G16" s="329">
        <f t="shared" si="2"/>
        <v>11907</v>
      </c>
      <c r="H16" s="328"/>
      <c r="I16" s="328"/>
      <c r="J16" s="329">
        <f t="shared" si="3"/>
        <v>11907</v>
      </c>
      <c r="K16" s="328">
        <v>8955</v>
      </c>
      <c r="L16" s="328">
        <v>306</v>
      </c>
      <c r="M16" s="328">
        <v>1</v>
      </c>
      <c r="N16" s="329">
        <f t="shared" si="4"/>
        <v>9260</v>
      </c>
      <c r="O16" s="328"/>
      <c r="P16" s="328"/>
      <c r="Q16" s="329">
        <f t="shared" si="0"/>
        <v>9260</v>
      </c>
      <c r="R16" s="340">
        <f t="shared" si="1"/>
        <v>2647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2237</v>
      </c>
      <c r="E17" s="328">
        <v>3597</v>
      </c>
      <c r="F17" s="328">
        <v>3254</v>
      </c>
      <c r="G17" s="329">
        <f t="shared" si="2"/>
        <v>2580</v>
      </c>
      <c r="H17" s="328"/>
      <c r="I17" s="328"/>
      <c r="J17" s="329">
        <f t="shared" si="3"/>
        <v>2580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2580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148</v>
      </c>
      <c r="E18" s="328"/>
      <c r="F18" s="328"/>
      <c r="G18" s="329">
        <f t="shared" si="2"/>
        <v>148</v>
      </c>
      <c r="H18" s="328"/>
      <c r="I18" s="328"/>
      <c r="J18" s="329">
        <f t="shared" si="3"/>
        <v>148</v>
      </c>
      <c r="K18" s="328">
        <v>87</v>
      </c>
      <c r="L18" s="328">
        <v>5</v>
      </c>
      <c r="M18" s="328"/>
      <c r="N18" s="329">
        <f t="shared" si="4"/>
        <v>92</v>
      </c>
      <c r="O18" s="328"/>
      <c r="P18" s="328"/>
      <c r="Q18" s="329">
        <f t="shared" si="0"/>
        <v>92</v>
      </c>
      <c r="R18" s="340">
        <f t="shared" si="1"/>
        <v>56</v>
      </c>
    </row>
    <row r="19" spans="1:18">
      <c r="A19" s="339"/>
      <c r="B19" s="322" t="s">
        <v>544</v>
      </c>
      <c r="C19" s="156" t="s">
        <v>545</v>
      </c>
      <c r="D19" s="330">
        <f>SUM(D11:D18)</f>
        <v>332263</v>
      </c>
      <c r="E19" s="330">
        <f>SUM(E11:E18)</f>
        <v>7133</v>
      </c>
      <c r="F19" s="330">
        <f>SUM(F11:F18)</f>
        <v>3363</v>
      </c>
      <c r="G19" s="329">
        <f t="shared" si="2"/>
        <v>336033</v>
      </c>
      <c r="H19" s="330">
        <f>SUM(H11:H18)</f>
        <v>0</v>
      </c>
      <c r="I19" s="330">
        <f>SUM(I11:I18)</f>
        <v>0</v>
      </c>
      <c r="J19" s="329">
        <f t="shared" si="3"/>
        <v>336033</v>
      </c>
      <c r="K19" s="330">
        <f>SUM(K11:K18)</f>
        <v>123072</v>
      </c>
      <c r="L19" s="330">
        <f>SUM(L11:L18)</f>
        <v>7316</v>
      </c>
      <c r="M19" s="330">
        <f>SUM(M11:M18)</f>
        <v>97</v>
      </c>
      <c r="N19" s="329">
        <f t="shared" si="4"/>
        <v>130291</v>
      </c>
      <c r="O19" s="330">
        <f>SUM(O11:O18)</f>
        <v>0</v>
      </c>
      <c r="P19" s="330">
        <f>SUM(P11:P18)</f>
        <v>0</v>
      </c>
      <c r="Q19" s="329">
        <f t="shared" si="0"/>
        <v>130291</v>
      </c>
      <c r="R19" s="340">
        <f t="shared" si="1"/>
        <v>205742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22840</v>
      </c>
      <c r="E20" s="328">
        <v>485</v>
      </c>
      <c r="F20" s="328"/>
      <c r="G20" s="329">
        <f t="shared" si="2"/>
        <v>23325</v>
      </c>
      <c r="H20" s="328"/>
      <c r="I20" s="328"/>
      <c r="J20" s="329">
        <f t="shared" si="3"/>
        <v>23325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23325</v>
      </c>
    </row>
    <row r="21" spans="1:18">
      <c r="A21" s="338" t="s">
        <v>829</v>
      </c>
      <c r="B21" s="323" t="s">
        <v>548</v>
      </c>
      <c r="C21" s="156" t="s">
        <v>549</v>
      </c>
      <c r="D21" s="328">
        <v>134</v>
      </c>
      <c r="E21" s="328"/>
      <c r="F21" s="328"/>
      <c r="G21" s="329">
        <f t="shared" si="2"/>
        <v>134</v>
      </c>
      <c r="H21" s="328"/>
      <c r="I21" s="328"/>
      <c r="J21" s="329">
        <f t="shared" si="3"/>
        <v>134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134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>
        <v>1283</v>
      </c>
      <c r="E23" s="328">
        <v>193</v>
      </c>
      <c r="F23" s="328">
        <v>76</v>
      </c>
      <c r="G23" s="329">
        <f t="shared" si="2"/>
        <v>1400</v>
      </c>
      <c r="H23" s="328"/>
      <c r="I23" s="328"/>
      <c r="J23" s="329">
        <f t="shared" si="3"/>
        <v>1400</v>
      </c>
      <c r="K23" s="328">
        <v>1169</v>
      </c>
      <c r="L23" s="328">
        <v>36</v>
      </c>
      <c r="M23" s="328">
        <v>76</v>
      </c>
      <c r="N23" s="329">
        <f t="shared" si="4"/>
        <v>1129</v>
      </c>
      <c r="O23" s="328"/>
      <c r="P23" s="328"/>
      <c r="Q23" s="329">
        <f t="shared" si="0"/>
        <v>1129</v>
      </c>
      <c r="R23" s="340">
        <f t="shared" si="1"/>
        <v>271</v>
      </c>
    </row>
    <row r="24" spans="1:18">
      <c r="A24" s="339" t="s">
        <v>524</v>
      </c>
      <c r="B24" s="321" t="s">
        <v>554</v>
      </c>
      <c r="C24" s="152" t="s">
        <v>555</v>
      </c>
      <c r="D24" s="328">
        <v>3819</v>
      </c>
      <c r="E24" s="328">
        <v>3</v>
      </c>
      <c r="F24" s="328"/>
      <c r="G24" s="329">
        <f t="shared" si="2"/>
        <v>3822</v>
      </c>
      <c r="H24" s="328"/>
      <c r="I24" s="328"/>
      <c r="J24" s="329">
        <f t="shared" si="3"/>
        <v>3822</v>
      </c>
      <c r="K24" s="328">
        <v>2549</v>
      </c>
      <c r="L24" s="328">
        <v>101</v>
      </c>
      <c r="M24" s="328"/>
      <c r="N24" s="329">
        <f t="shared" si="4"/>
        <v>2650</v>
      </c>
      <c r="O24" s="328"/>
      <c r="P24" s="328"/>
      <c r="Q24" s="329">
        <f t="shared" si="0"/>
        <v>2650</v>
      </c>
      <c r="R24" s="340">
        <f t="shared" si="1"/>
        <v>1172</v>
      </c>
    </row>
    <row r="25" spans="1:18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25</v>
      </c>
      <c r="E26" s="328">
        <v>258</v>
      </c>
      <c r="F26" s="328"/>
      <c r="G26" s="329">
        <f t="shared" si="2"/>
        <v>283</v>
      </c>
      <c r="H26" s="328"/>
      <c r="I26" s="328"/>
      <c r="J26" s="329">
        <f t="shared" si="3"/>
        <v>283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283</v>
      </c>
    </row>
    <row r="27" spans="1:18">
      <c r="A27" s="339"/>
      <c r="B27" s="322" t="s">
        <v>559</v>
      </c>
      <c r="C27" s="158" t="s">
        <v>560</v>
      </c>
      <c r="D27" s="332">
        <f>SUM(D23:D26)</f>
        <v>5127</v>
      </c>
      <c r="E27" s="332"/>
      <c r="F27" s="332"/>
      <c r="G27" s="333">
        <f t="shared" si="2"/>
        <v>5127</v>
      </c>
      <c r="H27" s="332">
        <f t="shared" ref="H27:P27" si="5">SUM(H23:H26)</f>
        <v>0</v>
      </c>
      <c r="I27" s="332">
        <f t="shared" si="5"/>
        <v>0</v>
      </c>
      <c r="J27" s="333">
        <f t="shared" si="3"/>
        <v>5127</v>
      </c>
      <c r="K27" s="332">
        <f t="shared" si="5"/>
        <v>3718</v>
      </c>
      <c r="L27" s="332">
        <f t="shared" si="5"/>
        <v>137</v>
      </c>
      <c r="M27" s="332">
        <f t="shared" si="5"/>
        <v>76</v>
      </c>
      <c r="N27" s="333">
        <f t="shared" si="4"/>
        <v>3779</v>
      </c>
      <c r="O27" s="332">
        <f t="shared" si="5"/>
        <v>0</v>
      </c>
      <c r="P27" s="332">
        <f t="shared" si="5"/>
        <v>0</v>
      </c>
      <c r="Q27" s="333">
        <f t="shared" si="0"/>
        <v>3779</v>
      </c>
      <c r="R27" s="343">
        <f t="shared" si="1"/>
        <v>1348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158031</v>
      </c>
      <c r="E29" s="335">
        <f t="shared" ref="E29:P29" si="6">SUM(E30:E33)</f>
        <v>6490</v>
      </c>
      <c r="F29" s="335">
        <f t="shared" si="6"/>
        <v>1646</v>
      </c>
      <c r="G29" s="336">
        <f t="shared" si="2"/>
        <v>162875</v>
      </c>
      <c r="H29" s="335">
        <f t="shared" si="6"/>
        <v>237</v>
      </c>
      <c r="I29" s="335">
        <f t="shared" si="6"/>
        <v>0</v>
      </c>
      <c r="J29" s="336">
        <f t="shared" si="3"/>
        <v>163112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163112</v>
      </c>
    </row>
    <row r="30" spans="1:18">
      <c r="A30" s="339"/>
      <c r="B30" s="321" t="s">
        <v>108</v>
      </c>
      <c r="C30" s="152" t="s">
        <v>563</v>
      </c>
      <c r="D30" s="328">
        <v>147583</v>
      </c>
      <c r="E30" s="328">
        <v>5352</v>
      </c>
      <c r="F30" s="328"/>
      <c r="G30" s="329">
        <f t="shared" si="2"/>
        <v>152935</v>
      </c>
      <c r="H30" s="328"/>
      <c r="I30" s="328"/>
      <c r="J30" s="329">
        <f t="shared" si="3"/>
        <v>152935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152935</v>
      </c>
    </row>
    <row r="31" spans="1:18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>
        <v>5219</v>
      </c>
      <c r="E32" s="328">
        <v>1054</v>
      </c>
      <c r="F32" s="328">
        <v>1532</v>
      </c>
      <c r="G32" s="329">
        <f t="shared" si="2"/>
        <v>4741</v>
      </c>
      <c r="H32" s="328"/>
      <c r="I32" s="328"/>
      <c r="J32" s="329">
        <f t="shared" si="3"/>
        <v>4741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4741</v>
      </c>
    </row>
    <row r="33" spans="1:18">
      <c r="A33" s="339"/>
      <c r="B33" s="321" t="s">
        <v>115</v>
      </c>
      <c r="C33" s="152" t="s">
        <v>566</v>
      </c>
      <c r="D33" s="328">
        <v>5229</v>
      </c>
      <c r="E33" s="328">
        <v>84</v>
      </c>
      <c r="F33" s="328">
        <v>114</v>
      </c>
      <c r="G33" s="329">
        <f t="shared" si="2"/>
        <v>5199</v>
      </c>
      <c r="H33" s="328">
        <v>237</v>
      </c>
      <c r="I33" s="328"/>
      <c r="J33" s="329">
        <f t="shared" si="3"/>
        <v>5436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5436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158031</v>
      </c>
      <c r="E40" s="330">
        <f t="shared" ref="E40:P40" si="10">E29+E34+E39</f>
        <v>6490</v>
      </c>
      <c r="F40" s="330">
        <f t="shared" si="10"/>
        <v>1646</v>
      </c>
      <c r="G40" s="329">
        <f t="shared" si="2"/>
        <v>162875</v>
      </c>
      <c r="H40" s="330">
        <f t="shared" si="10"/>
        <v>237</v>
      </c>
      <c r="I40" s="330">
        <f t="shared" si="10"/>
        <v>0</v>
      </c>
      <c r="J40" s="329">
        <f t="shared" si="3"/>
        <v>163112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163112</v>
      </c>
    </row>
    <row r="41" spans="1:18">
      <c r="A41" s="341" t="s">
        <v>579</v>
      </c>
      <c r="B41" s="327" t="s">
        <v>580</v>
      </c>
      <c r="C41" s="156" t="s">
        <v>581</v>
      </c>
      <c r="D41" s="328">
        <v>768</v>
      </c>
      <c r="E41" s="328"/>
      <c r="F41" s="328"/>
      <c r="G41" s="329">
        <f t="shared" si="2"/>
        <v>768</v>
      </c>
      <c r="H41" s="328"/>
      <c r="I41" s="328"/>
      <c r="J41" s="329">
        <f t="shared" si="3"/>
        <v>768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768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519163</v>
      </c>
      <c r="E42" s="349">
        <f>E19+E20+E21+E27+E40+E41</f>
        <v>14108</v>
      </c>
      <c r="F42" s="349">
        <f t="shared" ref="F42:R42" si="11">F19+F20+F21+F27+F40+F41</f>
        <v>5009</v>
      </c>
      <c r="G42" s="349">
        <f t="shared" si="11"/>
        <v>528262</v>
      </c>
      <c r="H42" s="349">
        <f t="shared" si="11"/>
        <v>237</v>
      </c>
      <c r="I42" s="349">
        <f t="shared" si="11"/>
        <v>0</v>
      </c>
      <c r="J42" s="349">
        <f t="shared" si="11"/>
        <v>528499</v>
      </c>
      <c r="K42" s="349">
        <f t="shared" si="11"/>
        <v>126790</v>
      </c>
      <c r="L42" s="349">
        <f t="shared" si="11"/>
        <v>7453</v>
      </c>
      <c r="M42" s="349">
        <f t="shared" si="11"/>
        <v>173</v>
      </c>
      <c r="N42" s="349">
        <f t="shared" si="11"/>
        <v>134070</v>
      </c>
      <c r="O42" s="349">
        <f t="shared" si="11"/>
        <v>0</v>
      </c>
      <c r="P42" s="349">
        <f t="shared" si="11"/>
        <v>0</v>
      </c>
      <c r="Q42" s="349">
        <f t="shared" si="11"/>
        <v>134070</v>
      </c>
      <c r="R42" s="350">
        <f t="shared" si="11"/>
        <v>394429</v>
      </c>
    </row>
    <row r="43" spans="1:18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>
      <c r="A45" s="521"/>
      <c r="B45" s="693" t="s">
        <v>977</v>
      </c>
      <c r="C45" s="707">
        <f>pdeReportingDate</f>
        <v>42943</v>
      </c>
      <c r="D45" s="707"/>
      <c r="E45" s="707"/>
      <c r="F45" s="707"/>
      <c r="G45" s="707"/>
      <c r="H45" s="707"/>
      <c r="I45" s="707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B46" s="693"/>
      <c r="C46" s="52"/>
      <c r="D46" s="52"/>
      <c r="E46" s="52"/>
      <c r="F46" s="52"/>
      <c r="G46" s="52"/>
      <c r="H46" s="52"/>
      <c r="I46" s="52"/>
    </row>
    <row r="47" spans="1:18">
      <c r="B47" s="694" t="s">
        <v>8</v>
      </c>
      <c r="C47" s="708" t="str">
        <f>authorName</f>
        <v>ЙОРДАНКА ПЕТКОВА</v>
      </c>
      <c r="D47" s="708"/>
      <c r="E47" s="708"/>
      <c r="F47" s="708"/>
      <c r="G47" s="708"/>
      <c r="H47" s="708"/>
      <c r="I47" s="708"/>
    </row>
    <row r="48" spans="1:18">
      <c r="B48" s="694"/>
      <c r="C48" s="80"/>
      <c r="D48" s="80"/>
      <c r="E48" s="80"/>
      <c r="F48" s="80"/>
      <c r="G48" s="80"/>
      <c r="H48" s="80"/>
      <c r="I48" s="80"/>
    </row>
    <row r="49" spans="2:9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>
      <c r="B50" s="695"/>
      <c r="C50" s="706"/>
      <c r="D50" s="706"/>
      <c r="E50" s="706"/>
      <c r="F50" s="706"/>
      <c r="G50" s="573"/>
      <c r="H50" s="45"/>
      <c r="I50" s="42"/>
    </row>
    <row r="51" spans="2:9">
      <c r="B51" s="695"/>
      <c r="C51" s="706" t="s">
        <v>991</v>
      </c>
      <c r="D51" s="706"/>
      <c r="E51" s="706"/>
      <c r="F51" s="706"/>
      <c r="G51" s="573"/>
      <c r="H51" s="45"/>
      <c r="I51" s="42"/>
    </row>
    <row r="52" spans="2:9">
      <c r="B52" s="695"/>
      <c r="C52" s="706" t="s">
        <v>979</v>
      </c>
      <c r="D52" s="706"/>
      <c r="E52" s="706"/>
      <c r="F52" s="706"/>
      <c r="G52" s="573"/>
      <c r="H52" s="45"/>
      <c r="I52" s="42"/>
    </row>
    <row r="53" spans="2:9">
      <c r="B53" s="695"/>
      <c r="C53" s="706" t="s">
        <v>979</v>
      </c>
      <c r="D53" s="706"/>
      <c r="E53" s="706"/>
      <c r="F53" s="706"/>
      <c r="G53" s="573"/>
      <c r="H53" s="45"/>
      <c r="I53" s="42"/>
    </row>
    <row r="54" spans="2:9">
      <c r="B54" s="695"/>
      <c r="C54" s="706"/>
      <c r="D54" s="706"/>
      <c r="E54" s="706"/>
      <c r="F54" s="706"/>
      <c r="G54" s="573"/>
      <c r="H54" s="45"/>
      <c r="I54" s="42"/>
    </row>
    <row r="55" spans="2:9">
      <c r="B55" s="695"/>
      <c r="C55" s="706"/>
      <c r="D55" s="706"/>
      <c r="E55" s="706"/>
      <c r="F55" s="706"/>
      <c r="G55" s="573"/>
      <c r="H55" s="45"/>
      <c r="I55" s="42"/>
    </row>
    <row r="56" spans="2:9">
      <c r="B56" s="695"/>
      <c r="C56" s="706"/>
      <c r="D56" s="706"/>
      <c r="E56" s="706"/>
      <c r="F56" s="706"/>
      <c r="G56" s="573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92" zoomScale="70" zoomScaleNormal="85" zoomScaleSheetLayoutView="70" workbookViewId="0">
      <selection activeCell="C98" sqref="C98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831902088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30.06.2017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11515</v>
      </c>
      <c r="D13" s="362">
        <f>SUM(D14:D16)</f>
        <v>0</v>
      </c>
      <c r="E13" s="369">
        <f>SUM(E14:E16)</f>
        <v>11515</v>
      </c>
      <c r="F13" s="133"/>
    </row>
    <row r="14" spans="1:6">
      <c r="A14" s="370" t="s">
        <v>596</v>
      </c>
      <c r="B14" s="135" t="s">
        <v>597</v>
      </c>
      <c r="C14" s="368">
        <v>11277</v>
      </c>
      <c r="D14" s="368"/>
      <c r="E14" s="369">
        <f t="shared" ref="E14:E44" si="0">C14-D14</f>
        <v>11277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>
        <v>238</v>
      </c>
      <c r="D16" s="368"/>
      <c r="E16" s="369">
        <f t="shared" si="0"/>
        <v>238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3431</v>
      </c>
      <c r="D18" s="362">
        <f>+D19+D20</f>
        <v>0</v>
      </c>
      <c r="E18" s="369">
        <f t="shared" si="0"/>
        <v>3431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>
        <v>3431</v>
      </c>
      <c r="D20" s="368"/>
      <c r="E20" s="369">
        <f t="shared" si="0"/>
        <v>3431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14946</v>
      </c>
      <c r="D21" s="440">
        <f>D13+D17+D18</f>
        <v>0</v>
      </c>
      <c r="E21" s="441">
        <f>E13+E17+E18</f>
        <v>14946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122519</v>
      </c>
      <c r="D26" s="362">
        <f>SUM(D27:D29)</f>
        <v>122519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54093</v>
      </c>
      <c r="D27" s="368">
        <f>+C27</f>
        <v>54093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61071</v>
      </c>
      <c r="D28" s="368">
        <f t="shared" ref="D28:D34" si="1">+C28</f>
        <v>61071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7355</v>
      </c>
      <c r="D29" s="368">
        <f t="shared" si="1"/>
        <v>7355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25048</v>
      </c>
      <c r="D30" s="368">
        <f t="shared" si="1"/>
        <v>25048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1532</v>
      </c>
      <c r="D31" s="368">
        <f t="shared" si="1"/>
        <v>1532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3643</v>
      </c>
      <c r="D32" s="368">
        <f t="shared" si="1"/>
        <v>3643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3218</v>
      </c>
      <c r="D35" s="362">
        <f>SUM(D36:D39)</f>
        <v>3218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0</v>
      </c>
      <c r="D36" s="368">
        <f t="shared" ref="D36:D39" si="2">+C36</f>
        <v>0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128</v>
      </c>
      <c r="D37" s="368">
        <f t="shared" si="2"/>
        <v>128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>
        <v>0</v>
      </c>
      <c r="D38" s="368">
        <f t="shared" si="2"/>
        <v>0</v>
      </c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3090</v>
      </c>
      <c r="D39" s="368">
        <f t="shared" si="2"/>
        <v>3090</v>
      </c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661</v>
      </c>
      <c r="D40" s="362">
        <f>SUM(D41:D44)</f>
        <v>661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>
        <f t="shared" ref="D41:D44" si="3">+C41</f>
        <v>0</v>
      </c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>
        <f t="shared" si="3"/>
        <v>0</v>
      </c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>
        <f t="shared" si="3"/>
        <v>0</v>
      </c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661</v>
      </c>
      <c r="D44" s="368">
        <f t="shared" si="3"/>
        <v>661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156621</v>
      </c>
      <c r="D45" s="438">
        <f>D26+D30+D31+D33+D32+D34+D35+D40</f>
        <v>156621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171567</v>
      </c>
      <c r="D46" s="444">
        <f>D45+D23+D21+D11</f>
        <v>156621</v>
      </c>
      <c r="E46" s="445">
        <f>E45+E23+E21+E11</f>
        <v>14946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4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4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20284</v>
      </c>
      <c r="D58" s="138">
        <f>D59+D61</f>
        <v>0</v>
      </c>
      <c r="E58" s="136">
        <f t="shared" si="4"/>
        <v>20284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20284</v>
      </c>
      <c r="D59" s="197"/>
      <c r="E59" s="136">
        <f t="shared" si="4"/>
        <v>20284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4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4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4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4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4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4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4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4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20284</v>
      </c>
      <c r="D68" s="435">
        <f>D54+D58+D63+D64+D65+D66</f>
        <v>0</v>
      </c>
      <c r="E68" s="436">
        <f t="shared" si="4"/>
        <v>20284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5906</v>
      </c>
      <c r="D70" s="197"/>
      <c r="E70" s="136">
        <f t="shared" si="4"/>
        <v>5906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7463</v>
      </c>
      <c r="D73" s="137">
        <f>SUM(D74:D76)</f>
        <v>7463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750</v>
      </c>
      <c r="D74" s="197">
        <f>+C74</f>
        <v>750</v>
      </c>
      <c r="E74" s="136">
        <f t="shared" si="4"/>
        <v>0</v>
      </c>
      <c r="F74" s="196"/>
    </row>
    <row r="75" spans="1:6">
      <c r="A75" s="370" t="s">
        <v>695</v>
      </c>
      <c r="B75" s="135" t="s">
        <v>696</v>
      </c>
      <c r="C75" s="197">
        <v>6701</v>
      </c>
      <c r="D75" s="197">
        <f t="shared" ref="D75:D76" si="5">+C75</f>
        <v>6701</v>
      </c>
      <c r="E75" s="136">
        <f t="shared" si="4"/>
        <v>0</v>
      </c>
      <c r="F75" s="196"/>
    </row>
    <row r="76" spans="1:6">
      <c r="A76" s="401" t="s">
        <v>697</v>
      </c>
      <c r="B76" s="135" t="s">
        <v>698</v>
      </c>
      <c r="C76" s="197">
        <v>12</v>
      </c>
      <c r="D76" s="197">
        <f t="shared" si="5"/>
        <v>12</v>
      </c>
      <c r="E76" s="136">
        <f t="shared" si="4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79165</v>
      </c>
      <c r="D77" s="138">
        <f>D78+D80</f>
        <v>79165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79165</v>
      </c>
      <c r="D78" s="197">
        <f t="shared" ref="D78:D81" si="6">+C78</f>
        <v>79165</v>
      </c>
      <c r="E78" s="136">
        <f t="shared" si="4"/>
        <v>0</v>
      </c>
      <c r="F78" s="196"/>
    </row>
    <row r="79" spans="1:6">
      <c r="A79" s="370" t="s">
        <v>702</v>
      </c>
      <c r="B79" s="135" t="s">
        <v>703</v>
      </c>
      <c r="C79" s="197"/>
      <c r="D79" s="197">
        <f t="shared" si="6"/>
        <v>0</v>
      </c>
      <c r="E79" s="136">
        <f t="shared" si="4"/>
        <v>0</v>
      </c>
      <c r="F79" s="196"/>
    </row>
    <row r="80" spans="1:6">
      <c r="A80" s="370" t="s">
        <v>704</v>
      </c>
      <c r="B80" s="135" t="s">
        <v>705</v>
      </c>
      <c r="C80" s="197"/>
      <c r="D80" s="197">
        <f t="shared" si="6"/>
        <v>0</v>
      </c>
      <c r="E80" s="136">
        <f t="shared" si="4"/>
        <v>0</v>
      </c>
      <c r="F80" s="196"/>
    </row>
    <row r="81" spans="1:6">
      <c r="A81" s="370" t="s">
        <v>673</v>
      </c>
      <c r="B81" s="135" t="s">
        <v>706</v>
      </c>
      <c r="C81" s="197"/>
      <c r="D81" s="197">
        <f t="shared" si="6"/>
        <v>0</v>
      </c>
      <c r="E81" s="136">
        <f t="shared" si="4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7153</v>
      </c>
      <c r="D82" s="138">
        <f>SUM(D83:D86)</f>
        <v>7153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>
        <f t="shared" ref="D83:D86" si="7">+C83</f>
        <v>0</v>
      </c>
      <c r="E83" s="136">
        <f t="shared" si="4"/>
        <v>0</v>
      </c>
      <c r="F83" s="196"/>
    </row>
    <row r="84" spans="1:6">
      <c r="A84" s="370" t="s">
        <v>711</v>
      </c>
      <c r="B84" s="135" t="s">
        <v>712</v>
      </c>
      <c r="C84" s="197"/>
      <c r="D84" s="197">
        <f t="shared" si="7"/>
        <v>0</v>
      </c>
      <c r="E84" s="136">
        <f t="shared" si="4"/>
        <v>0</v>
      </c>
      <c r="F84" s="196"/>
    </row>
    <row r="85" spans="1:6" ht="31.5">
      <c r="A85" s="370" t="s">
        <v>713</v>
      </c>
      <c r="B85" s="135" t="s">
        <v>714</v>
      </c>
      <c r="C85" s="197">
        <v>7153</v>
      </c>
      <c r="D85" s="197">
        <f t="shared" si="7"/>
        <v>7153</v>
      </c>
      <c r="E85" s="136">
        <f t="shared" si="4"/>
        <v>0</v>
      </c>
      <c r="F85" s="196"/>
    </row>
    <row r="86" spans="1:6">
      <c r="A86" s="370" t="s">
        <v>715</v>
      </c>
      <c r="B86" s="135" t="s">
        <v>716</v>
      </c>
      <c r="C86" s="197"/>
      <c r="D86" s="197">
        <f t="shared" si="7"/>
        <v>0</v>
      </c>
      <c r="E86" s="136">
        <f t="shared" si="4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13790</v>
      </c>
      <c r="D87" s="134">
        <f>SUM(D88:D92)+D96</f>
        <v>13790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0</v>
      </c>
      <c r="D88" s="197">
        <f t="shared" ref="D88:D91" si="8">+C88</f>
        <v>0</v>
      </c>
      <c r="E88" s="136">
        <f t="shared" si="4"/>
        <v>0</v>
      </c>
      <c r="F88" s="196"/>
    </row>
    <row r="89" spans="1:6">
      <c r="A89" s="370" t="s">
        <v>721</v>
      </c>
      <c r="B89" s="135" t="s">
        <v>722</v>
      </c>
      <c r="C89" s="197">
        <v>5277</v>
      </c>
      <c r="D89" s="197">
        <f t="shared" si="8"/>
        <v>5277</v>
      </c>
      <c r="E89" s="136">
        <f t="shared" si="4"/>
        <v>0</v>
      </c>
      <c r="F89" s="196"/>
    </row>
    <row r="90" spans="1:6">
      <c r="A90" s="370" t="s">
        <v>723</v>
      </c>
      <c r="B90" s="135" t="s">
        <v>724</v>
      </c>
      <c r="C90" s="197">
        <v>221</v>
      </c>
      <c r="D90" s="197">
        <f t="shared" si="8"/>
        <v>221</v>
      </c>
      <c r="E90" s="136">
        <f t="shared" si="4"/>
        <v>0</v>
      </c>
      <c r="F90" s="196"/>
    </row>
    <row r="91" spans="1:6">
      <c r="A91" s="370" t="s">
        <v>725</v>
      </c>
      <c r="B91" s="135" t="s">
        <v>726</v>
      </c>
      <c r="C91" s="197">
        <v>6020</v>
      </c>
      <c r="D91" s="197">
        <f t="shared" si="8"/>
        <v>6020</v>
      </c>
      <c r="E91" s="136">
        <f t="shared" si="4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1264</v>
      </c>
      <c r="D92" s="138">
        <f>SUM(D93:D95)</f>
        <v>1264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749</v>
      </c>
      <c r="D93" s="197">
        <f t="shared" ref="D93:D97" si="9">+C93</f>
        <v>749</v>
      </c>
      <c r="E93" s="136">
        <f t="shared" si="4"/>
        <v>0</v>
      </c>
      <c r="F93" s="196"/>
    </row>
    <row r="94" spans="1:6">
      <c r="A94" s="370" t="s">
        <v>637</v>
      </c>
      <c r="B94" s="135" t="s">
        <v>731</v>
      </c>
      <c r="C94" s="197">
        <v>0</v>
      </c>
      <c r="D94" s="197">
        <f t="shared" si="9"/>
        <v>0</v>
      </c>
      <c r="E94" s="136">
        <f t="shared" si="4"/>
        <v>0</v>
      </c>
      <c r="F94" s="196"/>
    </row>
    <row r="95" spans="1:6">
      <c r="A95" s="370" t="s">
        <v>641</v>
      </c>
      <c r="B95" s="135" t="s">
        <v>732</v>
      </c>
      <c r="C95" s="197">
        <v>515</v>
      </c>
      <c r="D95" s="197">
        <f t="shared" si="9"/>
        <v>515</v>
      </c>
      <c r="E95" s="136">
        <f t="shared" si="4"/>
        <v>0</v>
      </c>
      <c r="F95" s="196"/>
    </row>
    <row r="96" spans="1:6">
      <c r="A96" s="370" t="s">
        <v>733</v>
      </c>
      <c r="B96" s="135" t="s">
        <v>734</v>
      </c>
      <c r="C96" s="197">
        <v>1008</v>
      </c>
      <c r="D96" s="197">
        <f t="shared" si="9"/>
        <v>1008</v>
      </c>
      <c r="E96" s="136">
        <f t="shared" si="4"/>
        <v>0</v>
      </c>
      <c r="F96" s="196"/>
    </row>
    <row r="97" spans="1:27">
      <c r="A97" s="370" t="s">
        <v>735</v>
      </c>
      <c r="B97" s="135" t="s">
        <v>736</v>
      </c>
      <c r="C97" s="197">
        <v>7039</v>
      </c>
      <c r="D97" s="197">
        <f t="shared" si="9"/>
        <v>7039</v>
      </c>
      <c r="E97" s="136">
        <f t="shared" si="4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114610</v>
      </c>
      <c r="D98" s="433">
        <f>D87+D82+D77+D73+D97</f>
        <v>114610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140800</v>
      </c>
      <c r="D99" s="427">
        <f>D98+D70+D68</f>
        <v>114610</v>
      </c>
      <c r="E99" s="427">
        <f>E98+E70+E68</f>
        <v>26190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977</v>
      </c>
      <c r="B111" s="707">
        <f>pdeReportingDate</f>
        <v>42943</v>
      </c>
      <c r="C111" s="707"/>
      <c r="D111" s="707"/>
      <c r="E111" s="707"/>
      <c r="F111" s="707"/>
      <c r="G111" s="52"/>
      <c r="H111" s="52"/>
    </row>
    <row r="112" spans="1:27">
      <c r="A112" s="693"/>
      <c r="B112" s="707"/>
      <c r="C112" s="707"/>
      <c r="D112" s="707"/>
      <c r="E112" s="707"/>
      <c r="F112" s="707"/>
      <c r="G112" s="52"/>
      <c r="H112" s="52"/>
    </row>
    <row r="113" spans="1:8">
      <c r="A113" s="694" t="s">
        <v>8</v>
      </c>
      <c r="B113" s="708" t="str">
        <f>authorName</f>
        <v>ЙОРДАНКА ПЕТКОВА</v>
      </c>
      <c r="C113" s="708"/>
      <c r="D113" s="708"/>
      <c r="E113" s="708"/>
      <c r="F113" s="708"/>
      <c r="G113" s="80"/>
      <c r="H113" s="80"/>
    </row>
    <row r="114" spans="1:8">
      <c r="A114" s="694"/>
      <c r="B114" s="708"/>
      <c r="C114" s="708"/>
      <c r="D114" s="708"/>
      <c r="E114" s="708"/>
      <c r="F114" s="708"/>
      <c r="G114" s="80"/>
      <c r="H114" s="80"/>
    </row>
    <row r="115" spans="1:8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991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>
      <c r="A120" s="695"/>
      <c r="B120" s="706"/>
      <c r="C120" s="706"/>
      <c r="D120" s="706"/>
      <c r="E120" s="706"/>
      <c r="F120" s="706"/>
      <c r="G120" s="695"/>
      <c r="H120" s="695"/>
    </row>
    <row r="121" spans="1:8">
      <c r="A121" s="695"/>
      <c r="B121" s="706"/>
      <c r="C121" s="706"/>
      <c r="D121" s="706"/>
      <c r="E121" s="706"/>
      <c r="F121" s="706"/>
      <c r="G121" s="695"/>
      <c r="H121" s="695"/>
    </row>
    <row r="122" spans="1:8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7" zoomScale="85" zoomScaleNormal="85" zoomScaleSheetLayoutView="85" workbookViewId="0">
      <selection activeCell="F22" sqref="F22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270378223</v>
      </c>
      <c r="D13" s="449"/>
      <c r="E13" s="449"/>
      <c r="F13" s="449">
        <v>127320</v>
      </c>
      <c r="G13" s="449">
        <v>237</v>
      </c>
      <c r="H13" s="449"/>
      <c r="I13" s="450">
        <f>F13+G13-H13</f>
        <v>127557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376776297</v>
      </c>
      <c r="D17" s="449"/>
      <c r="E17" s="449"/>
      <c r="F17" s="449">
        <v>35556</v>
      </c>
      <c r="G17" s="449"/>
      <c r="H17" s="449"/>
      <c r="I17" s="450">
        <f t="shared" si="0"/>
        <v>35556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647154520</v>
      </c>
      <c r="D18" s="456">
        <f t="shared" si="1"/>
        <v>0</v>
      </c>
      <c r="E18" s="456">
        <f t="shared" si="1"/>
        <v>0</v>
      </c>
      <c r="F18" s="456">
        <f t="shared" si="1"/>
        <v>162876</v>
      </c>
      <c r="G18" s="456">
        <f t="shared" si="1"/>
        <v>237</v>
      </c>
      <c r="H18" s="456">
        <f t="shared" si="1"/>
        <v>0</v>
      </c>
      <c r="I18" s="457">
        <f t="shared" si="0"/>
        <v>163113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5497749</v>
      </c>
      <c r="D21" s="449"/>
      <c r="E21" s="449"/>
      <c r="F21" s="449">
        <v>18262</v>
      </c>
      <c r="G21" s="449"/>
      <c r="H21" s="449"/>
      <c r="I21" s="450">
        <f t="shared" si="0"/>
        <v>18262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5497749</v>
      </c>
      <c r="D27" s="456">
        <f t="shared" si="2"/>
        <v>0</v>
      </c>
      <c r="E27" s="456">
        <f t="shared" si="2"/>
        <v>0</v>
      </c>
      <c r="F27" s="456">
        <f t="shared" si="2"/>
        <v>18262</v>
      </c>
      <c r="G27" s="456">
        <f t="shared" si="2"/>
        <v>0</v>
      </c>
      <c r="H27" s="456">
        <f t="shared" si="2"/>
        <v>0</v>
      </c>
      <c r="I27" s="457">
        <f t="shared" si="0"/>
        <v>18262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42943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8.6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Tsvetelina Stanimirova</cp:lastModifiedBy>
  <cp:lastPrinted>2017-07-21T08:32:46Z</cp:lastPrinted>
  <dcterms:created xsi:type="dcterms:W3CDTF">2006-09-16T00:00:00Z</dcterms:created>
  <dcterms:modified xsi:type="dcterms:W3CDTF">2017-07-21T08:33:54Z</dcterms:modified>
</cp:coreProperties>
</file>