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8535" tabRatio="814" firstSheet="1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0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'1-Баланс'!$A$1:$H$110</definedName>
    <definedName name="_xlnm.Print_Area" localSheetId="2">'2-Отчет за доходите'!$A$1:$H$62</definedName>
    <definedName name="_xlnm.Print_Area" localSheetId="4">'4-Отчет за собствения капитал'!$A$1:$M$49</definedName>
    <definedName name="_xlnm.Print_Area" localSheetId="8">Контроли!$A$1:$G$15</definedName>
    <definedName name="_xlnm.Print_Area" localSheetId="0">Начална!$A$1:$B$29</definedName>
    <definedName name="_xlnm.Print_Area" localSheetId="9">Показатели!$A$1:$D$24</definedName>
    <definedName name="_xlnm.Print_Area" localSheetId="5">'Справка 6'!$A$1:$R$57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0" hidden="1">Danni!$A$1:$H$1294</definedName>
    <definedName name="Z_07871067_5294_4FEE_88CE_4A4A5BC97EF0_.wvu.PrintArea" localSheetId="1" hidden="1">'1-Баланс'!$A$1:$H$110</definedName>
    <definedName name="Z_07871067_5294_4FEE_88CE_4A4A5BC97EF0_.wvu.PrintArea" localSheetId="2" hidden="1">'2-Отчет за доходите'!$A$1:$H$62</definedName>
    <definedName name="Z_07871067_5294_4FEE_88CE_4A4A5BC97EF0_.wvu.PrintArea" localSheetId="4" hidden="1">'4-Отчет за собствения капитал'!$A$1:$M$49</definedName>
    <definedName name="Z_07871067_5294_4FEE_88CE_4A4A5BC97EF0_.wvu.PrintArea" localSheetId="8" hidden="1">Контроли!$A$1:$G$15</definedName>
    <definedName name="Z_07871067_5294_4FEE_88CE_4A4A5BC97EF0_.wvu.PrintArea" localSheetId="0" hidden="1">Начална!$A$1:$B$29</definedName>
    <definedName name="Z_07871067_5294_4FEE_88CE_4A4A5BC97EF0_.wvu.PrintArea" localSheetId="9" hidden="1">Показатели!$A$1:$D$24</definedName>
    <definedName name="Z_07871067_5294_4FEE_88CE_4A4A5BC97EF0_.wvu.PrintArea" localSheetId="5" hidden="1">'Справка 6'!$A$1:$R$57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0" hidden="1">Danni!$A$1:$H$1294</definedName>
    <definedName name="Z_17A0B690_90B4_478F_B629_540D801E18FD_.wvu.PrintArea" localSheetId="1" hidden="1">'1-Баланс'!$A$1:$H$110</definedName>
    <definedName name="Z_17A0B690_90B4_478F_B629_540D801E18FD_.wvu.PrintArea" localSheetId="2" hidden="1">'2-Отчет за доходите'!$A$1:$H$62</definedName>
    <definedName name="Z_17A0B690_90B4_478F_B629_540D801E18FD_.wvu.PrintArea" localSheetId="4" hidden="1">'4-Отчет за собствения капитал'!$A$1:$M$49</definedName>
    <definedName name="Z_17A0B690_90B4_478F_B629_540D801E18FD_.wvu.PrintArea" localSheetId="8" hidden="1">Контроли!$A$1:$G$15</definedName>
    <definedName name="Z_17A0B690_90B4_478F_B629_540D801E18FD_.wvu.PrintArea" localSheetId="0" hidden="1">Начална!$A$1:$B$29</definedName>
    <definedName name="Z_17A0B690_90B4_478F_B629_540D801E18FD_.wvu.PrintArea" localSheetId="9" hidden="1">Показатели!$A$1:$D$24</definedName>
    <definedName name="Z_17A0B690_90B4_478F_B629_540D801E18FD_.wvu.PrintArea" localSheetId="5" hidden="1">'Справка 6'!$A$1:$R$57</definedName>
    <definedName name="Z_17A0B690_90B4_478F_B629_540D801E18FD_.wvu.PrintTitles" localSheetId="1" hidden="1">'1-Баланс'!$9:$9</definedName>
    <definedName name="Z_4D5B8505_AF7E_4808_95F0_3FDFE7D27AD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0" hidden="1">Danni!$A$1:$H$1294</definedName>
    <definedName name="Z_F2D4D9F9_DE61_45A3_92A2_4E78F2B34B7F_.wvu.PrintArea" localSheetId="1" hidden="1">'1-Баланс'!$A$1:$H$110</definedName>
    <definedName name="Z_F2D4D9F9_DE61_45A3_92A2_4E78F2B34B7F_.wvu.PrintArea" localSheetId="2" hidden="1">'2-Отчет за доходите'!$A$1:$H$62</definedName>
    <definedName name="Z_F2D4D9F9_DE61_45A3_92A2_4E78F2B34B7F_.wvu.PrintArea" localSheetId="4" hidden="1">'4-Отчет за собствения капитал'!$A$1:$M$49</definedName>
    <definedName name="Z_F2D4D9F9_DE61_45A3_92A2_4E78F2B34B7F_.wvu.PrintArea" localSheetId="8" hidden="1">Контроли!$A$1:$G$15</definedName>
    <definedName name="Z_F2D4D9F9_DE61_45A3_92A2_4E78F2B34B7F_.wvu.PrintArea" localSheetId="0" hidden="1">Начална!$A$1:$B$29</definedName>
    <definedName name="Z_F2D4D9F9_DE61_45A3_92A2_4E78F2B34B7F_.wvu.PrintArea" localSheetId="9" hidden="1">Показатели!$A$1:$D$24</definedName>
    <definedName name="Z_F2D4D9F9_DE61_45A3_92A2_4E78F2B34B7F_.wvu.PrintArea" localSheetId="5" hidden="1">'Справка 6'!$A$1:$R$57</definedName>
    <definedName name="Z_F2D4D9F9_DE61_45A3_92A2_4E78F2B34B7F_.wvu.PrintTitles" localSheetId="1" hidden="1">'1-Баланс'!$9:$9</definedName>
  </definedNames>
  <calcPr calcId="152511"/>
  <customWorkbookViews>
    <customWorkbookView name="Vladimir Papazov - Personal View" guid="{F2D4D9F9-DE61-45A3-92A2-4E78F2B34B7F}" mergeInterval="0" personalView="1" maximized="1" xWindow="-8" yWindow="-8" windowWidth="1936" windowHeight="1056" tabRatio="814" activeSheetId="2"/>
    <customWorkbookView name="Lyudmila Bondzhova - Personal View" guid="{07871067-5294-4FEE-88CE-4A4A5BC97EF0}" mergeInterval="0" personalView="1" maximized="1" xWindow="-9" yWindow="-9" windowWidth="1938" windowHeight="1048" tabRatio="814" activeSheetId="6"/>
    <customWorkbookView name="Antoaneta Ivanova Todorova - Personal View" guid="{17A0B690-90B4-478F-B629-540D801E18FD}" mergeInterval="0" personalView="1" xWindow="959" yWindow="-1" windowWidth="962" windowHeight="1042" tabRatio="814" activeSheetId="6"/>
  </customWorkbookViews>
</workbook>
</file>

<file path=xl/calcChain.xml><?xml version="1.0" encoding="utf-8"?>
<calcChain xmlns="http://schemas.openxmlformats.org/spreadsheetml/2006/main">
  <c r="F41" i="6" l="1"/>
  <c r="E41" i="6"/>
  <c r="C39" i="7" l="1"/>
  <c r="B104" i="2" l="1"/>
  <c r="B37" i="8"/>
  <c r="B117" i="7"/>
  <c r="C51" i="6"/>
  <c r="B43" i="5"/>
  <c r="B59" i="4"/>
  <c r="B56" i="3"/>
  <c r="G23" i="6" l="1"/>
  <c r="J23" i="6" s="1"/>
  <c r="G24" i="6"/>
  <c r="J24" i="6" s="1"/>
  <c r="G25" i="6"/>
  <c r="J25" i="6" s="1"/>
  <c r="G26" i="6"/>
  <c r="J26" i="6" s="1"/>
  <c r="AA3" i="1"/>
  <c r="C47" i="6" s="1"/>
  <c r="AA2" i="1"/>
  <c r="B111" i="7" s="1"/>
  <c r="AA1" i="1"/>
  <c r="H8" i="11"/>
  <c r="B33" i="8"/>
  <c r="B31" i="8"/>
  <c r="B113" i="7"/>
  <c r="C45" i="6"/>
  <c r="B40" i="5"/>
  <c r="B56" i="4"/>
  <c r="A2" i="9"/>
  <c r="E14" i="9"/>
  <c r="E13" i="9"/>
  <c r="C15" i="9"/>
  <c r="C14" i="9"/>
  <c r="D14" i="9" s="1"/>
  <c r="C13" i="9"/>
  <c r="C12" i="9"/>
  <c r="E9" i="9"/>
  <c r="C8" i="9"/>
  <c r="B1294" i="11"/>
  <c r="B1293" i="11"/>
  <c r="B1292" i="11"/>
  <c r="B1291" i="11"/>
  <c r="B1290" i="11"/>
  <c r="B1289" i="11"/>
  <c r="B1288" i="11"/>
  <c r="B1287" i="11"/>
  <c r="B1286" i="11"/>
  <c r="B1285" i="11"/>
  <c r="B1284" i="11"/>
  <c r="B1283" i="11"/>
  <c r="B1282" i="11"/>
  <c r="B1281" i="11"/>
  <c r="B1280" i="11"/>
  <c r="B1279" i="11"/>
  <c r="B1278" i="11"/>
  <c r="B1277" i="11"/>
  <c r="B1276" i="11"/>
  <c r="B1275" i="11"/>
  <c r="B1274" i="11"/>
  <c r="B1273" i="11"/>
  <c r="B1272" i="11"/>
  <c r="B1271" i="11"/>
  <c r="B1270" i="11"/>
  <c r="B1269" i="11"/>
  <c r="B1268" i="11"/>
  <c r="B1267" i="11"/>
  <c r="B1266" i="11"/>
  <c r="B1265" i="11"/>
  <c r="B1264" i="11"/>
  <c r="B1263" i="11"/>
  <c r="B1262" i="11"/>
  <c r="B1261" i="11"/>
  <c r="B1260" i="11"/>
  <c r="B1259" i="11"/>
  <c r="B1258" i="11"/>
  <c r="B1257" i="11"/>
  <c r="B1256" i="11"/>
  <c r="B1255" i="11"/>
  <c r="B1254" i="11"/>
  <c r="B1253" i="11"/>
  <c r="B1252" i="11"/>
  <c r="B1251" i="11"/>
  <c r="B1250" i="11"/>
  <c r="B1249" i="11"/>
  <c r="B1248" i="11"/>
  <c r="B1247" i="11"/>
  <c r="B1246" i="11"/>
  <c r="B1245" i="11"/>
  <c r="B1244" i="11"/>
  <c r="B1243" i="11"/>
  <c r="B1242" i="11"/>
  <c r="B1241" i="11"/>
  <c r="B1240" i="11"/>
  <c r="B1239" i="11"/>
  <c r="B1238" i="11"/>
  <c r="B1237" i="11"/>
  <c r="B1236" i="11"/>
  <c r="B1235" i="11"/>
  <c r="B1234" i="11"/>
  <c r="B1233" i="11"/>
  <c r="B1232" i="11"/>
  <c r="B1231" i="11"/>
  <c r="B1230" i="11"/>
  <c r="B1229" i="11"/>
  <c r="B1228" i="11"/>
  <c r="B1227" i="11"/>
  <c r="B1226" i="11"/>
  <c r="B1225" i="11"/>
  <c r="B1224" i="11"/>
  <c r="B1223" i="11"/>
  <c r="B1222" i="11"/>
  <c r="B1221" i="11"/>
  <c r="B1220" i="11"/>
  <c r="B1219" i="11"/>
  <c r="B1218" i="11"/>
  <c r="B1217" i="11"/>
  <c r="B1216" i="11"/>
  <c r="B1215" i="11"/>
  <c r="B1214" i="11"/>
  <c r="B1213" i="11"/>
  <c r="B1212" i="11"/>
  <c r="B1211" i="11"/>
  <c r="B1210" i="11"/>
  <c r="B1209" i="11"/>
  <c r="B1208" i="11"/>
  <c r="B1207" i="11"/>
  <c r="B1206" i="11"/>
  <c r="B1205" i="11"/>
  <c r="B1204" i="11"/>
  <c r="B1203" i="11"/>
  <c r="B1202" i="11"/>
  <c r="B1201" i="11"/>
  <c r="B1200" i="11"/>
  <c r="B1199" i="11"/>
  <c r="B1198" i="11"/>
  <c r="B1197" i="11"/>
  <c r="B1195" i="11"/>
  <c r="B1194" i="11"/>
  <c r="B1193" i="11"/>
  <c r="B1192" i="11"/>
  <c r="B1191" i="11"/>
  <c r="B1190" i="11"/>
  <c r="B1189" i="11"/>
  <c r="B1188" i="11"/>
  <c r="B1187" i="11"/>
  <c r="B1186" i="11"/>
  <c r="B1185" i="11"/>
  <c r="B1184" i="11"/>
  <c r="B1183" i="11"/>
  <c r="B1182" i="11"/>
  <c r="B1181" i="11"/>
  <c r="B1180" i="11"/>
  <c r="B1179" i="11"/>
  <c r="B1178" i="11"/>
  <c r="B1177" i="11"/>
  <c r="B1176" i="11"/>
  <c r="B1175" i="11"/>
  <c r="B1174" i="11"/>
  <c r="B1173" i="11"/>
  <c r="B1172" i="11"/>
  <c r="B1171" i="11"/>
  <c r="B1170" i="11"/>
  <c r="B1169" i="11"/>
  <c r="B1168" i="11"/>
  <c r="B1167" i="11"/>
  <c r="B1166" i="11"/>
  <c r="B1165" i="11"/>
  <c r="B1164" i="11"/>
  <c r="B1163" i="11"/>
  <c r="B1162" i="11"/>
  <c r="B1161" i="11"/>
  <c r="B1160" i="11"/>
  <c r="B1159" i="11"/>
  <c r="B1158" i="11"/>
  <c r="B1157" i="11"/>
  <c r="B1156" i="11"/>
  <c r="B1155" i="11"/>
  <c r="B1154" i="11"/>
  <c r="B1153" i="11"/>
  <c r="B1152" i="11"/>
  <c r="B1151" i="11"/>
  <c r="B1150" i="11"/>
  <c r="B1149" i="11"/>
  <c r="B1148" i="11"/>
  <c r="B1147" i="11"/>
  <c r="B1146" i="11"/>
  <c r="B1145" i="11"/>
  <c r="B1144" i="11"/>
  <c r="B1143" i="11"/>
  <c r="B1142" i="11"/>
  <c r="B1141" i="11"/>
  <c r="B1140" i="11"/>
  <c r="B1139" i="11"/>
  <c r="B1138" i="11"/>
  <c r="B1137" i="11"/>
  <c r="B1136" i="11"/>
  <c r="B1135" i="11"/>
  <c r="B1134" i="11"/>
  <c r="B1133" i="11"/>
  <c r="B1132" i="11"/>
  <c r="B1131" i="11"/>
  <c r="B1130" i="11"/>
  <c r="B1129" i="11"/>
  <c r="B1128" i="11"/>
  <c r="B1127" i="11"/>
  <c r="B1126" i="11"/>
  <c r="B1125" i="11"/>
  <c r="B1124" i="11"/>
  <c r="B1123" i="11"/>
  <c r="B1122" i="11"/>
  <c r="B1121" i="11"/>
  <c r="B1120" i="11"/>
  <c r="B1119" i="11"/>
  <c r="B1118" i="11"/>
  <c r="B1117" i="11"/>
  <c r="B1116" i="11"/>
  <c r="B1115" i="11"/>
  <c r="B1114" i="11"/>
  <c r="B1113" i="11"/>
  <c r="B1112" i="11"/>
  <c r="B1111" i="11"/>
  <c r="B1110" i="11"/>
  <c r="B1109" i="11"/>
  <c r="B1108" i="11"/>
  <c r="B1107" i="11"/>
  <c r="B1106" i="11"/>
  <c r="B1105" i="11"/>
  <c r="B1104" i="11"/>
  <c r="B1103" i="11"/>
  <c r="B1102" i="11"/>
  <c r="B1101" i="11"/>
  <c r="B1100" i="11"/>
  <c r="B1099" i="11"/>
  <c r="B1098" i="11"/>
  <c r="B1097" i="11"/>
  <c r="B1096" i="11"/>
  <c r="B1095" i="11"/>
  <c r="B1094" i="11"/>
  <c r="B1093" i="11"/>
  <c r="B1092" i="11"/>
  <c r="B1091" i="11"/>
  <c r="B1090" i="11"/>
  <c r="B1089" i="11"/>
  <c r="B1088" i="11"/>
  <c r="B1087" i="11"/>
  <c r="B1086" i="11"/>
  <c r="B1085" i="11"/>
  <c r="B1084" i="11"/>
  <c r="B1083" i="11"/>
  <c r="B1082" i="11"/>
  <c r="B1081" i="11"/>
  <c r="B1080" i="11"/>
  <c r="B1079" i="11"/>
  <c r="B1078" i="11"/>
  <c r="B1077" i="11"/>
  <c r="B1076" i="11"/>
  <c r="B1075" i="11"/>
  <c r="B1074" i="11"/>
  <c r="B1073" i="11"/>
  <c r="B1072" i="11"/>
  <c r="B1071" i="11"/>
  <c r="B1070" i="11"/>
  <c r="B1069" i="11"/>
  <c r="B1068" i="11"/>
  <c r="B1067" i="11"/>
  <c r="B1066" i="11"/>
  <c r="B1065" i="11"/>
  <c r="B1064" i="11"/>
  <c r="B1063" i="11"/>
  <c r="B1062" i="11"/>
  <c r="B1061" i="11"/>
  <c r="B1060" i="11"/>
  <c r="B1059" i="11"/>
  <c r="B1058" i="11"/>
  <c r="B1057" i="11"/>
  <c r="B1056" i="11"/>
  <c r="B1055" i="11"/>
  <c r="B1054" i="11"/>
  <c r="B1053" i="11"/>
  <c r="B1052" i="11"/>
  <c r="B1051" i="11"/>
  <c r="B1050" i="11"/>
  <c r="B1049" i="11"/>
  <c r="B1048" i="11"/>
  <c r="B1047" i="11"/>
  <c r="B1046" i="11"/>
  <c r="B1045" i="11"/>
  <c r="B1044" i="11"/>
  <c r="B1043" i="11"/>
  <c r="B1042" i="11"/>
  <c r="B1041" i="11"/>
  <c r="B1040" i="11"/>
  <c r="B1039" i="11"/>
  <c r="B1038" i="11"/>
  <c r="B1037" i="11"/>
  <c r="B1036" i="11"/>
  <c r="B1035" i="11"/>
  <c r="B1034" i="11"/>
  <c r="B1033" i="11"/>
  <c r="B1032" i="11"/>
  <c r="B1031" i="11"/>
  <c r="B1030" i="11"/>
  <c r="B1029" i="11"/>
  <c r="B1028" i="11"/>
  <c r="B1027" i="11"/>
  <c r="B1026" i="11"/>
  <c r="B1025" i="11"/>
  <c r="B1024" i="11"/>
  <c r="B1023" i="11"/>
  <c r="B1022" i="11"/>
  <c r="B1021" i="11"/>
  <c r="B1020" i="11"/>
  <c r="B1019" i="11"/>
  <c r="B1018" i="11"/>
  <c r="B1017" i="11"/>
  <c r="B1016" i="11"/>
  <c r="B1015" i="11"/>
  <c r="B1014" i="11"/>
  <c r="B1013" i="11"/>
  <c r="B1012" i="11"/>
  <c r="B1011" i="11"/>
  <c r="B1010" i="11"/>
  <c r="B1009" i="11"/>
  <c r="B1008" i="11"/>
  <c r="B1007" i="11"/>
  <c r="B1006" i="11"/>
  <c r="B1005" i="11"/>
  <c r="B1004" i="11"/>
  <c r="B1003" i="11"/>
  <c r="B1002" i="11"/>
  <c r="B1001" i="11"/>
  <c r="B1000" i="11"/>
  <c r="B999" i="11"/>
  <c r="B998" i="11"/>
  <c r="B997" i="11"/>
  <c r="B996" i="11"/>
  <c r="B995" i="11"/>
  <c r="B994" i="11"/>
  <c r="B993" i="11"/>
  <c r="B992" i="11"/>
  <c r="B991" i="11"/>
  <c r="B990" i="11"/>
  <c r="B989" i="11"/>
  <c r="B988" i="11"/>
  <c r="B987" i="11"/>
  <c r="B986" i="11"/>
  <c r="B985" i="11"/>
  <c r="B984" i="11"/>
  <c r="B983" i="11"/>
  <c r="B982" i="11"/>
  <c r="B981" i="11"/>
  <c r="B980" i="11"/>
  <c r="B979" i="11"/>
  <c r="B978" i="11"/>
  <c r="B977" i="11"/>
  <c r="B976" i="11"/>
  <c r="B975" i="11"/>
  <c r="B974" i="11"/>
  <c r="B973" i="11"/>
  <c r="B972" i="11"/>
  <c r="B971" i="11"/>
  <c r="B970" i="11"/>
  <c r="B969" i="11"/>
  <c r="B968" i="11"/>
  <c r="B967" i="11"/>
  <c r="B966" i="11"/>
  <c r="B965" i="11"/>
  <c r="B964" i="11"/>
  <c r="B963" i="11"/>
  <c r="B962" i="11"/>
  <c r="B961" i="11"/>
  <c r="B960" i="11"/>
  <c r="B959" i="11"/>
  <c r="B958" i="11"/>
  <c r="B957" i="11"/>
  <c r="B956" i="11"/>
  <c r="B955" i="11"/>
  <c r="B954" i="11"/>
  <c r="B953" i="11"/>
  <c r="B952" i="11"/>
  <c r="B951" i="11"/>
  <c r="B950" i="11"/>
  <c r="B949" i="11"/>
  <c r="B948" i="11"/>
  <c r="B947" i="11"/>
  <c r="B946" i="11"/>
  <c r="B945" i="11"/>
  <c r="B944" i="11"/>
  <c r="B943" i="11"/>
  <c r="B942" i="11"/>
  <c r="B941" i="11"/>
  <c r="B940" i="11"/>
  <c r="B939" i="11"/>
  <c r="B938" i="11"/>
  <c r="B937" i="11"/>
  <c r="B936" i="11"/>
  <c r="B935" i="11"/>
  <c r="B934" i="11"/>
  <c r="B933" i="11"/>
  <c r="B932" i="11"/>
  <c r="B931" i="11"/>
  <c r="B930" i="11"/>
  <c r="B929" i="11"/>
  <c r="B928" i="11"/>
  <c r="B927" i="11"/>
  <c r="B926" i="11"/>
  <c r="B925" i="11"/>
  <c r="B924" i="11"/>
  <c r="B923" i="11"/>
  <c r="B922" i="11"/>
  <c r="B921" i="11"/>
  <c r="B920" i="11"/>
  <c r="B919" i="11"/>
  <c r="B918" i="11"/>
  <c r="B917" i="11"/>
  <c r="B916" i="11"/>
  <c r="B915" i="11"/>
  <c r="B914" i="11"/>
  <c r="B913" i="11"/>
  <c r="B912" i="11"/>
  <c r="B910" i="11"/>
  <c r="B909" i="11"/>
  <c r="B908" i="11"/>
  <c r="B907" i="11"/>
  <c r="B906" i="11"/>
  <c r="B905" i="11"/>
  <c r="B904" i="11"/>
  <c r="B903" i="11"/>
  <c r="B902" i="11"/>
  <c r="B901" i="11"/>
  <c r="B900" i="11"/>
  <c r="B899" i="11"/>
  <c r="B898" i="11"/>
  <c r="B897" i="11"/>
  <c r="B896" i="11"/>
  <c r="B895" i="11"/>
  <c r="B894" i="11"/>
  <c r="B893" i="11"/>
  <c r="B892" i="11"/>
  <c r="B891" i="11"/>
  <c r="B890" i="11"/>
  <c r="B889" i="11"/>
  <c r="B888" i="11"/>
  <c r="B887" i="11"/>
  <c r="B886" i="11"/>
  <c r="B885" i="11"/>
  <c r="B884" i="11"/>
  <c r="B883" i="11"/>
  <c r="B882" i="11"/>
  <c r="B881" i="11"/>
  <c r="B880" i="11"/>
  <c r="B879" i="11"/>
  <c r="B878" i="11"/>
  <c r="B877" i="11"/>
  <c r="B876" i="11"/>
  <c r="B875" i="11"/>
  <c r="B874" i="11"/>
  <c r="B873" i="11"/>
  <c r="B872" i="11"/>
  <c r="B871" i="11"/>
  <c r="B870" i="11"/>
  <c r="B869" i="11"/>
  <c r="B868" i="11"/>
  <c r="B867" i="11"/>
  <c r="B866" i="11"/>
  <c r="B865" i="11"/>
  <c r="B864" i="11"/>
  <c r="B863" i="11"/>
  <c r="B862" i="11"/>
  <c r="B861" i="11"/>
  <c r="B860" i="11"/>
  <c r="B859" i="11"/>
  <c r="B858" i="11"/>
  <c r="B857" i="11"/>
  <c r="B856" i="11"/>
  <c r="B855" i="11"/>
  <c r="B854" i="11"/>
  <c r="B853" i="11"/>
  <c r="B852" i="11"/>
  <c r="B851" i="11"/>
  <c r="B850" i="11"/>
  <c r="B849" i="11"/>
  <c r="B848" i="11"/>
  <c r="B847" i="11"/>
  <c r="B846" i="11"/>
  <c r="B845" i="11"/>
  <c r="B844" i="11"/>
  <c r="B843" i="11"/>
  <c r="B842" i="11"/>
  <c r="B841" i="11"/>
  <c r="B840" i="11"/>
  <c r="B839" i="11"/>
  <c r="B838" i="11"/>
  <c r="B837" i="11"/>
  <c r="B836" i="11"/>
  <c r="B835" i="11"/>
  <c r="B834" i="11"/>
  <c r="B833" i="11"/>
  <c r="B832" i="11"/>
  <c r="B831" i="11"/>
  <c r="B830" i="11"/>
  <c r="B829" i="11"/>
  <c r="B828" i="11"/>
  <c r="B827" i="11"/>
  <c r="B826" i="11"/>
  <c r="B825" i="11"/>
  <c r="B824" i="11"/>
  <c r="B823" i="11"/>
  <c r="B822" i="11"/>
  <c r="B821" i="11"/>
  <c r="B820" i="11"/>
  <c r="B819" i="11"/>
  <c r="B818" i="11"/>
  <c r="B817" i="11"/>
  <c r="B816" i="11"/>
  <c r="B815" i="11"/>
  <c r="B814" i="11"/>
  <c r="B813" i="11"/>
  <c r="B812" i="11"/>
  <c r="B811" i="11"/>
  <c r="B810" i="11"/>
  <c r="B809" i="11"/>
  <c r="B808" i="11"/>
  <c r="B807" i="11"/>
  <c r="B806" i="11"/>
  <c r="B805" i="11"/>
  <c r="B804" i="11"/>
  <c r="B803" i="11"/>
  <c r="B802" i="11"/>
  <c r="B801" i="11"/>
  <c r="B800" i="11"/>
  <c r="B799" i="11"/>
  <c r="B798" i="11"/>
  <c r="B797" i="11"/>
  <c r="B796" i="11"/>
  <c r="B795" i="11"/>
  <c r="B794" i="11"/>
  <c r="B793" i="11"/>
  <c r="B792" i="11"/>
  <c r="B791" i="11"/>
  <c r="B790" i="11"/>
  <c r="B789" i="11"/>
  <c r="B788" i="11"/>
  <c r="B787" i="11"/>
  <c r="B786" i="11"/>
  <c r="B785" i="11"/>
  <c r="B784" i="11"/>
  <c r="B783" i="11"/>
  <c r="B782" i="11"/>
  <c r="B781" i="11"/>
  <c r="B780" i="11"/>
  <c r="B779" i="11"/>
  <c r="B778" i="11"/>
  <c r="B777" i="11"/>
  <c r="B776" i="11"/>
  <c r="B775" i="11"/>
  <c r="B774" i="11"/>
  <c r="B773" i="11"/>
  <c r="B772" i="11"/>
  <c r="B771" i="11"/>
  <c r="B770" i="11"/>
  <c r="B769" i="11"/>
  <c r="B768" i="11"/>
  <c r="B767" i="11"/>
  <c r="B766" i="11"/>
  <c r="B765" i="11"/>
  <c r="B764" i="11"/>
  <c r="B763" i="11"/>
  <c r="B762" i="11"/>
  <c r="B761" i="11"/>
  <c r="B760" i="11"/>
  <c r="B759" i="11"/>
  <c r="B758" i="11"/>
  <c r="B757" i="11"/>
  <c r="B756" i="11"/>
  <c r="B755" i="11"/>
  <c r="B754" i="11"/>
  <c r="B753" i="11"/>
  <c r="B752" i="11"/>
  <c r="B751" i="11"/>
  <c r="B750" i="11"/>
  <c r="B749" i="11"/>
  <c r="B748" i="11"/>
  <c r="B747" i="11"/>
  <c r="B746" i="11"/>
  <c r="B745" i="11"/>
  <c r="B744" i="11"/>
  <c r="B743" i="11"/>
  <c r="B742" i="11"/>
  <c r="B741" i="11"/>
  <c r="B740" i="11"/>
  <c r="B739" i="11"/>
  <c r="B738" i="11"/>
  <c r="B737" i="11"/>
  <c r="B736" i="11"/>
  <c r="B735" i="11"/>
  <c r="B734" i="11"/>
  <c r="B733" i="11"/>
  <c r="B732" i="11"/>
  <c r="B731" i="11"/>
  <c r="B730" i="11"/>
  <c r="B729" i="11"/>
  <c r="B728" i="11"/>
  <c r="B727" i="11"/>
  <c r="B726" i="11"/>
  <c r="B725" i="11"/>
  <c r="B724" i="11"/>
  <c r="B723" i="11"/>
  <c r="B722" i="11"/>
  <c r="B721" i="11"/>
  <c r="B720" i="11"/>
  <c r="B719" i="11"/>
  <c r="B718" i="11"/>
  <c r="B717" i="11"/>
  <c r="B716" i="11"/>
  <c r="B715" i="11"/>
  <c r="B714" i="11"/>
  <c r="B713" i="11"/>
  <c r="B712" i="11"/>
  <c r="B711" i="11"/>
  <c r="B710" i="11"/>
  <c r="B709" i="11"/>
  <c r="B708" i="11"/>
  <c r="B707" i="11"/>
  <c r="B706" i="11"/>
  <c r="B705" i="11"/>
  <c r="B704" i="11"/>
  <c r="B703" i="11"/>
  <c r="B702" i="11"/>
  <c r="B701" i="11"/>
  <c r="B700" i="11"/>
  <c r="B699" i="11"/>
  <c r="B698" i="11"/>
  <c r="B697" i="11"/>
  <c r="B696" i="11"/>
  <c r="B695" i="11"/>
  <c r="B694" i="11"/>
  <c r="B693" i="11"/>
  <c r="B692" i="11"/>
  <c r="B691" i="11"/>
  <c r="B690" i="11"/>
  <c r="B689" i="11"/>
  <c r="B688" i="11"/>
  <c r="B687" i="11"/>
  <c r="B686" i="11"/>
  <c r="B685" i="11"/>
  <c r="B684" i="11"/>
  <c r="B683" i="11"/>
  <c r="B682" i="11"/>
  <c r="B681" i="11"/>
  <c r="B680" i="11"/>
  <c r="B679" i="11"/>
  <c r="B678" i="11"/>
  <c r="B677" i="11"/>
  <c r="B676" i="11"/>
  <c r="B675" i="11"/>
  <c r="B674" i="11"/>
  <c r="B673" i="11"/>
  <c r="B672" i="11"/>
  <c r="B671" i="11"/>
  <c r="B670" i="11"/>
  <c r="B669" i="11"/>
  <c r="B668" i="11"/>
  <c r="B667" i="11"/>
  <c r="B666" i="11"/>
  <c r="B665" i="11"/>
  <c r="B664" i="11"/>
  <c r="B663" i="11"/>
  <c r="B662" i="11"/>
  <c r="B661" i="11"/>
  <c r="B660" i="11"/>
  <c r="B659" i="11"/>
  <c r="B658" i="11"/>
  <c r="B657" i="11"/>
  <c r="B656" i="11"/>
  <c r="B655" i="11"/>
  <c r="B654" i="11"/>
  <c r="B653" i="11"/>
  <c r="B652" i="11"/>
  <c r="B651" i="11"/>
  <c r="B650" i="11"/>
  <c r="B649" i="11"/>
  <c r="B648" i="11"/>
  <c r="B647" i="11"/>
  <c r="B646" i="11"/>
  <c r="B645" i="11"/>
  <c r="B644" i="11"/>
  <c r="B643" i="11"/>
  <c r="B642" i="11"/>
  <c r="B641" i="11"/>
  <c r="B640" i="11"/>
  <c r="B639" i="11"/>
  <c r="B638" i="11"/>
  <c r="B637" i="11"/>
  <c r="B636" i="11"/>
  <c r="B635" i="11"/>
  <c r="B634" i="11"/>
  <c r="B633" i="11"/>
  <c r="B632" i="11"/>
  <c r="B631" i="11"/>
  <c r="B630" i="11"/>
  <c r="B629" i="11"/>
  <c r="B628" i="11"/>
  <c r="B627" i="11"/>
  <c r="B626" i="11"/>
  <c r="B625" i="11"/>
  <c r="B624" i="11"/>
  <c r="B623" i="11"/>
  <c r="B622" i="11"/>
  <c r="B621" i="11"/>
  <c r="B620" i="11"/>
  <c r="B619" i="11"/>
  <c r="B618" i="11"/>
  <c r="B617" i="11"/>
  <c r="B616" i="11"/>
  <c r="B615" i="11"/>
  <c r="B614" i="11"/>
  <c r="B613" i="11"/>
  <c r="B612" i="11"/>
  <c r="B611" i="11"/>
  <c r="B610" i="11"/>
  <c r="B609" i="11"/>
  <c r="B608" i="11"/>
  <c r="B607" i="11"/>
  <c r="B606" i="11"/>
  <c r="B605" i="11"/>
  <c r="B604" i="11"/>
  <c r="B603" i="11"/>
  <c r="B602" i="11"/>
  <c r="B601" i="11"/>
  <c r="B600" i="11"/>
  <c r="B599" i="11"/>
  <c r="B598" i="11"/>
  <c r="B597" i="11"/>
  <c r="B596" i="11"/>
  <c r="B595" i="11"/>
  <c r="B594" i="11"/>
  <c r="B593" i="11"/>
  <c r="B592" i="11"/>
  <c r="B591" i="11"/>
  <c r="B590" i="11"/>
  <c r="B589" i="11"/>
  <c r="B588" i="11"/>
  <c r="B587" i="11"/>
  <c r="B586" i="11"/>
  <c r="B585" i="11"/>
  <c r="B584" i="11"/>
  <c r="B583" i="11"/>
  <c r="B582" i="11"/>
  <c r="B581" i="11"/>
  <c r="B580" i="11"/>
  <c r="B579" i="11"/>
  <c r="B578" i="11"/>
  <c r="B577" i="11"/>
  <c r="B576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B550" i="11"/>
  <c r="B549" i="11"/>
  <c r="B548" i="11"/>
  <c r="B547" i="11"/>
  <c r="B546" i="11"/>
  <c r="B545" i="11"/>
  <c r="B544" i="11"/>
  <c r="B543" i="11"/>
  <c r="B542" i="11"/>
  <c r="B541" i="11"/>
  <c r="B540" i="11"/>
  <c r="B539" i="11"/>
  <c r="B538" i="11"/>
  <c r="B537" i="11"/>
  <c r="B536" i="11"/>
  <c r="B535" i="11"/>
  <c r="B534" i="11"/>
  <c r="B533" i="11"/>
  <c r="B532" i="11"/>
  <c r="B531" i="11"/>
  <c r="B530" i="11"/>
  <c r="B529" i="11"/>
  <c r="B528" i="11"/>
  <c r="B527" i="11"/>
  <c r="B526" i="11"/>
  <c r="B525" i="11"/>
  <c r="B524" i="11"/>
  <c r="B523" i="11"/>
  <c r="B522" i="11"/>
  <c r="B521" i="11"/>
  <c r="B520" i="11"/>
  <c r="B519" i="11"/>
  <c r="B518" i="11"/>
  <c r="B517" i="11"/>
  <c r="B516" i="11"/>
  <c r="B515" i="11"/>
  <c r="B514" i="11"/>
  <c r="B513" i="11"/>
  <c r="B512" i="11"/>
  <c r="B511" i="11"/>
  <c r="B510" i="11"/>
  <c r="B509" i="11"/>
  <c r="B508" i="11"/>
  <c r="B507" i="11"/>
  <c r="B506" i="11"/>
  <c r="B505" i="11"/>
  <c r="B504" i="11"/>
  <c r="B503" i="11"/>
  <c r="B502" i="11"/>
  <c r="B501" i="11"/>
  <c r="B500" i="11"/>
  <c r="B499" i="11"/>
  <c r="B498" i="11"/>
  <c r="B497" i="11"/>
  <c r="B496" i="11"/>
  <c r="B495" i="11"/>
  <c r="B494" i="11"/>
  <c r="B493" i="11"/>
  <c r="B492" i="11"/>
  <c r="B491" i="11"/>
  <c r="B490" i="11"/>
  <c r="B489" i="11"/>
  <c r="B488" i="11"/>
  <c r="B487" i="11"/>
  <c r="B486" i="11"/>
  <c r="B485" i="11"/>
  <c r="B484" i="11"/>
  <c r="B483" i="11"/>
  <c r="B482" i="11"/>
  <c r="B481" i="11"/>
  <c r="B480" i="11"/>
  <c r="B479" i="11"/>
  <c r="B478" i="11"/>
  <c r="B477" i="11"/>
  <c r="B476" i="11"/>
  <c r="B475" i="11"/>
  <c r="B474" i="11"/>
  <c r="B473" i="11"/>
  <c r="B472" i="11"/>
  <c r="B471" i="11"/>
  <c r="B470" i="11"/>
  <c r="B469" i="11"/>
  <c r="B468" i="11"/>
  <c r="B467" i="11"/>
  <c r="B466" i="11"/>
  <c r="B465" i="11"/>
  <c r="B464" i="11"/>
  <c r="B463" i="11"/>
  <c r="B462" i="11"/>
  <c r="B461" i="11"/>
  <c r="B459" i="11"/>
  <c r="B458" i="11"/>
  <c r="B457" i="11"/>
  <c r="B456" i="11"/>
  <c r="B455" i="11"/>
  <c r="B454" i="11"/>
  <c r="B453" i="11"/>
  <c r="B452" i="11"/>
  <c r="B451" i="11"/>
  <c r="B450" i="11"/>
  <c r="B449" i="11"/>
  <c r="B448" i="11"/>
  <c r="B447" i="11"/>
  <c r="B446" i="11"/>
  <c r="B445" i="11"/>
  <c r="B444" i="11"/>
  <c r="B443" i="11"/>
  <c r="B442" i="11"/>
  <c r="B441" i="11"/>
  <c r="B440" i="11"/>
  <c r="B439" i="11"/>
  <c r="B438" i="11"/>
  <c r="B437" i="11"/>
  <c r="B436" i="11"/>
  <c r="B435" i="11"/>
  <c r="B434" i="11"/>
  <c r="B433" i="11"/>
  <c r="B432" i="11"/>
  <c r="B431" i="11"/>
  <c r="B430" i="11"/>
  <c r="B429" i="11"/>
  <c r="B428" i="11"/>
  <c r="B427" i="11"/>
  <c r="B426" i="11"/>
  <c r="B425" i="11"/>
  <c r="B424" i="11"/>
  <c r="B423" i="11"/>
  <c r="B422" i="11"/>
  <c r="B421" i="11"/>
  <c r="B420" i="11"/>
  <c r="B419" i="11"/>
  <c r="B418" i="11"/>
  <c r="B417" i="11"/>
  <c r="B416" i="11"/>
  <c r="B415" i="11"/>
  <c r="B414" i="11"/>
  <c r="B413" i="11"/>
  <c r="B412" i="11"/>
  <c r="B411" i="11"/>
  <c r="B410" i="11"/>
  <c r="B409" i="11"/>
  <c r="B408" i="11"/>
  <c r="B407" i="11"/>
  <c r="B406" i="11"/>
  <c r="B405" i="11"/>
  <c r="B404" i="11"/>
  <c r="B403" i="11"/>
  <c r="B402" i="11"/>
  <c r="B401" i="11"/>
  <c r="B400" i="11"/>
  <c r="B399" i="11"/>
  <c r="B398" i="11"/>
  <c r="B397" i="11"/>
  <c r="B396" i="11"/>
  <c r="B395" i="11"/>
  <c r="B394" i="11"/>
  <c r="B393" i="11"/>
  <c r="B392" i="11"/>
  <c r="B391" i="11"/>
  <c r="B390" i="11"/>
  <c r="B389" i="11"/>
  <c r="B388" i="11"/>
  <c r="B387" i="11"/>
  <c r="B386" i="11"/>
  <c r="B385" i="11"/>
  <c r="B384" i="11"/>
  <c r="B383" i="11"/>
  <c r="B382" i="11"/>
  <c r="B381" i="11"/>
  <c r="B380" i="11"/>
  <c r="B379" i="11"/>
  <c r="B378" i="11"/>
  <c r="B377" i="11"/>
  <c r="B376" i="11"/>
  <c r="B375" i="11"/>
  <c r="B374" i="11"/>
  <c r="B373" i="11"/>
  <c r="B372" i="11"/>
  <c r="B371" i="11"/>
  <c r="B370" i="11"/>
  <c r="B369" i="11"/>
  <c r="B368" i="11"/>
  <c r="B367" i="11"/>
  <c r="B366" i="11"/>
  <c r="B365" i="11"/>
  <c r="B364" i="11"/>
  <c r="B363" i="11"/>
  <c r="B362" i="11"/>
  <c r="B361" i="11"/>
  <c r="B360" i="11"/>
  <c r="B359" i="11"/>
  <c r="B358" i="11"/>
  <c r="B357" i="11"/>
  <c r="B356" i="11"/>
  <c r="B355" i="11"/>
  <c r="B354" i="11"/>
  <c r="B353" i="11"/>
  <c r="B352" i="11"/>
  <c r="B351" i="11"/>
  <c r="B350" i="11"/>
  <c r="B349" i="11"/>
  <c r="B348" i="11"/>
  <c r="B347" i="11"/>
  <c r="B346" i="11"/>
  <c r="B345" i="11"/>
  <c r="B344" i="11"/>
  <c r="B343" i="11"/>
  <c r="B342" i="11"/>
  <c r="B341" i="11"/>
  <c r="B340" i="11"/>
  <c r="B339" i="11"/>
  <c r="B338" i="11"/>
  <c r="B337" i="11"/>
  <c r="B336" i="11"/>
  <c r="B335" i="11"/>
  <c r="B334" i="11"/>
  <c r="B333" i="11"/>
  <c r="B332" i="11"/>
  <c r="B331" i="11"/>
  <c r="B330" i="11"/>
  <c r="B329" i="11"/>
  <c r="B328" i="11"/>
  <c r="B327" i="11"/>
  <c r="B326" i="11"/>
  <c r="B325" i="11"/>
  <c r="B324" i="11"/>
  <c r="B323" i="11"/>
  <c r="B322" i="11"/>
  <c r="B321" i="11"/>
  <c r="B320" i="11"/>
  <c r="B319" i="11"/>
  <c r="B318" i="11"/>
  <c r="B317" i="11"/>
  <c r="B316" i="11"/>
  <c r="B315" i="11"/>
  <c r="B314" i="11"/>
  <c r="B313" i="11"/>
  <c r="B312" i="11"/>
  <c r="B311" i="11"/>
  <c r="B310" i="11"/>
  <c r="B309" i="11"/>
  <c r="B308" i="11"/>
  <c r="B307" i="11"/>
  <c r="B306" i="11"/>
  <c r="B305" i="11"/>
  <c r="B304" i="11"/>
  <c r="B303" i="11"/>
  <c r="B302" i="11"/>
  <c r="B301" i="11"/>
  <c r="B300" i="11"/>
  <c r="B299" i="11"/>
  <c r="B298" i="11"/>
  <c r="B297" i="11"/>
  <c r="B296" i="11"/>
  <c r="B295" i="11"/>
  <c r="B294" i="11"/>
  <c r="B293" i="11"/>
  <c r="B292" i="11"/>
  <c r="B291" i="11"/>
  <c r="B290" i="11"/>
  <c r="B289" i="11"/>
  <c r="B288" i="11"/>
  <c r="B287" i="11"/>
  <c r="B286" i="11"/>
  <c r="B285" i="11"/>
  <c r="B284" i="11"/>
  <c r="B283" i="11"/>
  <c r="B282" i="11"/>
  <c r="B281" i="11"/>
  <c r="B280" i="11"/>
  <c r="B279" i="11"/>
  <c r="B278" i="11"/>
  <c r="B277" i="11"/>
  <c r="B276" i="11"/>
  <c r="B275" i="11"/>
  <c r="B274" i="11"/>
  <c r="B273" i="11"/>
  <c r="B272" i="11"/>
  <c r="B271" i="11"/>
  <c r="B270" i="11"/>
  <c r="B269" i="11"/>
  <c r="B268" i="11"/>
  <c r="B267" i="11"/>
  <c r="B266" i="11"/>
  <c r="B265" i="11"/>
  <c r="B264" i="11"/>
  <c r="B263" i="11"/>
  <c r="B262" i="11"/>
  <c r="B261" i="11"/>
  <c r="B260" i="11"/>
  <c r="B259" i="11"/>
  <c r="B258" i="11"/>
  <c r="B257" i="11"/>
  <c r="B256" i="11"/>
  <c r="B255" i="11"/>
  <c r="B254" i="11"/>
  <c r="B253" i="11"/>
  <c r="B252" i="11"/>
  <c r="B251" i="11"/>
  <c r="B250" i="11"/>
  <c r="B249" i="11"/>
  <c r="B248" i="11"/>
  <c r="B247" i="11"/>
  <c r="B246" i="11"/>
  <c r="B245" i="11"/>
  <c r="B244" i="11"/>
  <c r="B243" i="11"/>
  <c r="B242" i="11"/>
  <c r="B241" i="11"/>
  <c r="B240" i="11"/>
  <c r="B239" i="11"/>
  <c r="B238" i="11"/>
  <c r="B237" i="11"/>
  <c r="B236" i="11"/>
  <c r="B235" i="11"/>
  <c r="B234" i="11"/>
  <c r="B233" i="11"/>
  <c r="B232" i="11"/>
  <c r="B231" i="11"/>
  <c r="B230" i="11"/>
  <c r="B229" i="11"/>
  <c r="B228" i="11"/>
  <c r="B227" i="11"/>
  <c r="B226" i="11"/>
  <c r="B225" i="11"/>
  <c r="B224" i="11"/>
  <c r="B223" i="11"/>
  <c r="B222" i="11"/>
  <c r="B221" i="11"/>
  <c r="B220" i="11"/>
  <c r="B219" i="11"/>
  <c r="B218" i="11"/>
  <c r="B216" i="11"/>
  <c r="B215" i="11"/>
  <c r="B214" i="11"/>
  <c r="B213" i="11"/>
  <c r="B212" i="11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A1294" i="11"/>
  <c r="A1293" i="11"/>
  <c r="A1292" i="11"/>
  <c r="A1291" i="11"/>
  <c r="A1290" i="11"/>
  <c r="A1289" i="11"/>
  <c r="A1288" i="11"/>
  <c r="A1287" i="11"/>
  <c r="A1286" i="11"/>
  <c r="A1285" i="11"/>
  <c r="A1284" i="11"/>
  <c r="A1283" i="11"/>
  <c r="A1282" i="11"/>
  <c r="A1281" i="11"/>
  <c r="A1280" i="11"/>
  <c r="A1279" i="11"/>
  <c r="A1278" i="11"/>
  <c r="A1277" i="11"/>
  <c r="A1276" i="11"/>
  <c r="A1275" i="11"/>
  <c r="A1274" i="11"/>
  <c r="A1273" i="11"/>
  <c r="A1272" i="11"/>
  <c r="A1271" i="11"/>
  <c r="A1270" i="11"/>
  <c r="A1269" i="11"/>
  <c r="A1268" i="11"/>
  <c r="A1267" i="11"/>
  <c r="A1266" i="11"/>
  <c r="A1265" i="11"/>
  <c r="A1264" i="11"/>
  <c r="A1263" i="11"/>
  <c r="A1262" i="11"/>
  <c r="A1261" i="11"/>
  <c r="A1260" i="11"/>
  <c r="A1259" i="11"/>
  <c r="A1258" i="11"/>
  <c r="A1257" i="11"/>
  <c r="A1256" i="11"/>
  <c r="A1255" i="11"/>
  <c r="A1254" i="11"/>
  <c r="A1253" i="11"/>
  <c r="A1252" i="11"/>
  <c r="A1251" i="11"/>
  <c r="A1250" i="11"/>
  <c r="A1249" i="11"/>
  <c r="A1248" i="11"/>
  <c r="A1247" i="11"/>
  <c r="A1246" i="11"/>
  <c r="A1245" i="11"/>
  <c r="A1244" i="11"/>
  <c r="A1243" i="11"/>
  <c r="A1242" i="11"/>
  <c r="A1241" i="11"/>
  <c r="A1240" i="11"/>
  <c r="A1239" i="11"/>
  <c r="A1238" i="11"/>
  <c r="A1237" i="11"/>
  <c r="A1236" i="11"/>
  <c r="A1235" i="11"/>
  <c r="A1234" i="11"/>
  <c r="A1233" i="11"/>
  <c r="A1232" i="11"/>
  <c r="A1231" i="11"/>
  <c r="A1230" i="11"/>
  <c r="A1229" i="11"/>
  <c r="A1228" i="11"/>
  <c r="A1227" i="11"/>
  <c r="A1226" i="11"/>
  <c r="A1225" i="11"/>
  <c r="A1224" i="11"/>
  <c r="A1223" i="11"/>
  <c r="A1222" i="11"/>
  <c r="A1221" i="11"/>
  <c r="A1220" i="11"/>
  <c r="A1219" i="11"/>
  <c r="A1218" i="11"/>
  <c r="A1217" i="11"/>
  <c r="A1216" i="11"/>
  <c r="A1215" i="11"/>
  <c r="A1214" i="11"/>
  <c r="A1213" i="11"/>
  <c r="A1212" i="11"/>
  <c r="A1211" i="11"/>
  <c r="A1210" i="11"/>
  <c r="A1209" i="11"/>
  <c r="A1208" i="11"/>
  <c r="A1207" i="11"/>
  <c r="A1206" i="11"/>
  <c r="A1205" i="11"/>
  <c r="A1204" i="11"/>
  <c r="A1203" i="11"/>
  <c r="A1202" i="11"/>
  <c r="A1201" i="11"/>
  <c r="A1200" i="11"/>
  <c r="A1199" i="11"/>
  <c r="A1198" i="11"/>
  <c r="A1197" i="11"/>
  <c r="A1195" i="11"/>
  <c r="A1194" i="11"/>
  <c r="A1193" i="11"/>
  <c r="A1192" i="11"/>
  <c r="A1191" i="11"/>
  <c r="A1190" i="11"/>
  <c r="A1189" i="11"/>
  <c r="A1188" i="11"/>
  <c r="A1187" i="11"/>
  <c r="A1186" i="11"/>
  <c r="A1185" i="11"/>
  <c r="A1184" i="11"/>
  <c r="A1183" i="11"/>
  <c r="A1182" i="11"/>
  <c r="A1181" i="11"/>
  <c r="A1180" i="11"/>
  <c r="A1179" i="11"/>
  <c r="A1178" i="11"/>
  <c r="A1177" i="11"/>
  <c r="A1176" i="11"/>
  <c r="A1175" i="11"/>
  <c r="A1174" i="11"/>
  <c r="A1173" i="11"/>
  <c r="A1172" i="11"/>
  <c r="A1171" i="11"/>
  <c r="A1170" i="11"/>
  <c r="A1169" i="11"/>
  <c r="A1168" i="11"/>
  <c r="A1167" i="11"/>
  <c r="A1166" i="11"/>
  <c r="A1165" i="11"/>
  <c r="A1164" i="11"/>
  <c r="A1163" i="11"/>
  <c r="A1162" i="11"/>
  <c r="A1161" i="11"/>
  <c r="A1160" i="11"/>
  <c r="A1159" i="11"/>
  <c r="A1158" i="11"/>
  <c r="A1157" i="11"/>
  <c r="A1156" i="11"/>
  <c r="A1155" i="11"/>
  <c r="A1154" i="11"/>
  <c r="A1153" i="11"/>
  <c r="A1152" i="11"/>
  <c r="A1151" i="11"/>
  <c r="A1150" i="11"/>
  <c r="A1149" i="11"/>
  <c r="A1148" i="11"/>
  <c r="A1147" i="11"/>
  <c r="A1146" i="11"/>
  <c r="A1145" i="11"/>
  <c r="A1144" i="11"/>
  <c r="A1143" i="11"/>
  <c r="A1142" i="11"/>
  <c r="A1141" i="11"/>
  <c r="A1140" i="11"/>
  <c r="A1139" i="11"/>
  <c r="A1138" i="11"/>
  <c r="A1137" i="11"/>
  <c r="A1136" i="11"/>
  <c r="A1135" i="11"/>
  <c r="A1134" i="11"/>
  <c r="A1133" i="11"/>
  <c r="A1132" i="11"/>
  <c r="A1131" i="11"/>
  <c r="A1130" i="11"/>
  <c r="A1129" i="11"/>
  <c r="A1128" i="11"/>
  <c r="A1127" i="11"/>
  <c r="A1126" i="11"/>
  <c r="A1125" i="11"/>
  <c r="A1124" i="11"/>
  <c r="A1123" i="11"/>
  <c r="A1122" i="11"/>
  <c r="A1121" i="11"/>
  <c r="A1120" i="11"/>
  <c r="A1119" i="11"/>
  <c r="A1118" i="11"/>
  <c r="A1117" i="11"/>
  <c r="A1116" i="11"/>
  <c r="A1115" i="11"/>
  <c r="A1114" i="11"/>
  <c r="A1113" i="11"/>
  <c r="A1112" i="11"/>
  <c r="A1111" i="11"/>
  <c r="A1110" i="11"/>
  <c r="A1109" i="11"/>
  <c r="A1108" i="11"/>
  <c r="A1107" i="11"/>
  <c r="A1106" i="11"/>
  <c r="A1105" i="11"/>
  <c r="A1104" i="11"/>
  <c r="A1103" i="11"/>
  <c r="A1102" i="11"/>
  <c r="A1101" i="11"/>
  <c r="A1100" i="11"/>
  <c r="A1099" i="11"/>
  <c r="A1098" i="11"/>
  <c r="A1097" i="11"/>
  <c r="A1096" i="11"/>
  <c r="A1095" i="11"/>
  <c r="A1094" i="11"/>
  <c r="A1093" i="11"/>
  <c r="A1092" i="11"/>
  <c r="A1091" i="11"/>
  <c r="A1090" i="11"/>
  <c r="A1089" i="11"/>
  <c r="A1088" i="11"/>
  <c r="A1087" i="11"/>
  <c r="A1086" i="11"/>
  <c r="A1085" i="11"/>
  <c r="A1084" i="11"/>
  <c r="A1083" i="11"/>
  <c r="A1082" i="11"/>
  <c r="A1081" i="11"/>
  <c r="A1080" i="11"/>
  <c r="A1079" i="11"/>
  <c r="A1078" i="11"/>
  <c r="A1077" i="11"/>
  <c r="A1076" i="11"/>
  <c r="A1075" i="11"/>
  <c r="A1074" i="11"/>
  <c r="A1073" i="11"/>
  <c r="A1072" i="11"/>
  <c r="A1071" i="11"/>
  <c r="A1070" i="11"/>
  <c r="A1069" i="11"/>
  <c r="A1068" i="11"/>
  <c r="A1067" i="11"/>
  <c r="A1066" i="11"/>
  <c r="A1065" i="11"/>
  <c r="A1064" i="11"/>
  <c r="A1063" i="11"/>
  <c r="A1062" i="11"/>
  <c r="A1061" i="11"/>
  <c r="A1060" i="11"/>
  <c r="A1059" i="11"/>
  <c r="A1058" i="11"/>
  <c r="A1057" i="11"/>
  <c r="A1056" i="11"/>
  <c r="A1055" i="11"/>
  <c r="A1054" i="11"/>
  <c r="A1053" i="11"/>
  <c r="A1052" i="11"/>
  <c r="A1051" i="11"/>
  <c r="A1050" i="11"/>
  <c r="A1049" i="11"/>
  <c r="A1048" i="11"/>
  <c r="A1047" i="11"/>
  <c r="A1046" i="11"/>
  <c r="A1045" i="11"/>
  <c r="A1044" i="11"/>
  <c r="A1043" i="11"/>
  <c r="A1042" i="11"/>
  <c r="A1041" i="11"/>
  <c r="A1040" i="11"/>
  <c r="A1039" i="11"/>
  <c r="A1038" i="11"/>
  <c r="A1037" i="11"/>
  <c r="A1036" i="11"/>
  <c r="A1035" i="11"/>
  <c r="A1034" i="11"/>
  <c r="A1033" i="11"/>
  <c r="A1032" i="11"/>
  <c r="A1031" i="11"/>
  <c r="A1030" i="11"/>
  <c r="A1029" i="11"/>
  <c r="A1028" i="11"/>
  <c r="A1027" i="11"/>
  <c r="A1026" i="11"/>
  <c r="A1025" i="11"/>
  <c r="A1024" i="11"/>
  <c r="A1023" i="11"/>
  <c r="A1022" i="11"/>
  <c r="A1021" i="11"/>
  <c r="A1020" i="11"/>
  <c r="A1019" i="11"/>
  <c r="A1018" i="11"/>
  <c r="A1017" i="11"/>
  <c r="A1016" i="11"/>
  <c r="A1015" i="11"/>
  <c r="A1014" i="11"/>
  <c r="A1013" i="11"/>
  <c r="A1012" i="11"/>
  <c r="A1011" i="11"/>
  <c r="A1010" i="11"/>
  <c r="A1009" i="11"/>
  <c r="A1008" i="11"/>
  <c r="A1007" i="11"/>
  <c r="A1006" i="11"/>
  <c r="A1005" i="11"/>
  <c r="A1004" i="11"/>
  <c r="A1003" i="11"/>
  <c r="A1002" i="11"/>
  <c r="A1001" i="11"/>
  <c r="A1000" i="11"/>
  <c r="A999" i="11"/>
  <c r="A998" i="11"/>
  <c r="A997" i="11"/>
  <c r="A996" i="11"/>
  <c r="A995" i="11"/>
  <c r="A994" i="11"/>
  <c r="A993" i="11"/>
  <c r="A992" i="11"/>
  <c r="A991" i="11"/>
  <c r="A990" i="11"/>
  <c r="A989" i="11"/>
  <c r="A988" i="11"/>
  <c r="A987" i="11"/>
  <c r="A986" i="11"/>
  <c r="A985" i="11"/>
  <c r="A984" i="11"/>
  <c r="A983" i="11"/>
  <c r="A982" i="11"/>
  <c r="A981" i="11"/>
  <c r="A980" i="11"/>
  <c r="A979" i="11"/>
  <c r="A978" i="11"/>
  <c r="A977" i="11"/>
  <c r="A976" i="11"/>
  <c r="A975" i="11"/>
  <c r="A974" i="11"/>
  <c r="A973" i="11"/>
  <c r="A972" i="11"/>
  <c r="A971" i="11"/>
  <c r="A970" i="11"/>
  <c r="A969" i="11"/>
  <c r="A968" i="11"/>
  <c r="A967" i="11"/>
  <c r="A966" i="11"/>
  <c r="A965" i="11"/>
  <c r="A964" i="11"/>
  <c r="A963" i="11"/>
  <c r="A962" i="11"/>
  <c r="A961" i="11"/>
  <c r="A960" i="11"/>
  <c r="A959" i="11"/>
  <c r="A958" i="11"/>
  <c r="A957" i="11"/>
  <c r="A956" i="11"/>
  <c r="A955" i="11"/>
  <c r="A954" i="11"/>
  <c r="A953" i="11"/>
  <c r="A952" i="11"/>
  <c r="A951" i="11"/>
  <c r="A950" i="11"/>
  <c r="A949" i="11"/>
  <c r="A948" i="11"/>
  <c r="A947" i="11"/>
  <c r="A946" i="11"/>
  <c r="A945" i="11"/>
  <c r="A944" i="11"/>
  <c r="A943" i="11"/>
  <c r="A942" i="11"/>
  <c r="A941" i="11"/>
  <c r="A940" i="11"/>
  <c r="A939" i="11"/>
  <c r="A938" i="11"/>
  <c r="A937" i="11"/>
  <c r="A936" i="11"/>
  <c r="A935" i="11"/>
  <c r="A934" i="11"/>
  <c r="A933" i="11"/>
  <c r="A932" i="11"/>
  <c r="A931" i="11"/>
  <c r="A930" i="11"/>
  <c r="A929" i="11"/>
  <c r="A928" i="11"/>
  <c r="A927" i="11"/>
  <c r="A926" i="11"/>
  <c r="A925" i="11"/>
  <c r="A924" i="11"/>
  <c r="A923" i="11"/>
  <c r="A922" i="11"/>
  <c r="A921" i="11"/>
  <c r="A920" i="11"/>
  <c r="A919" i="11"/>
  <c r="A918" i="11"/>
  <c r="A917" i="11"/>
  <c r="A916" i="11"/>
  <c r="A915" i="11"/>
  <c r="A914" i="11"/>
  <c r="A913" i="11"/>
  <c r="A912" i="11"/>
  <c r="A910" i="11"/>
  <c r="A909" i="11"/>
  <c r="A908" i="11"/>
  <c r="A907" i="11"/>
  <c r="A906" i="11"/>
  <c r="A905" i="11"/>
  <c r="A904" i="11"/>
  <c r="A903" i="11"/>
  <c r="A902" i="11"/>
  <c r="A901" i="11"/>
  <c r="A900" i="11"/>
  <c r="A899" i="11"/>
  <c r="A898" i="11"/>
  <c r="A897" i="11"/>
  <c r="A896" i="11"/>
  <c r="A895" i="11"/>
  <c r="A894" i="11"/>
  <c r="A893" i="11"/>
  <c r="A892" i="11"/>
  <c r="A891" i="11"/>
  <c r="A890" i="11"/>
  <c r="A889" i="11"/>
  <c r="A888" i="11"/>
  <c r="A887" i="11"/>
  <c r="A886" i="11"/>
  <c r="A885" i="11"/>
  <c r="A884" i="11"/>
  <c r="A883" i="11"/>
  <c r="A882" i="11"/>
  <c r="A881" i="11"/>
  <c r="A880" i="11"/>
  <c r="A879" i="11"/>
  <c r="A878" i="11"/>
  <c r="A877" i="11"/>
  <c r="A876" i="11"/>
  <c r="A875" i="11"/>
  <c r="A874" i="11"/>
  <c r="A873" i="11"/>
  <c r="A872" i="11"/>
  <c r="A871" i="11"/>
  <c r="A870" i="11"/>
  <c r="A869" i="11"/>
  <c r="A868" i="11"/>
  <c r="A867" i="11"/>
  <c r="A866" i="11"/>
  <c r="A865" i="11"/>
  <c r="A864" i="11"/>
  <c r="A863" i="11"/>
  <c r="A862" i="11"/>
  <c r="A861" i="11"/>
  <c r="A860" i="11"/>
  <c r="A859" i="11"/>
  <c r="A858" i="11"/>
  <c r="A857" i="11"/>
  <c r="A856" i="11"/>
  <c r="A855" i="11"/>
  <c r="A854" i="11"/>
  <c r="A853" i="11"/>
  <c r="A852" i="11"/>
  <c r="A851" i="11"/>
  <c r="A850" i="11"/>
  <c r="A849" i="11"/>
  <c r="A848" i="11"/>
  <c r="A847" i="11"/>
  <c r="A846" i="11"/>
  <c r="A845" i="11"/>
  <c r="A844" i="11"/>
  <c r="A843" i="11"/>
  <c r="A842" i="11"/>
  <c r="A841" i="11"/>
  <c r="A840" i="11"/>
  <c r="A839" i="11"/>
  <c r="A838" i="11"/>
  <c r="A837" i="11"/>
  <c r="A836" i="11"/>
  <c r="A835" i="11"/>
  <c r="A834" i="11"/>
  <c r="A833" i="11"/>
  <c r="A832" i="11"/>
  <c r="A831" i="11"/>
  <c r="A830" i="11"/>
  <c r="A829" i="11"/>
  <c r="A828" i="11"/>
  <c r="A827" i="11"/>
  <c r="A826" i="11"/>
  <c r="A825" i="11"/>
  <c r="A824" i="11"/>
  <c r="A823" i="11"/>
  <c r="A822" i="11"/>
  <c r="A821" i="11"/>
  <c r="A820" i="11"/>
  <c r="A819" i="11"/>
  <c r="A818" i="11"/>
  <c r="A817" i="11"/>
  <c r="A816" i="11"/>
  <c r="A815" i="11"/>
  <c r="A814" i="11"/>
  <c r="A813" i="11"/>
  <c r="A812" i="11"/>
  <c r="A811" i="11"/>
  <c r="A810" i="11"/>
  <c r="A809" i="11"/>
  <c r="A808" i="11"/>
  <c r="A807" i="11"/>
  <c r="A806" i="11"/>
  <c r="A805" i="11"/>
  <c r="A804" i="11"/>
  <c r="A803" i="11"/>
  <c r="A802" i="11"/>
  <c r="A801" i="11"/>
  <c r="A800" i="11"/>
  <c r="A799" i="11"/>
  <c r="A798" i="11"/>
  <c r="A797" i="11"/>
  <c r="A796" i="11"/>
  <c r="A795" i="11"/>
  <c r="A794" i="11"/>
  <c r="A793" i="11"/>
  <c r="A792" i="1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G27" i="8"/>
  <c r="H1266" i="11"/>
  <c r="E27" i="8"/>
  <c r="H1238" i="11" s="1"/>
  <c r="C27" i="8"/>
  <c r="H1210" i="11" s="1"/>
  <c r="H1279" i="11"/>
  <c r="H1265" i="11"/>
  <c r="H1251" i="11"/>
  <c r="H1237" i="11"/>
  <c r="H1223" i="11"/>
  <c r="H1209" i="11"/>
  <c r="H1278" i="11"/>
  <c r="H1264" i="11"/>
  <c r="H1250" i="11"/>
  <c r="H1236" i="11"/>
  <c r="H1222" i="11"/>
  <c r="H1208" i="11"/>
  <c r="I24" i="8"/>
  <c r="H1291" i="11"/>
  <c r="H1277" i="11"/>
  <c r="H1263" i="11"/>
  <c r="H1249" i="11"/>
  <c r="H1235" i="11"/>
  <c r="H1221" i="11"/>
  <c r="H1207" i="11"/>
  <c r="H1276" i="11"/>
  <c r="H1262" i="11"/>
  <c r="H1248" i="11"/>
  <c r="H1234" i="11"/>
  <c r="H1220" i="11"/>
  <c r="H1206" i="11"/>
  <c r="I22" i="8"/>
  <c r="H1289" i="11" s="1"/>
  <c r="H1275" i="11"/>
  <c r="H1261" i="11"/>
  <c r="H1247" i="11"/>
  <c r="H1233" i="11"/>
  <c r="H1219" i="11"/>
  <c r="H1205" i="11"/>
  <c r="H1274" i="11"/>
  <c r="H1260" i="11"/>
  <c r="H1246" i="11"/>
  <c r="H1232" i="11"/>
  <c r="H1218" i="11"/>
  <c r="H1204" i="11"/>
  <c r="I20" i="8"/>
  <c r="H1287" i="11" s="1"/>
  <c r="H1273" i="11"/>
  <c r="H1259" i="11"/>
  <c r="H1245" i="11"/>
  <c r="H1231" i="11"/>
  <c r="H1217" i="11"/>
  <c r="H1203" i="11"/>
  <c r="H1271" i="11"/>
  <c r="H1257" i="11"/>
  <c r="H1243" i="11"/>
  <c r="H1229" i="11"/>
  <c r="H1215" i="11"/>
  <c r="H1201" i="11"/>
  <c r="H1270" i="11"/>
  <c r="H1256" i="11"/>
  <c r="H1242" i="11"/>
  <c r="H1228" i="11"/>
  <c r="H1214" i="11"/>
  <c r="H1200" i="11"/>
  <c r="H1269" i="11"/>
  <c r="H1255" i="11"/>
  <c r="H1241" i="11"/>
  <c r="H1227" i="11"/>
  <c r="H1213" i="11"/>
  <c r="H1199" i="11"/>
  <c r="H1268" i="11"/>
  <c r="H1254" i="11"/>
  <c r="H1240" i="11"/>
  <c r="H1226" i="11"/>
  <c r="H1212" i="11"/>
  <c r="H1198" i="11"/>
  <c r="H1267" i="11"/>
  <c r="H1253" i="11"/>
  <c r="H1239" i="11"/>
  <c r="H1225" i="11"/>
  <c r="H1211" i="11"/>
  <c r="H1197" i="11"/>
  <c r="H1181" i="11"/>
  <c r="H1185" i="11"/>
  <c r="H1189" i="11"/>
  <c r="H1182" i="11"/>
  <c r="H1186" i="11"/>
  <c r="H1190" i="11"/>
  <c r="H1184" i="11"/>
  <c r="H1188" i="11"/>
  <c r="H1180" i="11"/>
  <c r="H1177" i="11"/>
  <c r="H1091" i="11"/>
  <c r="H1048" i="11"/>
  <c r="H1176" i="11"/>
  <c r="H1090" i="11"/>
  <c r="H1047" i="11"/>
  <c r="H1175" i="11"/>
  <c r="H1089" i="11"/>
  <c r="H1046" i="11"/>
  <c r="H1174" i="11"/>
  <c r="H1088" i="11"/>
  <c r="H1045" i="11"/>
  <c r="H1173" i="11"/>
  <c r="H1087" i="11"/>
  <c r="H1044" i="11"/>
  <c r="H1171" i="11"/>
  <c r="H1085" i="11"/>
  <c r="H1042" i="11"/>
  <c r="H1170" i="11"/>
  <c r="H1084" i="11"/>
  <c r="H1041" i="11"/>
  <c r="H1169" i="11"/>
  <c r="H1083" i="11"/>
  <c r="H1040" i="11"/>
  <c r="H1168" i="11"/>
  <c r="H1082" i="11"/>
  <c r="H1039" i="11"/>
  <c r="H1166" i="11"/>
  <c r="H1080" i="11"/>
  <c r="H1037" i="11"/>
  <c r="H1165" i="11"/>
  <c r="H1079" i="11"/>
  <c r="H1036" i="11"/>
  <c r="H1164" i="11"/>
  <c r="H1078" i="11"/>
  <c r="H1035" i="11"/>
  <c r="H1163" i="11"/>
  <c r="H1077" i="11"/>
  <c r="H1034" i="11"/>
  <c r="H1161" i="11"/>
  <c r="H1075" i="11"/>
  <c r="H1032" i="11"/>
  <c r="H1160" i="11"/>
  <c r="H1074" i="11"/>
  <c r="H1031" i="11"/>
  <c r="H1159" i="11"/>
  <c r="H1073" i="11"/>
  <c r="H1030" i="11"/>
  <c r="H1158" i="11"/>
  <c r="H1072" i="11"/>
  <c r="H1029" i="11"/>
  <c r="H1156" i="11"/>
  <c r="H1070" i="11"/>
  <c r="H1027" i="11"/>
  <c r="H1155" i="11"/>
  <c r="H1069" i="11"/>
  <c r="H1026" i="11"/>
  <c r="H1154" i="11"/>
  <c r="H1068" i="11"/>
  <c r="H1025" i="11"/>
  <c r="H1152" i="11"/>
  <c r="H1066" i="11"/>
  <c r="H1023" i="11"/>
  <c r="H1150" i="11"/>
  <c r="H1064" i="11"/>
  <c r="H1021" i="11"/>
  <c r="H1149" i="11"/>
  <c r="H1063" i="11"/>
  <c r="H1020" i="11"/>
  <c r="H1148" i="11"/>
  <c r="H1062" i="11"/>
  <c r="H1019" i="11"/>
  <c r="H1147" i="11"/>
  <c r="H1061" i="11"/>
  <c r="H1018" i="11"/>
  <c r="H1146" i="11"/>
  <c r="H1060" i="11"/>
  <c r="H1017" i="11"/>
  <c r="H1145" i="11"/>
  <c r="H1059" i="11"/>
  <c r="H1016" i="11"/>
  <c r="H1144" i="11"/>
  <c r="H1058" i="11"/>
  <c r="H1015" i="11"/>
  <c r="H1143" i="11"/>
  <c r="H1057" i="11"/>
  <c r="H1014" i="11"/>
  <c r="H1142" i="11"/>
  <c r="H1056" i="11"/>
  <c r="H1013" i="11"/>
  <c r="H1140" i="11"/>
  <c r="H1054" i="11"/>
  <c r="H1011" i="11"/>
  <c r="H1139" i="11"/>
  <c r="H1053" i="11"/>
  <c r="H1010" i="11"/>
  <c r="H1138" i="11"/>
  <c r="H1052" i="11"/>
  <c r="H1009" i="11"/>
  <c r="H944" i="11"/>
  <c r="H973" i="11"/>
  <c r="H941" i="11"/>
  <c r="H972" i="11"/>
  <c r="H940" i="11"/>
  <c r="H971" i="11"/>
  <c r="H939" i="11"/>
  <c r="H970" i="11"/>
  <c r="H938" i="11"/>
  <c r="H968" i="11"/>
  <c r="H936" i="11"/>
  <c r="H967" i="11"/>
  <c r="H935" i="11"/>
  <c r="H966" i="11"/>
  <c r="H934" i="11"/>
  <c r="H965" i="11"/>
  <c r="H933" i="11"/>
  <c r="H963" i="11"/>
  <c r="H931" i="11"/>
  <c r="H962" i="11"/>
  <c r="H930" i="11"/>
  <c r="H961" i="11"/>
  <c r="H929" i="11"/>
  <c r="H960" i="11"/>
  <c r="H928" i="11"/>
  <c r="H959" i="11"/>
  <c r="H927" i="11"/>
  <c r="H958" i="11"/>
  <c r="H926" i="11"/>
  <c r="H957" i="11"/>
  <c r="H925" i="11"/>
  <c r="H956" i="11"/>
  <c r="H924" i="11"/>
  <c r="H954" i="11"/>
  <c r="H922" i="11"/>
  <c r="H952" i="11"/>
  <c r="H920" i="11"/>
  <c r="H951" i="11"/>
  <c r="H919" i="11"/>
  <c r="H949" i="11"/>
  <c r="H917" i="11"/>
  <c r="H948" i="11"/>
  <c r="H916" i="11"/>
  <c r="H947" i="11"/>
  <c r="H915" i="11"/>
  <c r="H946" i="11"/>
  <c r="H914" i="11"/>
  <c r="H912" i="11"/>
  <c r="H849" i="11"/>
  <c r="H819" i="11"/>
  <c r="H759" i="11"/>
  <c r="H729" i="11"/>
  <c r="H699" i="11"/>
  <c r="H639" i="11"/>
  <c r="H609" i="11"/>
  <c r="G41" i="6"/>
  <c r="H579" i="11" s="1"/>
  <c r="H549" i="11"/>
  <c r="H519" i="11"/>
  <c r="H489" i="11"/>
  <c r="H847" i="11"/>
  <c r="H817" i="11"/>
  <c r="H757" i="11"/>
  <c r="H727" i="11"/>
  <c r="H697" i="11"/>
  <c r="H637" i="11"/>
  <c r="H607" i="11"/>
  <c r="G39" i="6"/>
  <c r="H577" i="11" s="1"/>
  <c r="H547" i="11"/>
  <c r="H517" i="11"/>
  <c r="H487" i="11"/>
  <c r="H846" i="11"/>
  <c r="H816" i="11"/>
  <c r="N38" i="6"/>
  <c r="H786" i="11" s="1"/>
  <c r="H756" i="11"/>
  <c r="H726" i="11"/>
  <c r="H696" i="11"/>
  <c r="H636" i="11"/>
  <c r="H606" i="11"/>
  <c r="H546" i="11"/>
  <c r="H516" i="11"/>
  <c r="H486" i="11"/>
  <c r="H845" i="11"/>
  <c r="H815" i="11"/>
  <c r="H755" i="11"/>
  <c r="H725" i="11"/>
  <c r="H695" i="11"/>
  <c r="H635" i="11"/>
  <c r="H605" i="11"/>
  <c r="G37" i="6"/>
  <c r="H575" i="11" s="1"/>
  <c r="H545" i="11"/>
  <c r="H515" i="11"/>
  <c r="H485" i="11"/>
  <c r="H844" i="11"/>
  <c r="H814" i="11"/>
  <c r="N36" i="6"/>
  <c r="H784" i="11" s="1"/>
  <c r="H754" i="11"/>
  <c r="H724" i="11"/>
  <c r="H694" i="11"/>
  <c r="H634" i="11"/>
  <c r="H604" i="11"/>
  <c r="H544" i="11"/>
  <c r="H514" i="11"/>
  <c r="H484" i="11"/>
  <c r="H843" i="11"/>
  <c r="H813" i="11"/>
  <c r="H753" i="11"/>
  <c r="H723" i="11"/>
  <c r="H693" i="11"/>
  <c r="H633" i="11"/>
  <c r="H603" i="11"/>
  <c r="G35" i="6"/>
  <c r="H573" i="11" s="1"/>
  <c r="H543" i="11"/>
  <c r="H513" i="11"/>
  <c r="H483" i="11"/>
  <c r="P34" i="6"/>
  <c r="H842" i="11"/>
  <c r="H34" i="6"/>
  <c r="H602" i="11" s="1"/>
  <c r="H841" i="11"/>
  <c r="H811" i="11"/>
  <c r="H751" i="11"/>
  <c r="H721" i="11"/>
  <c r="H691" i="11"/>
  <c r="H631" i="11"/>
  <c r="H601" i="11"/>
  <c r="G33" i="6"/>
  <c r="H571" i="11" s="1"/>
  <c r="H541" i="11"/>
  <c r="H511" i="11"/>
  <c r="H481" i="11"/>
  <c r="H840" i="11"/>
  <c r="H810" i="11"/>
  <c r="N32" i="6"/>
  <c r="H780" i="11" s="1"/>
  <c r="H750" i="11"/>
  <c r="H720" i="11"/>
  <c r="H690" i="11"/>
  <c r="H630" i="11"/>
  <c r="H600" i="11"/>
  <c r="H540" i="11"/>
  <c r="H510" i="11"/>
  <c r="H480" i="11"/>
  <c r="H839" i="11"/>
  <c r="H809" i="11"/>
  <c r="H749" i="11"/>
  <c r="H719" i="11"/>
  <c r="H689" i="11"/>
  <c r="H629" i="11"/>
  <c r="H599" i="11"/>
  <c r="G31" i="6"/>
  <c r="H569" i="11" s="1"/>
  <c r="H539" i="11"/>
  <c r="H509" i="11"/>
  <c r="H479" i="11"/>
  <c r="H838" i="11"/>
  <c r="H808" i="11"/>
  <c r="N30" i="6"/>
  <c r="Q30" i="6" s="1"/>
  <c r="H868" i="11" s="1"/>
  <c r="H748" i="11"/>
  <c r="H718" i="11"/>
  <c r="H688" i="11"/>
  <c r="H628" i="11"/>
  <c r="H598" i="11"/>
  <c r="H538" i="11"/>
  <c r="H508" i="11"/>
  <c r="H478" i="11"/>
  <c r="O29" i="6"/>
  <c r="H807" i="11"/>
  <c r="K29" i="6"/>
  <c r="H687" i="11" s="1"/>
  <c r="E29" i="6"/>
  <c r="H507" i="11" s="1"/>
  <c r="P27" i="6"/>
  <c r="H836" i="11" s="1"/>
  <c r="L27" i="6"/>
  <c r="H716" i="11" s="1"/>
  <c r="H27" i="6"/>
  <c r="H596" i="11" s="1"/>
  <c r="F27" i="6"/>
  <c r="H536" i="11" s="1"/>
  <c r="D27" i="6"/>
  <c r="H476" i="11" s="1"/>
  <c r="H835" i="11"/>
  <c r="H805" i="11"/>
  <c r="H745" i="11"/>
  <c r="H715" i="11"/>
  <c r="H685" i="11"/>
  <c r="H625" i="11"/>
  <c r="H595" i="11"/>
  <c r="H535" i="11"/>
  <c r="H505" i="11"/>
  <c r="H475" i="11"/>
  <c r="H834" i="11"/>
  <c r="H804" i="11"/>
  <c r="N25" i="6"/>
  <c r="H774" i="11" s="1"/>
  <c r="H744" i="11"/>
  <c r="H714" i="11"/>
  <c r="H684" i="11"/>
  <c r="H624" i="11"/>
  <c r="H594" i="11"/>
  <c r="H534" i="11"/>
  <c r="H504" i="11"/>
  <c r="H474" i="11"/>
  <c r="H833" i="11"/>
  <c r="H803" i="11"/>
  <c r="H743" i="11"/>
  <c r="H713" i="11"/>
  <c r="H683" i="11"/>
  <c r="H623" i="11"/>
  <c r="H593" i="11"/>
  <c r="H533" i="11"/>
  <c r="H503" i="11"/>
  <c r="H473" i="11"/>
  <c r="H832" i="11"/>
  <c r="H802" i="11"/>
  <c r="H742" i="11"/>
  <c r="H712" i="11"/>
  <c r="H682" i="11"/>
  <c r="H622" i="11"/>
  <c r="H592" i="11"/>
  <c r="H532" i="11"/>
  <c r="H502" i="11"/>
  <c r="H472" i="11"/>
  <c r="H831" i="11"/>
  <c r="H801" i="11"/>
  <c r="H741" i="11"/>
  <c r="H711" i="11"/>
  <c r="H681" i="11"/>
  <c r="H621" i="11"/>
  <c r="H591" i="11"/>
  <c r="H531" i="11"/>
  <c r="H501" i="11"/>
  <c r="H471" i="11"/>
  <c r="H830" i="11"/>
  <c r="H800" i="11"/>
  <c r="N20" i="6"/>
  <c r="H770" i="11" s="1"/>
  <c r="H740" i="11"/>
  <c r="H710" i="11"/>
  <c r="H680" i="11"/>
  <c r="H620" i="11"/>
  <c r="H590" i="11"/>
  <c r="H530" i="11"/>
  <c r="H500" i="11"/>
  <c r="H470" i="11"/>
  <c r="M19" i="6"/>
  <c r="H739" i="11" s="1"/>
  <c r="I19" i="6"/>
  <c r="H619" i="11" s="1"/>
  <c r="E19" i="6"/>
  <c r="H499" i="11" s="1"/>
  <c r="H828" i="11"/>
  <c r="H798" i="11"/>
  <c r="N18" i="6"/>
  <c r="H768" i="11" s="1"/>
  <c r="H738" i="11"/>
  <c r="H708" i="11"/>
  <c r="H678" i="11"/>
  <c r="G18" i="6"/>
  <c r="J18" i="6" s="1"/>
  <c r="H618" i="11"/>
  <c r="H588" i="11"/>
  <c r="H528" i="11"/>
  <c r="H498" i="11"/>
  <c r="H468" i="11"/>
  <c r="N17" i="6"/>
  <c r="Q17" i="6" s="1"/>
  <c r="H857" i="11" s="1"/>
  <c r="H827" i="11"/>
  <c r="H797" i="11"/>
  <c r="H737" i="11"/>
  <c r="H707" i="11"/>
  <c r="H677" i="11"/>
  <c r="H617" i="11"/>
  <c r="H587" i="11"/>
  <c r="G17" i="6"/>
  <c r="H557" i="11" s="1"/>
  <c r="H527" i="11"/>
  <c r="H497" i="11"/>
  <c r="H467" i="11"/>
  <c r="H826" i="11"/>
  <c r="H796" i="11"/>
  <c r="N16" i="6"/>
  <c r="H766" i="11" s="1"/>
  <c r="H736" i="11"/>
  <c r="H706" i="11"/>
  <c r="H676" i="11"/>
  <c r="H616" i="11"/>
  <c r="H586" i="11"/>
  <c r="H526" i="11"/>
  <c r="H496" i="11"/>
  <c r="H466" i="11"/>
  <c r="H825" i="11"/>
  <c r="H795" i="11"/>
  <c r="H735" i="11"/>
  <c r="H705" i="11"/>
  <c r="H675" i="11"/>
  <c r="H615" i="11"/>
  <c r="H585" i="11"/>
  <c r="G15" i="6"/>
  <c r="H555" i="11" s="1"/>
  <c r="H525" i="11"/>
  <c r="H495" i="11"/>
  <c r="H465" i="11"/>
  <c r="H824" i="11"/>
  <c r="H794" i="11"/>
  <c r="N14" i="6"/>
  <c r="H734" i="11"/>
  <c r="H704" i="11"/>
  <c r="H674" i="11"/>
  <c r="G14" i="6"/>
  <c r="J14" i="6" s="1"/>
  <c r="H614" i="11"/>
  <c r="H584" i="11"/>
  <c r="H524" i="11"/>
  <c r="H494" i="11"/>
  <c r="H464" i="11"/>
  <c r="N13" i="6"/>
  <c r="Q13" i="6" s="1"/>
  <c r="H823" i="11"/>
  <c r="H793" i="11"/>
  <c r="H733" i="11"/>
  <c r="H703" i="11"/>
  <c r="H673" i="11"/>
  <c r="H613" i="11"/>
  <c r="H583" i="11"/>
  <c r="G13" i="6"/>
  <c r="H553" i="11" s="1"/>
  <c r="H523" i="11"/>
  <c r="H493" i="11"/>
  <c r="H463" i="11"/>
  <c r="H822" i="11"/>
  <c r="H792" i="11"/>
  <c r="N12" i="6"/>
  <c r="H762" i="11" s="1"/>
  <c r="H732" i="11"/>
  <c r="H702" i="11"/>
  <c r="H672" i="11"/>
  <c r="H612" i="11"/>
  <c r="H582" i="11"/>
  <c r="H522" i="11"/>
  <c r="H492" i="11"/>
  <c r="H462" i="11"/>
  <c r="H821" i="11"/>
  <c r="H791" i="11"/>
  <c r="H731" i="11"/>
  <c r="H701" i="11"/>
  <c r="H671" i="11"/>
  <c r="H611" i="11"/>
  <c r="H581" i="11"/>
  <c r="G11" i="6"/>
  <c r="H551" i="11" s="1"/>
  <c r="H521" i="11"/>
  <c r="H491" i="11"/>
  <c r="H461" i="11"/>
  <c r="H242" i="11"/>
  <c r="H243" i="11"/>
  <c r="H245" i="11"/>
  <c r="H247" i="11"/>
  <c r="H248" i="11"/>
  <c r="H249" i="11"/>
  <c r="H251" i="11"/>
  <c r="H252" i="11"/>
  <c r="H254" i="11"/>
  <c r="H255" i="11"/>
  <c r="H256" i="11"/>
  <c r="H257" i="11"/>
  <c r="H259" i="11"/>
  <c r="H260" i="11"/>
  <c r="H458" i="11"/>
  <c r="H414" i="11"/>
  <c r="H392" i="11"/>
  <c r="H370" i="11"/>
  <c r="H348" i="11"/>
  <c r="H326" i="11"/>
  <c r="H304" i="11"/>
  <c r="H282" i="11"/>
  <c r="H457" i="11"/>
  <c r="H413" i="11"/>
  <c r="H391" i="11"/>
  <c r="H369" i="11"/>
  <c r="H347" i="11"/>
  <c r="H325" i="11"/>
  <c r="H303" i="11"/>
  <c r="H281" i="11"/>
  <c r="H455" i="11"/>
  <c r="H411" i="11"/>
  <c r="H389" i="11"/>
  <c r="H367" i="11"/>
  <c r="H345" i="11"/>
  <c r="H323" i="11"/>
  <c r="H301" i="11"/>
  <c r="H279" i="11"/>
  <c r="H454" i="11"/>
  <c r="H410" i="11"/>
  <c r="H388" i="11"/>
  <c r="H366" i="11"/>
  <c r="H344" i="11"/>
  <c r="H322" i="11"/>
  <c r="H300" i="11"/>
  <c r="H278" i="11"/>
  <c r="H453" i="11"/>
  <c r="H409" i="11"/>
  <c r="H387" i="11"/>
  <c r="H365" i="11"/>
  <c r="H343" i="11"/>
  <c r="H321" i="11"/>
  <c r="H299" i="11"/>
  <c r="H277" i="11"/>
  <c r="H452" i="11"/>
  <c r="H408" i="11"/>
  <c r="H386" i="11"/>
  <c r="H364" i="11"/>
  <c r="H342" i="11"/>
  <c r="H320" i="11"/>
  <c r="H298" i="11"/>
  <c r="H276" i="11"/>
  <c r="H450" i="11"/>
  <c r="H406" i="11"/>
  <c r="H384" i="11"/>
  <c r="H362" i="11"/>
  <c r="H340" i="11"/>
  <c r="H318" i="11"/>
  <c r="H296" i="11"/>
  <c r="H274" i="11"/>
  <c r="H449" i="11"/>
  <c r="H405" i="11"/>
  <c r="H383" i="11"/>
  <c r="H361" i="11"/>
  <c r="H339" i="11"/>
  <c r="H317" i="11"/>
  <c r="H295" i="11"/>
  <c r="H273" i="11"/>
  <c r="H447" i="11"/>
  <c r="H403" i="11"/>
  <c r="H381" i="11"/>
  <c r="H359" i="11"/>
  <c r="H337" i="11"/>
  <c r="H315" i="11"/>
  <c r="H293" i="11"/>
  <c r="H271" i="11"/>
  <c r="H446" i="11"/>
  <c r="H402" i="11"/>
  <c r="H380" i="11"/>
  <c r="H358" i="11"/>
  <c r="H336" i="11"/>
  <c r="H314" i="11"/>
  <c r="H292" i="11"/>
  <c r="H270" i="11"/>
  <c r="H445" i="11"/>
  <c r="H401" i="11"/>
  <c r="H379" i="11"/>
  <c r="H357" i="11"/>
  <c r="H335" i="11"/>
  <c r="H313" i="11"/>
  <c r="H291" i="11"/>
  <c r="H269" i="11"/>
  <c r="H443" i="11"/>
  <c r="H399" i="11"/>
  <c r="H333" i="11"/>
  <c r="H311" i="11"/>
  <c r="H289" i="11"/>
  <c r="H267" i="11"/>
  <c r="H441" i="11"/>
  <c r="H397" i="11"/>
  <c r="H375" i="11"/>
  <c r="H353" i="11"/>
  <c r="H331" i="11"/>
  <c r="H309" i="11"/>
  <c r="H287" i="11"/>
  <c r="H265" i="11"/>
  <c r="H440" i="11"/>
  <c r="H396" i="11"/>
  <c r="H374" i="11"/>
  <c r="H352" i="11"/>
  <c r="H330" i="11"/>
  <c r="H308" i="11"/>
  <c r="H286" i="11"/>
  <c r="H264" i="11"/>
  <c r="H394" i="11"/>
  <c r="H328" i="11"/>
  <c r="H230" i="11"/>
  <c r="H232" i="11"/>
  <c r="H233" i="11"/>
  <c r="H234" i="11"/>
  <c r="H235" i="11"/>
  <c r="H237" i="11"/>
  <c r="H238" i="11"/>
  <c r="H220" i="11"/>
  <c r="H221" i="11"/>
  <c r="H223" i="11"/>
  <c r="H225" i="11"/>
  <c r="H226" i="11"/>
  <c r="H227" i="11"/>
  <c r="H229" i="11"/>
  <c r="H181" i="11"/>
  <c r="H182" i="11"/>
  <c r="H183" i="11"/>
  <c r="H184" i="11"/>
  <c r="H185" i="11"/>
  <c r="H186" i="11"/>
  <c r="H187" i="11"/>
  <c r="H188" i="11"/>
  <c r="H189" i="11"/>
  <c r="H190" i="11"/>
  <c r="H192" i="11"/>
  <c r="H193" i="11"/>
  <c r="H194" i="11"/>
  <c r="H195" i="11"/>
  <c r="H196" i="11"/>
  <c r="H197" i="11"/>
  <c r="H198" i="11"/>
  <c r="H199" i="11"/>
  <c r="H200" i="11"/>
  <c r="H201" i="11"/>
  <c r="H203" i="11"/>
  <c r="H204" i="11"/>
  <c r="H205" i="11"/>
  <c r="H206" i="11"/>
  <c r="H207" i="11"/>
  <c r="H208" i="11"/>
  <c r="H209" i="11"/>
  <c r="H210" i="11"/>
  <c r="H213" i="11"/>
  <c r="H215" i="11"/>
  <c r="H216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H177" i="11"/>
  <c r="H173" i="11"/>
  <c r="H172" i="11"/>
  <c r="H168" i="11"/>
  <c r="H167" i="11"/>
  <c r="H166" i="11"/>
  <c r="H165" i="11"/>
  <c r="H164" i="11"/>
  <c r="H163" i="11"/>
  <c r="H162" i="11"/>
  <c r="H160" i="11"/>
  <c r="H159" i="11"/>
  <c r="H158" i="11"/>
  <c r="H157" i="11"/>
  <c r="H127" i="11"/>
  <c r="H128" i="11"/>
  <c r="H129" i="11"/>
  <c r="H130" i="11"/>
  <c r="H131" i="11"/>
  <c r="H132" i="11"/>
  <c r="H133" i="11"/>
  <c r="H134" i="11"/>
  <c r="H135" i="11"/>
  <c r="H136" i="11"/>
  <c r="H138" i="11"/>
  <c r="H139" i="11"/>
  <c r="H140" i="11"/>
  <c r="H141" i="11"/>
  <c r="H145" i="11"/>
  <c r="H146" i="11"/>
  <c r="H150" i="11"/>
  <c r="H151" i="11"/>
  <c r="H152" i="11"/>
  <c r="H154" i="11"/>
  <c r="H73" i="11"/>
  <c r="H74" i="11"/>
  <c r="H75" i="11"/>
  <c r="H76" i="11"/>
  <c r="H77" i="11"/>
  <c r="H78" i="11"/>
  <c r="H80" i="11"/>
  <c r="H81" i="11"/>
  <c r="H83" i="11"/>
  <c r="H84" i="11"/>
  <c r="H85" i="11"/>
  <c r="H88" i="11"/>
  <c r="H89" i="11"/>
  <c r="H90" i="11"/>
  <c r="H91" i="11"/>
  <c r="H92" i="11"/>
  <c r="H95" i="11"/>
  <c r="H96" i="11"/>
  <c r="H97" i="11"/>
  <c r="H98" i="11"/>
  <c r="H99" i="11"/>
  <c r="H100" i="11"/>
  <c r="H101" i="11"/>
  <c r="H103" i="11"/>
  <c r="H104" i="11"/>
  <c r="H105" i="11"/>
  <c r="H106" i="11"/>
  <c r="H108" i="11"/>
  <c r="H109" i="11"/>
  <c r="H111" i="11"/>
  <c r="H112" i="11"/>
  <c r="H113" i="11"/>
  <c r="H114" i="11"/>
  <c r="H115" i="11"/>
  <c r="H116" i="11"/>
  <c r="H117" i="11"/>
  <c r="H118" i="11"/>
  <c r="H119" i="11"/>
  <c r="H121" i="11"/>
  <c r="H122" i="11"/>
  <c r="H12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H70" i="11"/>
  <c r="H68" i="11"/>
  <c r="H67" i="11"/>
  <c r="H66" i="11"/>
  <c r="H65" i="11"/>
  <c r="H63" i="11"/>
  <c r="H62" i="11"/>
  <c r="H61" i="11"/>
  <c r="H60" i="11"/>
  <c r="H59" i="11"/>
  <c r="H56" i="11"/>
  <c r="H55" i="11"/>
  <c r="H54" i="11"/>
  <c r="H53" i="11"/>
  <c r="H52" i="11"/>
  <c r="H51" i="11"/>
  <c r="H50" i="11"/>
  <c r="H49" i="11"/>
  <c r="H47" i="11"/>
  <c r="H46" i="11"/>
  <c r="H45" i="11"/>
  <c r="H44" i="11"/>
  <c r="H43" i="11"/>
  <c r="H42" i="11"/>
  <c r="H40" i="11"/>
  <c r="H39" i="11"/>
  <c r="H37" i="11"/>
  <c r="H36" i="11"/>
  <c r="H35" i="11"/>
  <c r="H34" i="11"/>
  <c r="H32" i="11"/>
  <c r="H31" i="11"/>
  <c r="H30" i="11"/>
  <c r="H29" i="11"/>
  <c r="H28" i="11"/>
  <c r="H26" i="11"/>
  <c r="H25" i="11"/>
  <c r="H24" i="11"/>
  <c r="H23" i="11"/>
  <c r="H20" i="11"/>
  <c r="H19" i="11"/>
  <c r="H17" i="11"/>
  <c r="H16" i="11"/>
  <c r="H15" i="11"/>
  <c r="H14" i="11"/>
  <c r="H13" i="11"/>
  <c r="H12" i="11"/>
  <c r="H10" i="11"/>
  <c r="H9" i="11"/>
  <c r="H7" i="11"/>
  <c r="H6" i="11"/>
  <c r="H5" i="11"/>
  <c r="H4" i="11"/>
  <c r="H3" i="11"/>
  <c r="A4" i="8"/>
  <c r="A4" i="7"/>
  <c r="A4" i="6"/>
  <c r="A5" i="5"/>
  <c r="A5" i="4"/>
  <c r="A5" i="3"/>
  <c r="A5" i="2"/>
  <c r="A4" i="2"/>
  <c r="A2" i="5"/>
  <c r="A3" i="8"/>
  <c r="A4" i="5"/>
  <c r="A2" i="4"/>
  <c r="A4" i="3"/>
  <c r="A2" i="3"/>
  <c r="A2" i="2"/>
  <c r="A3" i="7"/>
  <c r="A3" i="6"/>
  <c r="A4" i="4"/>
  <c r="B100" i="2"/>
  <c r="E12" i="9"/>
  <c r="H27" i="8"/>
  <c r="H1280" i="11" s="1"/>
  <c r="F27" i="8"/>
  <c r="H1252" i="11" s="1"/>
  <c r="D27" i="8"/>
  <c r="H1224" i="11" s="1"/>
  <c r="I26" i="8"/>
  <c r="H1293" i="11" s="1"/>
  <c r="I25" i="8"/>
  <c r="H1292" i="11" s="1"/>
  <c r="I23" i="8"/>
  <c r="H1290" i="11" s="1"/>
  <c r="I21" i="8"/>
  <c r="H1288" i="11" s="1"/>
  <c r="H18" i="8"/>
  <c r="H1272" i="11"/>
  <c r="G18" i="8"/>
  <c r="H1258" i="11" s="1"/>
  <c r="F18" i="8"/>
  <c r="I18" i="8" s="1"/>
  <c r="H1286" i="11" s="1"/>
  <c r="E18" i="8"/>
  <c r="H1230" i="11" s="1"/>
  <c r="D18" i="8"/>
  <c r="H1216" i="11"/>
  <c r="C18" i="8"/>
  <c r="H1202" i="11" s="1"/>
  <c r="I17" i="8"/>
  <c r="H1285" i="11"/>
  <c r="I16" i="8"/>
  <c r="H1284" i="11" s="1"/>
  <c r="I15" i="8"/>
  <c r="H1283" i="11"/>
  <c r="I14" i="8"/>
  <c r="H1282" i="11" s="1"/>
  <c r="I13" i="8"/>
  <c r="H1281" i="11" s="1"/>
  <c r="E107" i="7"/>
  <c r="H1191" i="11"/>
  <c r="D107" i="7"/>
  <c r="H1187" i="11" s="1"/>
  <c r="C107" i="7"/>
  <c r="H1183" i="11"/>
  <c r="F106" i="7"/>
  <c r="H1194" i="11" s="1"/>
  <c r="F105" i="7"/>
  <c r="H1193" i="11"/>
  <c r="F104" i="7"/>
  <c r="E97" i="7"/>
  <c r="H1134" i="11" s="1"/>
  <c r="E96" i="7"/>
  <c r="H1133" i="11" s="1"/>
  <c r="E95" i="7"/>
  <c r="H1132" i="11" s="1"/>
  <c r="E94" i="7"/>
  <c r="H1131" i="11" s="1"/>
  <c r="E93" i="7"/>
  <c r="F92" i="7"/>
  <c r="D92" i="7"/>
  <c r="H1086" i="11" s="1"/>
  <c r="C92" i="7"/>
  <c r="C87" i="7" s="1"/>
  <c r="E91" i="7"/>
  <c r="H1128" i="11" s="1"/>
  <c r="E90" i="7"/>
  <c r="H1127" i="11" s="1"/>
  <c r="E89" i="7"/>
  <c r="H1126" i="11" s="1"/>
  <c r="E88" i="7"/>
  <c r="H1125" i="11" s="1"/>
  <c r="E86" i="7"/>
  <c r="H1123" i="11"/>
  <c r="E85" i="7"/>
  <c r="H1122" i="11" s="1"/>
  <c r="E84" i="7"/>
  <c r="E83" i="7"/>
  <c r="H1120" i="11"/>
  <c r="F82" i="7"/>
  <c r="H1162" i="11" s="1"/>
  <c r="D82" i="7"/>
  <c r="H1076" i="11" s="1"/>
  <c r="C82" i="7"/>
  <c r="H1033" i="11" s="1"/>
  <c r="E81" i="7"/>
  <c r="H1118" i="11" s="1"/>
  <c r="E80" i="7"/>
  <c r="H1117" i="11" s="1"/>
  <c r="E79" i="7"/>
  <c r="H1116" i="11" s="1"/>
  <c r="E78" i="7"/>
  <c r="H1115" i="11" s="1"/>
  <c r="F77" i="7"/>
  <c r="H1157" i="11" s="1"/>
  <c r="D77" i="7"/>
  <c r="H1071" i="11" s="1"/>
  <c r="C77" i="7"/>
  <c r="H1028" i="11" s="1"/>
  <c r="E76" i="7"/>
  <c r="H1113" i="11" s="1"/>
  <c r="E75" i="7"/>
  <c r="H1112" i="11" s="1"/>
  <c r="E74" i="7"/>
  <c r="H1111" i="11" s="1"/>
  <c r="F73" i="7"/>
  <c r="H1153" i="11" s="1"/>
  <c r="D73" i="7"/>
  <c r="H1067" i="11" s="1"/>
  <c r="C73" i="7"/>
  <c r="H1024" i="11" s="1"/>
  <c r="E70" i="7"/>
  <c r="H1109" i="11" s="1"/>
  <c r="E67" i="7"/>
  <c r="H1107" i="11" s="1"/>
  <c r="E66" i="7"/>
  <c r="H1106" i="11" s="1"/>
  <c r="E65" i="7"/>
  <c r="H1105" i="11" s="1"/>
  <c r="E64" i="7"/>
  <c r="H1104" i="11" s="1"/>
  <c r="E63" i="7"/>
  <c r="H1103" i="11" s="1"/>
  <c r="E62" i="7"/>
  <c r="H1102" i="11" s="1"/>
  <c r="E61" i="7"/>
  <c r="H1101" i="11" s="1"/>
  <c r="E60" i="7"/>
  <c r="H1100" i="11"/>
  <c r="E59" i="7"/>
  <c r="H1099" i="11" s="1"/>
  <c r="F58" i="7"/>
  <c r="H1141" i="11" s="1"/>
  <c r="D58" i="7"/>
  <c r="H1055" i="11" s="1"/>
  <c r="C58" i="7"/>
  <c r="H1012" i="11" s="1"/>
  <c r="E57" i="7"/>
  <c r="H1097" i="11" s="1"/>
  <c r="E56" i="7"/>
  <c r="H1096" i="11" s="1"/>
  <c r="E55" i="7"/>
  <c r="H1095" i="11" s="1"/>
  <c r="F54" i="7"/>
  <c r="H1137" i="11" s="1"/>
  <c r="F68" i="7"/>
  <c r="H1151" i="11" s="1"/>
  <c r="D54" i="7"/>
  <c r="H1051" i="11" s="1"/>
  <c r="D68" i="7"/>
  <c r="H1065" i="11" s="1"/>
  <c r="C54" i="7"/>
  <c r="H1008" i="11" s="1"/>
  <c r="E44" i="7"/>
  <c r="H1005" i="11" s="1"/>
  <c r="E43" i="7"/>
  <c r="H1004" i="11"/>
  <c r="E42" i="7"/>
  <c r="H1003" i="11"/>
  <c r="E41" i="7"/>
  <c r="H1002" i="11"/>
  <c r="D40" i="7"/>
  <c r="H969" i="11" s="1"/>
  <c r="C40" i="7"/>
  <c r="H937" i="11" s="1"/>
  <c r="E39" i="7"/>
  <c r="H1000" i="11" s="1"/>
  <c r="E38" i="7"/>
  <c r="H999" i="11" s="1"/>
  <c r="E37" i="7"/>
  <c r="H998" i="11" s="1"/>
  <c r="E36" i="7"/>
  <c r="H997" i="11" s="1"/>
  <c r="D35" i="7"/>
  <c r="H964" i="11" s="1"/>
  <c r="C35" i="7"/>
  <c r="H932" i="11" s="1"/>
  <c r="E34" i="7"/>
  <c r="H995" i="11"/>
  <c r="E33" i="7"/>
  <c r="H994" i="11" s="1"/>
  <c r="E32" i="7"/>
  <c r="H993" i="11" s="1"/>
  <c r="E31" i="7"/>
  <c r="H992" i="11" s="1"/>
  <c r="E30" i="7"/>
  <c r="H991" i="11" s="1"/>
  <c r="E29" i="7"/>
  <c r="H990" i="11" s="1"/>
  <c r="E28" i="7"/>
  <c r="H989" i="11" s="1"/>
  <c r="E27" i="7"/>
  <c r="H988" i="11" s="1"/>
  <c r="D26" i="7"/>
  <c r="H955" i="11" s="1"/>
  <c r="C26" i="7"/>
  <c r="H923" i="11" s="1"/>
  <c r="E23" i="7"/>
  <c r="H986" i="11" s="1"/>
  <c r="E22" i="7"/>
  <c r="E20" i="7"/>
  <c r="H984" i="11" s="1"/>
  <c r="E19" i="7"/>
  <c r="H983" i="11"/>
  <c r="D18" i="7"/>
  <c r="C18" i="7"/>
  <c r="E18" i="7" s="1"/>
  <c r="H982" i="11" s="1"/>
  <c r="E17" i="7"/>
  <c r="H981" i="11" s="1"/>
  <c r="E16" i="7"/>
  <c r="H980" i="11" s="1"/>
  <c r="E15" i="7"/>
  <c r="H979" i="11" s="1"/>
  <c r="E14" i="7"/>
  <c r="H978" i="11" s="1"/>
  <c r="D13" i="7"/>
  <c r="C13" i="7"/>
  <c r="H913" i="11" s="1"/>
  <c r="E11" i="7"/>
  <c r="H976" i="11" s="1"/>
  <c r="N41" i="6"/>
  <c r="Q41" i="6" s="1"/>
  <c r="H879" i="11" s="1"/>
  <c r="N39" i="6"/>
  <c r="Q39" i="6" s="1"/>
  <c r="H877" i="11" s="1"/>
  <c r="J39" i="6"/>
  <c r="H667" i="11" s="1"/>
  <c r="G38" i="6"/>
  <c r="J38" i="6" s="1"/>
  <c r="H666" i="11" s="1"/>
  <c r="N37" i="6"/>
  <c r="Q37" i="6" s="1"/>
  <c r="H875" i="11" s="1"/>
  <c r="Q36" i="6"/>
  <c r="H874" i="11" s="1"/>
  <c r="G36" i="6"/>
  <c r="J36" i="6" s="1"/>
  <c r="N35" i="6"/>
  <c r="Q35" i="6" s="1"/>
  <c r="J35" i="6"/>
  <c r="H663" i="11" s="1"/>
  <c r="O34" i="6"/>
  <c r="H812" i="11" s="1"/>
  <c r="M34" i="6"/>
  <c r="H752" i="11" s="1"/>
  <c r="L34" i="6"/>
  <c r="H722" i="11" s="1"/>
  <c r="K34" i="6"/>
  <c r="H692" i="11" s="1"/>
  <c r="I34" i="6"/>
  <c r="H632" i="11" s="1"/>
  <c r="F34" i="6"/>
  <c r="H542" i="11" s="1"/>
  <c r="E34" i="6"/>
  <c r="H512" i="11" s="1"/>
  <c r="D34" i="6"/>
  <c r="H482" i="11" s="1"/>
  <c r="N33" i="6"/>
  <c r="Q33" i="6" s="1"/>
  <c r="H871" i="11" s="1"/>
  <c r="Q32" i="6"/>
  <c r="H870" i="11" s="1"/>
  <c r="G32" i="6"/>
  <c r="H570" i="11" s="1"/>
  <c r="N31" i="6"/>
  <c r="Q31" i="6" s="1"/>
  <c r="H869" i="11" s="1"/>
  <c r="G30" i="6"/>
  <c r="H568" i="11" s="1"/>
  <c r="J30" i="6"/>
  <c r="P29" i="6"/>
  <c r="P40" i="6" s="1"/>
  <c r="H848" i="11" s="1"/>
  <c r="M29" i="6"/>
  <c r="M40" i="6" s="1"/>
  <c r="H758" i="11" s="1"/>
  <c r="L29" i="6"/>
  <c r="H717" i="11" s="1"/>
  <c r="I29" i="6"/>
  <c r="H627" i="11" s="1"/>
  <c r="H29" i="6"/>
  <c r="H597" i="11" s="1"/>
  <c r="F29" i="6"/>
  <c r="H537" i="11" s="1"/>
  <c r="D29" i="6"/>
  <c r="H477" i="11" s="1"/>
  <c r="O27" i="6"/>
  <c r="H806" i="11" s="1"/>
  <c r="M27" i="6"/>
  <c r="H746" i="11" s="1"/>
  <c r="K27" i="6"/>
  <c r="H686" i="11" s="1"/>
  <c r="I27" i="6"/>
  <c r="H626" i="11" s="1"/>
  <c r="E27" i="6"/>
  <c r="N26" i="6"/>
  <c r="H775" i="11" s="1"/>
  <c r="N24" i="6"/>
  <c r="H773" i="11" s="1"/>
  <c r="N23" i="6"/>
  <c r="Q23" i="6" s="1"/>
  <c r="H862" i="11" s="1"/>
  <c r="N22" i="6"/>
  <c r="Q22" i="6" s="1"/>
  <c r="G22" i="6"/>
  <c r="J22" i="6" s="1"/>
  <c r="N21" i="6"/>
  <c r="G21" i="6"/>
  <c r="J21" i="6" s="1"/>
  <c r="Q20" i="6"/>
  <c r="H860" i="11" s="1"/>
  <c r="G20" i="6"/>
  <c r="J20" i="6" s="1"/>
  <c r="P19" i="6"/>
  <c r="O19" i="6"/>
  <c r="H799" i="11" s="1"/>
  <c r="L19" i="6"/>
  <c r="H709" i="11" s="1"/>
  <c r="K19" i="6"/>
  <c r="H679" i="11" s="1"/>
  <c r="H19" i="6"/>
  <c r="H589" i="11" s="1"/>
  <c r="F19" i="6"/>
  <c r="H529" i="11" s="1"/>
  <c r="D19" i="6"/>
  <c r="H469" i="11" s="1"/>
  <c r="G16" i="6"/>
  <c r="H556" i="11" s="1"/>
  <c r="N15" i="6"/>
  <c r="H765" i="11" s="1"/>
  <c r="G12" i="6"/>
  <c r="H552" i="11" s="1"/>
  <c r="N11" i="6"/>
  <c r="H761" i="11" s="1"/>
  <c r="L33" i="5"/>
  <c r="H436" i="11" s="1"/>
  <c r="L32" i="5"/>
  <c r="H435" i="11" s="1"/>
  <c r="L30" i="5"/>
  <c r="H433" i="11" s="1"/>
  <c r="L29" i="5"/>
  <c r="H432" i="11"/>
  <c r="L28" i="5"/>
  <c r="H431" i="11"/>
  <c r="L27" i="5"/>
  <c r="H430" i="11" s="1"/>
  <c r="M26" i="5"/>
  <c r="H451" i="11" s="1"/>
  <c r="K26" i="5"/>
  <c r="H407" i="11" s="1"/>
  <c r="J26" i="5"/>
  <c r="H385" i="11" s="1"/>
  <c r="I26" i="5"/>
  <c r="H363" i="11" s="1"/>
  <c r="H26" i="5"/>
  <c r="H341" i="11" s="1"/>
  <c r="G26" i="5"/>
  <c r="H319" i="11" s="1"/>
  <c r="F26" i="5"/>
  <c r="H297" i="11" s="1"/>
  <c r="E26" i="5"/>
  <c r="H275" i="11" s="1"/>
  <c r="D26" i="5"/>
  <c r="H253" i="11"/>
  <c r="C26" i="5"/>
  <c r="H231" i="11"/>
  <c r="L25" i="5"/>
  <c r="H428" i="11" s="1"/>
  <c r="L24" i="5"/>
  <c r="H427" i="11" s="1"/>
  <c r="M23" i="5"/>
  <c r="H448" i="11" s="1"/>
  <c r="K23" i="5"/>
  <c r="H404" i="11" s="1"/>
  <c r="J23" i="5"/>
  <c r="H382" i="11" s="1"/>
  <c r="I23" i="5"/>
  <c r="H360" i="11" s="1"/>
  <c r="H23" i="5"/>
  <c r="G23" i="5"/>
  <c r="H316" i="11" s="1"/>
  <c r="F23" i="5"/>
  <c r="E23" i="5"/>
  <c r="H272" i="11" s="1"/>
  <c r="D23" i="5"/>
  <c r="H250" i="11"/>
  <c r="C23" i="5"/>
  <c r="H228" i="11"/>
  <c r="L22" i="5"/>
  <c r="H425" i="11"/>
  <c r="L21" i="5"/>
  <c r="H424" i="11" s="1"/>
  <c r="L20" i="5"/>
  <c r="H423" i="11" s="1"/>
  <c r="M19" i="5"/>
  <c r="H444" i="11" s="1"/>
  <c r="K19" i="5"/>
  <c r="H400" i="11"/>
  <c r="J19" i="5"/>
  <c r="H378" i="11"/>
  <c r="I19" i="5"/>
  <c r="H356" i="11" s="1"/>
  <c r="H19" i="5"/>
  <c r="H334" i="11" s="1"/>
  <c r="G19" i="5"/>
  <c r="H312" i="11"/>
  <c r="F19" i="5"/>
  <c r="H290" i="11" s="1"/>
  <c r="E19" i="5"/>
  <c r="H268" i="11"/>
  <c r="D19" i="5"/>
  <c r="H246" i="11" s="1"/>
  <c r="C19" i="5"/>
  <c r="H224" i="11" s="1"/>
  <c r="J18" i="5"/>
  <c r="H377" i="11"/>
  <c r="I18" i="5"/>
  <c r="H355" i="11" s="1"/>
  <c r="L16" i="5"/>
  <c r="H419" i="11" s="1"/>
  <c r="L15" i="5"/>
  <c r="H418" i="11" s="1"/>
  <c r="M14" i="5"/>
  <c r="H439" i="11" s="1"/>
  <c r="K14" i="5"/>
  <c r="H395" i="11" s="1"/>
  <c r="J14" i="5"/>
  <c r="H373" i="11" s="1"/>
  <c r="I14" i="5"/>
  <c r="H351" i="11" s="1"/>
  <c r="H14" i="5"/>
  <c r="G14" i="5"/>
  <c r="H307" i="11" s="1"/>
  <c r="F14" i="5"/>
  <c r="H285" i="11" s="1"/>
  <c r="E14" i="5"/>
  <c r="H263" i="11" s="1"/>
  <c r="D14" i="5"/>
  <c r="C14" i="5"/>
  <c r="H219" i="11" s="1"/>
  <c r="M13" i="5"/>
  <c r="J13" i="5"/>
  <c r="H372" i="11" s="1"/>
  <c r="I13" i="5"/>
  <c r="G13" i="5"/>
  <c r="H306" i="11" s="1"/>
  <c r="F13" i="5"/>
  <c r="E13" i="5"/>
  <c r="H262" i="11" s="1"/>
  <c r="D13" i="5"/>
  <c r="D43" i="4"/>
  <c r="C43" i="4"/>
  <c r="H211" i="11" s="1"/>
  <c r="D33" i="4"/>
  <c r="C33" i="4"/>
  <c r="H202" i="11" s="1"/>
  <c r="D21" i="4"/>
  <c r="C21" i="4"/>
  <c r="H191" i="11" s="1"/>
  <c r="D38" i="3"/>
  <c r="C38" i="3"/>
  <c r="H149" i="11" s="1"/>
  <c r="D29" i="3"/>
  <c r="C29" i="3"/>
  <c r="H142" i="11" s="1"/>
  <c r="H27" i="3"/>
  <c r="G27" i="3"/>
  <c r="H169" i="11" s="1"/>
  <c r="D22" i="3"/>
  <c r="C22" i="3"/>
  <c r="H16" i="3"/>
  <c r="H31" i="3" s="1"/>
  <c r="H36" i="3" s="1"/>
  <c r="G16" i="3"/>
  <c r="D3" i="10" s="1"/>
  <c r="D92" i="2"/>
  <c r="C9" i="9" s="1"/>
  <c r="D9" i="9" s="1"/>
  <c r="C92" i="2"/>
  <c r="C10" i="9" s="1"/>
  <c r="D79" i="2"/>
  <c r="D85" i="2"/>
  <c r="C79" i="2"/>
  <c r="H58" i="11" s="1"/>
  <c r="D76" i="2"/>
  <c r="C76" i="2"/>
  <c r="D65" i="2"/>
  <c r="C65" i="2"/>
  <c r="H48" i="11" s="1"/>
  <c r="H61" i="2"/>
  <c r="H71" i="2" s="1"/>
  <c r="H79" i="2" s="1"/>
  <c r="G61" i="2"/>
  <c r="H110" i="11" s="1"/>
  <c r="D52" i="2"/>
  <c r="C52" i="2"/>
  <c r="H38" i="11" s="1"/>
  <c r="H50" i="2"/>
  <c r="H56" i="2" s="1"/>
  <c r="G50" i="2"/>
  <c r="H102" i="11" s="1"/>
  <c r="D40" i="2"/>
  <c r="C40" i="2"/>
  <c r="H27" i="11"/>
  <c r="D35" i="2"/>
  <c r="D46" i="2" s="1"/>
  <c r="C35" i="2"/>
  <c r="C46" i="2" s="1"/>
  <c r="H33" i="11" s="1"/>
  <c r="D33" i="2"/>
  <c r="C33" i="2"/>
  <c r="H21" i="11" s="1"/>
  <c r="H28" i="2"/>
  <c r="H34" i="2" s="1"/>
  <c r="G28" i="2"/>
  <c r="G34" i="2" s="1"/>
  <c r="H93" i="11" s="1"/>
  <c r="D28" i="2"/>
  <c r="C28" i="2"/>
  <c r="H18" i="11" s="1"/>
  <c r="H22" i="2"/>
  <c r="H26" i="2" s="1"/>
  <c r="G22" i="2"/>
  <c r="G26" i="2" s="1"/>
  <c r="H86" i="11" s="1"/>
  <c r="D20" i="2"/>
  <c r="C20" i="2"/>
  <c r="H11" i="11" s="1"/>
  <c r="H18" i="2"/>
  <c r="G18" i="2"/>
  <c r="E7" i="9" s="1"/>
  <c r="N29" i="6"/>
  <c r="H777" i="11" s="1"/>
  <c r="E54" i="7"/>
  <c r="H1094" i="11"/>
  <c r="K17" i="5"/>
  <c r="H398" i="11"/>
  <c r="Q21" i="6"/>
  <c r="H861" i="11" s="1"/>
  <c r="H562" i="11"/>
  <c r="H945" i="11"/>
  <c r="H1192" i="11"/>
  <c r="F107" i="7"/>
  <c r="H1195" i="11" s="1"/>
  <c r="H1172" i="11"/>
  <c r="F87" i="7"/>
  <c r="H771" i="11"/>
  <c r="H563" i="11"/>
  <c r="H747" i="11"/>
  <c r="H950" i="11"/>
  <c r="H1121" i="11"/>
  <c r="H1244" i="11"/>
  <c r="D40" i="6"/>
  <c r="H488" i="11" s="1"/>
  <c r="C13" i="5"/>
  <c r="H218" i="11" s="1"/>
  <c r="E15" i="9"/>
  <c r="H1130" i="11"/>
  <c r="G17" i="5"/>
  <c r="H310" i="11" s="1"/>
  <c r="E17" i="5"/>
  <c r="J17" i="5"/>
  <c r="H376" i="11" s="1"/>
  <c r="K31" i="5"/>
  <c r="K34" i="5"/>
  <c r="H415" i="11" s="1"/>
  <c r="A3" i="9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A6" i="2"/>
  <c r="A5" i="8"/>
  <c r="A5" i="7"/>
  <c r="A5" i="6"/>
  <c r="C1294" i="11"/>
  <c r="C1293" i="11"/>
  <c r="C1292" i="11"/>
  <c r="C1291" i="11"/>
  <c r="C1290" i="11"/>
  <c r="C1289" i="11"/>
  <c r="C1288" i="11"/>
  <c r="C1287" i="11"/>
  <c r="C1286" i="11"/>
  <c r="C1285" i="11"/>
  <c r="C1284" i="11"/>
  <c r="C1283" i="11"/>
  <c r="C1282" i="11"/>
  <c r="C1281" i="11"/>
  <c r="C1280" i="11"/>
  <c r="C1279" i="11"/>
  <c r="C1278" i="11"/>
  <c r="C1277" i="11"/>
  <c r="C1276" i="11"/>
  <c r="C1275" i="11"/>
  <c r="C1274" i="11"/>
  <c r="C1273" i="11"/>
  <c r="C1272" i="11"/>
  <c r="C1271" i="11"/>
  <c r="C1270" i="11"/>
  <c r="C1269" i="11"/>
  <c r="C1268" i="11"/>
  <c r="C1267" i="11"/>
  <c r="C1266" i="11"/>
  <c r="C1265" i="11"/>
  <c r="C1264" i="11"/>
  <c r="C1263" i="11"/>
  <c r="C1262" i="11"/>
  <c r="C1261" i="11"/>
  <c r="C1260" i="11"/>
  <c r="C1259" i="11"/>
  <c r="C1258" i="11"/>
  <c r="C1257" i="11"/>
  <c r="C1256" i="11"/>
  <c r="C1255" i="11"/>
  <c r="C1254" i="11"/>
  <c r="C1253" i="11"/>
  <c r="C1252" i="11"/>
  <c r="C1251" i="11"/>
  <c r="C1250" i="11"/>
  <c r="C1249" i="11"/>
  <c r="C1248" i="11"/>
  <c r="C1247" i="11"/>
  <c r="C1246" i="11"/>
  <c r="C1245" i="11"/>
  <c r="C1244" i="11"/>
  <c r="C1243" i="11"/>
  <c r="C1242" i="11"/>
  <c r="C1241" i="11"/>
  <c r="C1240" i="11"/>
  <c r="C1239" i="11"/>
  <c r="C1238" i="11"/>
  <c r="C1237" i="11"/>
  <c r="C1236" i="11"/>
  <c r="C1235" i="11"/>
  <c r="C1234" i="11"/>
  <c r="C1233" i="11"/>
  <c r="C1232" i="11"/>
  <c r="C1231" i="11"/>
  <c r="C1230" i="11"/>
  <c r="C1229" i="11"/>
  <c r="C1228" i="11"/>
  <c r="C1227" i="11"/>
  <c r="C1226" i="11"/>
  <c r="C1225" i="11"/>
  <c r="C1224" i="11"/>
  <c r="C1223" i="11"/>
  <c r="C1222" i="11"/>
  <c r="C1221" i="11"/>
  <c r="C1220" i="11"/>
  <c r="C1219" i="11"/>
  <c r="C1218" i="11"/>
  <c r="C1217" i="11"/>
  <c r="C1216" i="11"/>
  <c r="C1215" i="11"/>
  <c r="C1214" i="11"/>
  <c r="C1213" i="11"/>
  <c r="C1212" i="11"/>
  <c r="C1211" i="11"/>
  <c r="C1210" i="11"/>
  <c r="C1209" i="11"/>
  <c r="C1208" i="11"/>
  <c r="C1207" i="11"/>
  <c r="C1206" i="11"/>
  <c r="C1205" i="11"/>
  <c r="C1204" i="11"/>
  <c r="C1203" i="11"/>
  <c r="C1202" i="11"/>
  <c r="C1201" i="11"/>
  <c r="C1200" i="11"/>
  <c r="C1199" i="11"/>
  <c r="C1198" i="11"/>
  <c r="C1197" i="11"/>
  <c r="C1195" i="11"/>
  <c r="C1194" i="11"/>
  <c r="C1193" i="11"/>
  <c r="C1192" i="11"/>
  <c r="C1191" i="11"/>
  <c r="C1190" i="11"/>
  <c r="C1189" i="11"/>
  <c r="C1188" i="11"/>
  <c r="C1187" i="11"/>
  <c r="C1186" i="11"/>
  <c r="C1185" i="11"/>
  <c r="C1184" i="11"/>
  <c r="C1183" i="11"/>
  <c r="C1182" i="11"/>
  <c r="C1181" i="11"/>
  <c r="C1180" i="11"/>
  <c r="C1179" i="11"/>
  <c r="C1178" i="11"/>
  <c r="C1177" i="11"/>
  <c r="C1176" i="11"/>
  <c r="C1175" i="11"/>
  <c r="C1174" i="11"/>
  <c r="C1173" i="11"/>
  <c r="C1172" i="11"/>
  <c r="C1171" i="11"/>
  <c r="C1170" i="11"/>
  <c r="C1169" i="11"/>
  <c r="C1168" i="11"/>
  <c r="C1167" i="11"/>
  <c r="C1166" i="11"/>
  <c r="C1165" i="11"/>
  <c r="C1164" i="11"/>
  <c r="C1163" i="11"/>
  <c r="C1162" i="11"/>
  <c r="C1161" i="11"/>
  <c r="C1160" i="11"/>
  <c r="C1159" i="11"/>
  <c r="C1158" i="11"/>
  <c r="C1157" i="11"/>
  <c r="C1156" i="11"/>
  <c r="C1155" i="11"/>
  <c r="C1154" i="11"/>
  <c r="C1153" i="11"/>
  <c r="C1152" i="11"/>
  <c r="C1151" i="11"/>
  <c r="C1150" i="11"/>
  <c r="C1149" i="11"/>
  <c r="C1148" i="11"/>
  <c r="C1147" i="11"/>
  <c r="C1146" i="11"/>
  <c r="C1145" i="11"/>
  <c r="C1144" i="11"/>
  <c r="C1143" i="11"/>
  <c r="C1142" i="11"/>
  <c r="C1141" i="11"/>
  <c r="C1140" i="11"/>
  <c r="C1139" i="11"/>
  <c r="C1138" i="11"/>
  <c r="C1137" i="11"/>
  <c r="C1136" i="11"/>
  <c r="C1135" i="11"/>
  <c r="C1134" i="11"/>
  <c r="C1133" i="11"/>
  <c r="C1132" i="11"/>
  <c r="C1131" i="11"/>
  <c r="C1130" i="11"/>
  <c r="C1129" i="11"/>
  <c r="C1128" i="11"/>
  <c r="C1127" i="11"/>
  <c r="C1126" i="11"/>
  <c r="C1125" i="11"/>
  <c r="C1124" i="11"/>
  <c r="C1123" i="11"/>
  <c r="C1122" i="11"/>
  <c r="C1121" i="11"/>
  <c r="C1120" i="11"/>
  <c r="C1119" i="11"/>
  <c r="C1118" i="11"/>
  <c r="C1117" i="11"/>
  <c r="C1116" i="11"/>
  <c r="C1115" i="11"/>
  <c r="C1114" i="11"/>
  <c r="C1113" i="11"/>
  <c r="C1112" i="11"/>
  <c r="C1111" i="11"/>
  <c r="C1110" i="11"/>
  <c r="C1109" i="11"/>
  <c r="C1108" i="11"/>
  <c r="C1107" i="11"/>
  <c r="C1106" i="11"/>
  <c r="C1105" i="11"/>
  <c r="C1104" i="11"/>
  <c r="C1103" i="11"/>
  <c r="C1102" i="11"/>
  <c r="C1101" i="11"/>
  <c r="C1100" i="11"/>
  <c r="C1099" i="11"/>
  <c r="C1098" i="11"/>
  <c r="C1097" i="11"/>
  <c r="C1096" i="11"/>
  <c r="C1095" i="11"/>
  <c r="C1094" i="11"/>
  <c r="C1093" i="11"/>
  <c r="C1092" i="11"/>
  <c r="C1091" i="11"/>
  <c r="C1090" i="11"/>
  <c r="C1089" i="11"/>
  <c r="C1088" i="11"/>
  <c r="C1087" i="11"/>
  <c r="C1086" i="11"/>
  <c r="C1085" i="11"/>
  <c r="C1084" i="11"/>
  <c r="C1083" i="11"/>
  <c r="C1082" i="11"/>
  <c r="C1081" i="11"/>
  <c r="C1080" i="11"/>
  <c r="C1079" i="11"/>
  <c r="C1078" i="11"/>
  <c r="C1077" i="11"/>
  <c r="C1076" i="11"/>
  <c r="C1075" i="11"/>
  <c r="C1074" i="11"/>
  <c r="C1073" i="11"/>
  <c r="C1072" i="11"/>
  <c r="C1071" i="11"/>
  <c r="C1070" i="11"/>
  <c r="C1069" i="11"/>
  <c r="C1068" i="11"/>
  <c r="C1067" i="11"/>
  <c r="C1066" i="11"/>
  <c r="C1065" i="11"/>
  <c r="C1064" i="11"/>
  <c r="C1063" i="11"/>
  <c r="C1062" i="11"/>
  <c r="C1061" i="11"/>
  <c r="C1060" i="11"/>
  <c r="C1059" i="11"/>
  <c r="C1058" i="11"/>
  <c r="C1057" i="11"/>
  <c r="C1056" i="11"/>
  <c r="C1055" i="11"/>
  <c r="C1054" i="11"/>
  <c r="C1053" i="11"/>
  <c r="C1052" i="11"/>
  <c r="C1051" i="11"/>
  <c r="C1050" i="11"/>
  <c r="C1049" i="11"/>
  <c r="C1048" i="11"/>
  <c r="C1047" i="11"/>
  <c r="C1046" i="11"/>
  <c r="C1045" i="11"/>
  <c r="C1044" i="11"/>
  <c r="C1043" i="11"/>
  <c r="C1042" i="11"/>
  <c r="C1041" i="11"/>
  <c r="C1040" i="11"/>
  <c r="C1039" i="11"/>
  <c r="C1038" i="11"/>
  <c r="C1037" i="11"/>
  <c r="C1036" i="11"/>
  <c r="C1035" i="11"/>
  <c r="C1034" i="11"/>
  <c r="C1033" i="11"/>
  <c r="C1032" i="11"/>
  <c r="C1031" i="11"/>
  <c r="C1030" i="11"/>
  <c r="C1029" i="11"/>
  <c r="C1028" i="11"/>
  <c r="C1027" i="11"/>
  <c r="C1026" i="11"/>
  <c r="C1025" i="11"/>
  <c r="C1024" i="11"/>
  <c r="C1023" i="11"/>
  <c r="C1022" i="11"/>
  <c r="C1021" i="11"/>
  <c r="C1020" i="11"/>
  <c r="C1019" i="11"/>
  <c r="C1018" i="11"/>
  <c r="C1017" i="11"/>
  <c r="C1016" i="11"/>
  <c r="C1015" i="11"/>
  <c r="C1014" i="11"/>
  <c r="C1013" i="11"/>
  <c r="C1012" i="11"/>
  <c r="C1011" i="11"/>
  <c r="C1010" i="11"/>
  <c r="C1009" i="11"/>
  <c r="C1008" i="11"/>
  <c r="C1007" i="11"/>
  <c r="C1006" i="11"/>
  <c r="C1005" i="11"/>
  <c r="C1004" i="11"/>
  <c r="C1003" i="11"/>
  <c r="C1002" i="11"/>
  <c r="C1001" i="11"/>
  <c r="C1000" i="11"/>
  <c r="C999" i="11"/>
  <c r="C998" i="11"/>
  <c r="C997" i="11"/>
  <c r="C996" i="11"/>
  <c r="C995" i="11"/>
  <c r="C994" i="11"/>
  <c r="C993" i="11"/>
  <c r="C992" i="11"/>
  <c r="C991" i="11"/>
  <c r="C990" i="11"/>
  <c r="C989" i="11"/>
  <c r="C988" i="11"/>
  <c r="C987" i="11"/>
  <c r="C986" i="11"/>
  <c r="C985" i="11"/>
  <c r="C984" i="11"/>
  <c r="C983" i="11"/>
  <c r="C982" i="11"/>
  <c r="C981" i="11"/>
  <c r="C980" i="11"/>
  <c r="C979" i="11"/>
  <c r="C978" i="11"/>
  <c r="C977" i="11"/>
  <c r="C976" i="11"/>
  <c r="C975" i="11"/>
  <c r="C974" i="11"/>
  <c r="C973" i="11"/>
  <c r="C972" i="11"/>
  <c r="C971" i="11"/>
  <c r="C970" i="11"/>
  <c r="C969" i="11"/>
  <c r="C968" i="11"/>
  <c r="C967" i="11"/>
  <c r="C966" i="11"/>
  <c r="C965" i="11"/>
  <c r="C964" i="11"/>
  <c r="C963" i="11"/>
  <c r="C962" i="11"/>
  <c r="C961" i="11"/>
  <c r="C960" i="11"/>
  <c r="C959" i="11"/>
  <c r="C958" i="11"/>
  <c r="C957" i="11"/>
  <c r="C956" i="11"/>
  <c r="C955" i="11"/>
  <c r="C954" i="11"/>
  <c r="C953" i="11"/>
  <c r="C952" i="11"/>
  <c r="C951" i="11"/>
  <c r="C950" i="11"/>
  <c r="C949" i="11"/>
  <c r="C948" i="11"/>
  <c r="C947" i="11"/>
  <c r="C946" i="11"/>
  <c r="C945" i="11"/>
  <c r="C944" i="11"/>
  <c r="C943" i="11"/>
  <c r="C942" i="11"/>
  <c r="C941" i="11"/>
  <c r="C940" i="11"/>
  <c r="C939" i="11"/>
  <c r="C938" i="11"/>
  <c r="C937" i="11"/>
  <c r="C936" i="11"/>
  <c r="C935" i="11"/>
  <c r="C934" i="11"/>
  <c r="C933" i="11"/>
  <c r="C932" i="11"/>
  <c r="C931" i="11"/>
  <c r="C930" i="11"/>
  <c r="C929" i="11"/>
  <c r="C928" i="11"/>
  <c r="C927" i="11"/>
  <c r="C926" i="11"/>
  <c r="C925" i="11"/>
  <c r="C924" i="11"/>
  <c r="C923" i="11"/>
  <c r="C922" i="11"/>
  <c r="C921" i="11"/>
  <c r="C920" i="11"/>
  <c r="C919" i="11"/>
  <c r="C918" i="11"/>
  <c r="C917" i="11"/>
  <c r="C916" i="11"/>
  <c r="C915" i="11"/>
  <c r="C914" i="11"/>
  <c r="C913" i="11"/>
  <c r="C912" i="11"/>
  <c r="C910" i="11"/>
  <c r="C909" i="11"/>
  <c r="C908" i="11"/>
  <c r="C907" i="11"/>
  <c r="C906" i="11"/>
  <c r="C905" i="11"/>
  <c r="C904" i="11"/>
  <c r="C903" i="11"/>
  <c r="C902" i="11"/>
  <c r="C901" i="11"/>
  <c r="C900" i="11"/>
  <c r="C899" i="11"/>
  <c r="C898" i="11"/>
  <c r="C897" i="11"/>
  <c r="C896" i="11"/>
  <c r="C895" i="11"/>
  <c r="C894" i="11"/>
  <c r="C893" i="11"/>
  <c r="C892" i="11"/>
  <c r="C891" i="11"/>
  <c r="C890" i="11"/>
  <c r="C889" i="11"/>
  <c r="C888" i="11"/>
  <c r="C887" i="11"/>
  <c r="C886" i="11"/>
  <c r="C885" i="11"/>
  <c r="C884" i="11"/>
  <c r="C883" i="11"/>
  <c r="C882" i="11"/>
  <c r="C881" i="11"/>
  <c r="C880" i="11"/>
  <c r="C879" i="11"/>
  <c r="C878" i="11"/>
  <c r="C877" i="11"/>
  <c r="C876" i="11"/>
  <c r="C875" i="11"/>
  <c r="C874" i="11"/>
  <c r="C873" i="11"/>
  <c r="C872" i="11"/>
  <c r="C871" i="11"/>
  <c r="C870" i="11"/>
  <c r="C869" i="11"/>
  <c r="C868" i="11"/>
  <c r="C867" i="11"/>
  <c r="C866" i="11"/>
  <c r="C865" i="11"/>
  <c r="C864" i="11"/>
  <c r="C863" i="11"/>
  <c r="C862" i="11"/>
  <c r="C861" i="11"/>
  <c r="C860" i="11"/>
  <c r="C859" i="11"/>
  <c r="C858" i="11"/>
  <c r="C857" i="11"/>
  <c r="C856" i="11"/>
  <c r="C855" i="11"/>
  <c r="C854" i="11"/>
  <c r="C853" i="11"/>
  <c r="C852" i="11"/>
  <c r="C851" i="11"/>
  <c r="C850" i="11"/>
  <c r="C849" i="11"/>
  <c r="C848" i="11"/>
  <c r="C847" i="11"/>
  <c r="C846" i="11"/>
  <c r="C845" i="11"/>
  <c r="C844" i="11"/>
  <c r="C843" i="11"/>
  <c r="C842" i="11"/>
  <c r="C841" i="11"/>
  <c r="C840" i="11"/>
  <c r="C839" i="11"/>
  <c r="C838" i="11"/>
  <c r="C837" i="11"/>
  <c r="C836" i="11"/>
  <c r="C835" i="11"/>
  <c r="C834" i="11"/>
  <c r="C833" i="11"/>
  <c r="C832" i="11"/>
  <c r="C831" i="11"/>
  <c r="C830" i="11"/>
  <c r="C829" i="11"/>
  <c r="C828" i="11"/>
  <c r="C827" i="11"/>
  <c r="C826" i="11"/>
  <c r="C825" i="11"/>
  <c r="C824" i="11"/>
  <c r="C823" i="11"/>
  <c r="C822" i="11"/>
  <c r="C821" i="11"/>
  <c r="A6" i="3"/>
  <c r="C820" i="11"/>
  <c r="C819" i="11"/>
  <c r="C818" i="11"/>
  <c r="C817" i="11"/>
  <c r="C816" i="11"/>
  <c r="C815" i="11"/>
  <c r="C814" i="11"/>
  <c r="C813" i="11"/>
  <c r="C812" i="11"/>
  <c r="C811" i="11"/>
  <c r="C810" i="11"/>
  <c r="C809" i="11"/>
  <c r="C808" i="11"/>
  <c r="C807" i="11"/>
  <c r="C806" i="11"/>
  <c r="C805" i="11"/>
  <c r="C804" i="11"/>
  <c r="C803" i="11"/>
  <c r="C802" i="11"/>
  <c r="C801" i="11"/>
  <c r="C800" i="11"/>
  <c r="C799" i="11"/>
  <c r="C798" i="11"/>
  <c r="C797" i="11"/>
  <c r="C796" i="11"/>
  <c r="C795" i="11"/>
  <c r="C794" i="11"/>
  <c r="C793" i="11"/>
  <c r="C792" i="11"/>
  <c r="C791" i="11"/>
  <c r="C790" i="11"/>
  <c r="C789" i="11"/>
  <c r="C788" i="11"/>
  <c r="C787" i="11"/>
  <c r="C786" i="11"/>
  <c r="C785" i="11"/>
  <c r="C784" i="11"/>
  <c r="C783" i="11"/>
  <c r="C782" i="11"/>
  <c r="C780" i="11"/>
  <c r="C779" i="11"/>
  <c r="C778" i="11"/>
  <c r="C777" i="11"/>
  <c r="C776" i="11"/>
  <c r="C775" i="11"/>
  <c r="C774" i="11"/>
  <c r="C773" i="11"/>
  <c r="C772" i="11"/>
  <c r="C771" i="11"/>
  <c r="C770" i="11"/>
  <c r="C769" i="11"/>
  <c r="C768" i="11"/>
  <c r="C767" i="11"/>
  <c r="C766" i="11"/>
  <c r="C765" i="11"/>
  <c r="C764" i="11"/>
  <c r="C763" i="11"/>
  <c r="C762" i="11"/>
  <c r="C761" i="11"/>
  <c r="C760" i="11"/>
  <c r="C759" i="11"/>
  <c r="C758" i="11"/>
  <c r="C757" i="11"/>
  <c r="C756" i="11"/>
  <c r="C755" i="11"/>
  <c r="C754" i="11"/>
  <c r="C753" i="11"/>
  <c r="C752" i="11"/>
  <c r="C751" i="11"/>
  <c r="C750" i="11"/>
  <c r="C749" i="11"/>
  <c r="C748" i="11"/>
  <c r="C747" i="11"/>
  <c r="C746" i="11"/>
  <c r="C745" i="11"/>
  <c r="C744" i="11"/>
  <c r="C743" i="11"/>
  <c r="C742" i="11"/>
  <c r="C741" i="11"/>
  <c r="C740" i="11"/>
  <c r="C738" i="11"/>
  <c r="C737" i="11"/>
  <c r="C734" i="11"/>
  <c r="C732" i="11"/>
  <c r="C729" i="11"/>
  <c r="C726" i="11"/>
  <c r="C723" i="11"/>
  <c r="C720" i="11"/>
  <c r="C718" i="11"/>
  <c r="C715" i="11"/>
  <c r="C712" i="11"/>
  <c r="C709" i="11"/>
  <c r="C707" i="11"/>
  <c r="C704" i="11"/>
  <c r="C701" i="11"/>
  <c r="C698" i="11"/>
  <c r="C695" i="11"/>
  <c r="C692" i="11"/>
  <c r="C690" i="11"/>
  <c r="C687" i="11"/>
  <c r="C684" i="11"/>
  <c r="C681" i="11"/>
  <c r="C679" i="11"/>
  <c r="C676" i="11"/>
  <c r="C673" i="11"/>
  <c r="C670" i="11"/>
  <c r="C668" i="11"/>
  <c r="C665" i="11"/>
  <c r="C662" i="11"/>
  <c r="C659" i="11"/>
  <c r="C657" i="11"/>
  <c r="C654" i="11"/>
  <c r="C651" i="11"/>
  <c r="C648" i="11"/>
  <c r="C645" i="11"/>
  <c r="C643" i="11"/>
  <c r="C640" i="11"/>
  <c r="C638" i="11"/>
  <c r="C635" i="11"/>
  <c r="C632" i="11"/>
  <c r="C629" i="11"/>
  <c r="C626" i="11"/>
  <c r="C623" i="11"/>
  <c r="C621" i="11"/>
  <c r="C618" i="11"/>
  <c r="C615" i="11"/>
  <c r="C613" i="11"/>
  <c r="C610" i="11"/>
  <c r="C607" i="11"/>
  <c r="C604" i="11"/>
  <c r="C601" i="11"/>
  <c r="C599" i="11"/>
  <c r="C596" i="11"/>
  <c r="C593" i="11"/>
  <c r="C590" i="11"/>
  <c r="C588" i="11"/>
  <c r="C585" i="11"/>
  <c r="C582" i="11"/>
  <c r="C579" i="11"/>
  <c r="C577" i="11"/>
  <c r="C574" i="11"/>
  <c r="C572" i="11"/>
  <c r="C569" i="11"/>
  <c r="C566" i="11"/>
  <c r="C563" i="11"/>
  <c r="C561" i="11"/>
  <c r="C558" i="11"/>
  <c r="C555" i="11"/>
  <c r="C553" i="11"/>
  <c r="C550" i="11"/>
  <c r="C547" i="11"/>
  <c r="C545" i="11"/>
  <c r="C543" i="11"/>
  <c r="C540" i="11"/>
  <c r="C537" i="11"/>
  <c r="C534" i="11"/>
  <c r="C531" i="11"/>
  <c r="C529" i="11"/>
  <c r="C526" i="11"/>
  <c r="C523" i="11"/>
  <c r="C520" i="11"/>
  <c r="C518" i="11"/>
  <c r="C515" i="11"/>
  <c r="C512" i="11"/>
  <c r="C510" i="11"/>
  <c r="C507" i="11"/>
  <c r="C504" i="11"/>
  <c r="C501" i="11"/>
  <c r="C499" i="11"/>
  <c r="C496" i="11"/>
  <c r="C493" i="11"/>
  <c r="C490" i="11"/>
  <c r="C488" i="11"/>
  <c r="C485" i="11"/>
  <c r="C482" i="11"/>
  <c r="C479" i="11"/>
  <c r="C476" i="11"/>
  <c r="C473" i="11"/>
  <c r="C470" i="11"/>
  <c r="C468" i="11"/>
  <c r="C465" i="11"/>
  <c r="C463" i="11"/>
  <c r="C459" i="11"/>
  <c r="C456" i="11"/>
  <c r="C453" i="11"/>
  <c r="C450" i="11"/>
  <c r="C448" i="11"/>
  <c r="C445" i="11"/>
  <c r="C442" i="11"/>
  <c r="C440" i="11"/>
  <c r="C437" i="11"/>
  <c r="C435" i="11"/>
  <c r="C432" i="11"/>
  <c r="C429" i="11"/>
  <c r="C426" i="11"/>
  <c r="C423" i="11"/>
  <c r="C420" i="11"/>
  <c r="C417" i="11"/>
  <c r="C414" i="11"/>
  <c r="C412" i="11"/>
  <c r="C409" i="11"/>
  <c r="C406" i="11"/>
  <c r="C403" i="11"/>
  <c r="C401" i="11"/>
  <c r="C398" i="11"/>
  <c r="C395" i="11"/>
  <c r="C392" i="11"/>
  <c r="C389" i="11"/>
  <c r="C387" i="11"/>
  <c r="C384" i="11"/>
  <c r="C382" i="11"/>
  <c r="C380" i="11"/>
  <c r="C378" i="11"/>
  <c r="C376" i="11"/>
  <c r="C374" i="11"/>
  <c r="C372" i="11"/>
  <c r="C370" i="11"/>
  <c r="C368" i="11"/>
  <c r="C366" i="11"/>
  <c r="C364" i="11"/>
  <c r="C362" i="11"/>
  <c r="C360" i="11"/>
  <c r="C357" i="11"/>
  <c r="C355" i="11"/>
  <c r="C353" i="11"/>
  <c r="C351" i="11"/>
  <c r="C349" i="11"/>
  <c r="C347" i="11"/>
  <c r="C345" i="11"/>
  <c r="C343" i="11"/>
  <c r="C341" i="11"/>
  <c r="C339" i="11"/>
  <c r="C336" i="11"/>
  <c r="C334" i="11"/>
  <c r="C332" i="11"/>
  <c r="C330" i="11"/>
  <c r="C328" i="11"/>
  <c r="C326" i="11"/>
  <c r="C324" i="11"/>
  <c r="C322" i="11"/>
  <c r="C320" i="11"/>
  <c r="C318" i="11"/>
  <c r="C316" i="11"/>
  <c r="C314" i="11"/>
  <c r="C312" i="11"/>
  <c r="C309" i="11"/>
  <c r="C307" i="11"/>
  <c r="C305" i="11"/>
  <c r="C303" i="11"/>
  <c r="C301" i="11"/>
  <c r="C299" i="11"/>
  <c r="C297" i="11"/>
  <c r="C295" i="11"/>
  <c r="C293" i="11"/>
  <c r="C291" i="11"/>
  <c r="C289" i="11"/>
  <c r="C287" i="11"/>
  <c r="C284" i="11"/>
  <c r="C282" i="11"/>
  <c r="C280" i="11"/>
  <c r="C278" i="11"/>
  <c r="C276" i="11"/>
  <c r="C274" i="11"/>
  <c r="C272" i="11"/>
  <c r="C270" i="11"/>
  <c r="C269" i="11"/>
  <c r="C266" i="11"/>
  <c r="C264" i="11"/>
  <c r="C262" i="11"/>
  <c r="C260" i="11"/>
  <c r="C258" i="11"/>
  <c r="C256" i="11"/>
  <c r="C254" i="11"/>
  <c r="C252" i="11"/>
  <c r="C250" i="11"/>
  <c r="C248" i="11"/>
  <c r="C246" i="11"/>
  <c r="C244" i="11"/>
  <c r="C242" i="11"/>
  <c r="C239" i="11"/>
  <c r="C237" i="11"/>
  <c r="C235" i="11"/>
  <c r="C233" i="11"/>
  <c r="C231" i="11"/>
  <c r="C229" i="11"/>
  <c r="C227" i="11"/>
  <c r="C225" i="11"/>
  <c r="C222" i="11"/>
  <c r="C220" i="11"/>
  <c r="C218" i="11"/>
  <c r="C215" i="11"/>
  <c r="C213" i="11"/>
  <c r="C211" i="11"/>
  <c r="C208" i="11"/>
  <c r="C206" i="11"/>
  <c r="C204" i="11"/>
  <c r="C202" i="11"/>
  <c r="C200" i="11"/>
  <c r="C198" i="11"/>
  <c r="C195" i="11"/>
  <c r="C193" i="11"/>
  <c r="C191" i="11"/>
  <c r="C189" i="11"/>
  <c r="C187" i="11"/>
  <c r="C185" i="11"/>
  <c r="C183" i="11"/>
  <c r="C181" i="11"/>
  <c r="A6" i="4"/>
  <c r="C781" i="11"/>
  <c r="C739" i="11"/>
  <c r="C736" i="11"/>
  <c r="C735" i="11"/>
  <c r="C733" i="11"/>
  <c r="C731" i="11"/>
  <c r="C730" i="11"/>
  <c r="C728" i="11"/>
  <c r="C727" i="11"/>
  <c r="C725" i="11"/>
  <c r="C724" i="11"/>
  <c r="C722" i="11"/>
  <c r="C721" i="11"/>
  <c r="C719" i="11"/>
  <c r="C717" i="11"/>
  <c r="C716" i="11"/>
  <c r="C714" i="11"/>
  <c r="C713" i="11"/>
  <c r="C711" i="11"/>
  <c r="C710" i="11"/>
  <c r="C708" i="11"/>
  <c r="C706" i="11"/>
  <c r="C705" i="11"/>
  <c r="C703" i="11"/>
  <c r="C702" i="11"/>
  <c r="C700" i="11"/>
  <c r="C699" i="11"/>
  <c r="C697" i="11"/>
  <c r="C696" i="11"/>
  <c r="C694" i="11"/>
  <c r="C693" i="11"/>
  <c r="C691" i="11"/>
  <c r="C689" i="11"/>
  <c r="C688" i="11"/>
  <c r="C686" i="11"/>
  <c r="C685" i="11"/>
  <c r="C683" i="11"/>
  <c r="C682" i="11"/>
  <c r="C680" i="11"/>
  <c r="C678" i="11"/>
  <c r="C677" i="11"/>
  <c r="C675" i="11"/>
  <c r="C674" i="11"/>
  <c r="C672" i="11"/>
  <c r="C671" i="11"/>
  <c r="C669" i="11"/>
  <c r="C667" i="11"/>
  <c r="C666" i="11"/>
  <c r="C664" i="11"/>
  <c r="C663" i="11"/>
  <c r="C661" i="11"/>
  <c r="C660" i="11"/>
  <c r="C658" i="11"/>
  <c r="C656" i="11"/>
  <c r="C655" i="11"/>
  <c r="C653" i="11"/>
  <c r="C652" i="11"/>
  <c r="C650" i="11"/>
  <c r="C649" i="11"/>
  <c r="C647" i="11"/>
  <c r="C646" i="11"/>
  <c r="C644" i="11"/>
  <c r="C642" i="11"/>
  <c r="C641" i="11"/>
  <c r="C639" i="11"/>
  <c r="C637" i="11"/>
  <c r="C636" i="11"/>
  <c r="C634" i="11"/>
  <c r="C633" i="11"/>
  <c r="C631" i="11"/>
  <c r="C630" i="11"/>
  <c r="C628" i="11"/>
  <c r="C627" i="11"/>
  <c r="C625" i="11"/>
  <c r="C624" i="11"/>
  <c r="C622" i="11"/>
  <c r="C620" i="11"/>
  <c r="C619" i="11"/>
  <c r="C617" i="11"/>
  <c r="C616" i="11"/>
  <c r="C614" i="11"/>
  <c r="C612" i="11"/>
  <c r="C611" i="11"/>
  <c r="C609" i="11"/>
  <c r="C608" i="11"/>
  <c r="C606" i="11"/>
  <c r="C605" i="11"/>
  <c r="C603" i="11"/>
  <c r="C602" i="11"/>
  <c r="C600" i="11"/>
  <c r="C598" i="11"/>
  <c r="C597" i="11"/>
  <c r="C595" i="11"/>
  <c r="C594" i="11"/>
  <c r="C592" i="11"/>
  <c r="C591" i="11"/>
  <c r="C589" i="11"/>
  <c r="C587" i="11"/>
  <c r="C586" i="11"/>
  <c r="C584" i="11"/>
  <c r="C583" i="11"/>
  <c r="C581" i="11"/>
  <c r="C580" i="11"/>
  <c r="C578" i="11"/>
  <c r="C576" i="11"/>
  <c r="C575" i="11"/>
  <c r="C573" i="11"/>
  <c r="C571" i="11"/>
  <c r="C570" i="11"/>
  <c r="C568" i="11"/>
  <c r="C567" i="11"/>
  <c r="C565" i="11"/>
  <c r="C564" i="11"/>
  <c r="C562" i="11"/>
  <c r="C560" i="11"/>
  <c r="C559" i="11"/>
  <c r="C557" i="11"/>
  <c r="C556" i="11"/>
  <c r="C554" i="11"/>
  <c r="C552" i="11"/>
  <c r="C551" i="11"/>
  <c r="C549" i="11"/>
  <c r="C548" i="11"/>
  <c r="C546" i="11"/>
  <c r="C544" i="11"/>
  <c r="C542" i="11"/>
  <c r="C541" i="11"/>
  <c r="C539" i="11"/>
  <c r="C538" i="11"/>
  <c r="C536" i="11"/>
  <c r="C535" i="11"/>
  <c r="C533" i="11"/>
  <c r="C532" i="11"/>
  <c r="C530" i="11"/>
  <c r="C528" i="11"/>
  <c r="C527" i="11"/>
  <c r="C525" i="11"/>
  <c r="C524" i="11"/>
  <c r="C522" i="11"/>
  <c r="C521" i="11"/>
  <c r="C519" i="11"/>
  <c r="C517" i="11"/>
  <c r="C516" i="11"/>
  <c r="C514" i="11"/>
  <c r="C513" i="11"/>
  <c r="C511" i="11"/>
  <c r="C509" i="11"/>
  <c r="C508" i="11"/>
  <c r="C506" i="11"/>
  <c r="C505" i="11"/>
  <c r="C503" i="11"/>
  <c r="C502" i="11"/>
  <c r="C500" i="11"/>
  <c r="C498" i="11"/>
  <c r="C497" i="11"/>
  <c r="C495" i="11"/>
  <c r="C494" i="11"/>
  <c r="C492" i="11"/>
  <c r="C491" i="11"/>
  <c r="C489" i="11"/>
  <c r="C487" i="11"/>
  <c r="C486" i="11"/>
  <c r="C484" i="11"/>
  <c r="C483" i="11"/>
  <c r="C481" i="11"/>
  <c r="C480" i="11"/>
  <c r="C478" i="11"/>
  <c r="C477" i="11"/>
  <c r="C475" i="11"/>
  <c r="C474" i="11"/>
  <c r="C472" i="11"/>
  <c r="C471" i="11"/>
  <c r="C469" i="11"/>
  <c r="C467" i="11"/>
  <c r="C466" i="11"/>
  <c r="C464" i="11"/>
  <c r="C462" i="11"/>
  <c r="C461" i="11"/>
  <c r="C458" i="11"/>
  <c r="C457" i="11"/>
  <c r="C455" i="11"/>
  <c r="C454" i="11"/>
  <c r="C452" i="11"/>
  <c r="C451" i="11"/>
  <c r="C449" i="11"/>
  <c r="C447" i="11"/>
  <c r="C446" i="11"/>
  <c r="C444" i="11"/>
  <c r="C443" i="11"/>
  <c r="C441" i="11"/>
  <c r="C439" i="11"/>
  <c r="C438" i="11"/>
  <c r="C436" i="11"/>
  <c r="C434" i="11"/>
  <c r="C433" i="11"/>
  <c r="C431" i="11"/>
  <c r="C430" i="11"/>
  <c r="C428" i="11"/>
  <c r="C427" i="11"/>
  <c r="C425" i="11"/>
  <c r="C424" i="11"/>
  <c r="C422" i="11"/>
  <c r="C421" i="11"/>
  <c r="C419" i="11"/>
  <c r="C418" i="11"/>
  <c r="C416" i="11"/>
  <c r="C415" i="11"/>
  <c r="C413" i="11"/>
  <c r="C411" i="11"/>
  <c r="C410" i="11"/>
  <c r="C408" i="11"/>
  <c r="C407" i="11"/>
  <c r="C405" i="11"/>
  <c r="C404" i="11"/>
  <c r="C402" i="11"/>
  <c r="C400" i="11"/>
  <c r="C399" i="11"/>
  <c r="C397" i="11"/>
  <c r="C396" i="11"/>
  <c r="C394" i="11"/>
  <c r="C393" i="11"/>
  <c r="C391" i="11"/>
  <c r="C390" i="11"/>
  <c r="C388" i="11"/>
  <c r="C386" i="11"/>
  <c r="C385" i="11"/>
  <c r="C383" i="11"/>
  <c r="C381" i="11"/>
  <c r="C379" i="11"/>
  <c r="C377" i="11"/>
  <c r="C375" i="11"/>
  <c r="C373" i="11"/>
  <c r="C371" i="11"/>
  <c r="C369" i="11"/>
  <c r="C367" i="11"/>
  <c r="C365" i="11"/>
  <c r="C363" i="11"/>
  <c r="C361" i="11"/>
  <c r="C359" i="11"/>
  <c r="C358" i="11"/>
  <c r="C356" i="11"/>
  <c r="C354" i="11"/>
  <c r="C352" i="11"/>
  <c r="C350" i="11"/>
  <c r="C348" i="11"/>
  <c r="C346" i="11"/>
  <c r="C344" i="11"/>
  <c r="C342" i="11"/>
  <c r="C340" i="11"/>
  <c r="C338" i="11"/>
  <c r="C337" i="11"/>
  <c r="C335" i="11"/>
  <c r="C333" i="11"/>
  <c r="C331" i="11"/>
  <c r="C329" i="11"/>
  <c r="C327" i="11"/>
  <c r="C325" i="11"/>
  <c r="C323" i="11"/>
  <c r="C321" i="11"/>
  <c r="C319" i="11"/>
  <c r="C317" i="11"/>
  <c r="C315" i="11"/>
  <c r="C313" i="11"/>
  <c r="C311" i="11"/>
  <c r="C310" i="11"/>
  <c r="C308" i="11"/>
  <c r="C306" i="11"/>
  <c r="C304" i="11"/>
  <c r="C302" i="11"/>
  <c r="C300" i="11"/>
  <c r="C298" i="11"/>
  <c r="C296" i="11"/>
  <c r="C294" i="11"/>
  <c r="C292" i="11"/>
  <c r="C290" i="11"/>
  <c r="C288" i="11"/>
  <c r="C286" i="11"/>
  <c r="C285" i="11"/>
  <c r="C283" i="11"/>
  <c r="C281" i="11"/>
  <c r="C279" i="11"/>
  <c r="C277" i="11"/>
  <c r="C275" i="11"/>
  <c r="C273" i="11"/>
  <c r="C271" i="11"/>
  <c r="C268" i="11"/>
  <c r="C267" i="11"/>
  <c r="C265" i="11"/>
  <c r="C263" i="11"/>
  <c r="C261" i="11"/>
  <c r="C259" i="11"/>
  <c r="C257" i="11"/>
  <c r="C255" i="11"/>
  <c r="C253" i="11"/>
  <c r="C251" i="11"/>
  <c r="C249" i="11"/>
  <c r="C247" i="11"/>
  <c r="C245" i="11"/>
  <c r="C243" i="11"/>
  <c r="C241" i="11"/>
  <c r="C240" i="11"/>
  <c r="C238" i="11"/>
  <c r="C236" i="11"/>
  <c r="C234" i="11"/>
  <c r="C232" i="11"/>
  <c r="C230" i="11"/>
  <c r="C228" i="11"/>
  <c r="C226" i="11"/>
  <c r="C224" i="11"/>
  <c r="C223" i="11"/>
  <c r="C221" i="11"/>
  <c r="C219" i="11"/>
  <c r="C216" i="11"/>
  <c r="C214" i="11"/>
  <c r="C212" i="11"/>
  <c r="C210" i="11"/>
  <c r="C209" i="11"/>
  <c r="C207" i="11"/>
  <c r="C205" i="11"/>
  <c r="C203" i="11"/>
  <c r="C201" i="11"/>
  <c r="C199" i="11"/>
  <c r="C197" i="11"/>
  <c r="C196" i="11"/>
  <c r="C194" i="11"/>
  <c r="C192" i="11"/>
  <c r="C190" i="11"/>
  <c r="C188" i="11"/>
  <c r="C186" i="11"/>
  <c r="C184" i="11"/>
  <c r="C182" i="11"/>
  <c r="A6" i="5"/>
  <c r="H412" i="11"/>
  <c r="H82" i="11"/>
  <c r="J31" i="5"/>
  <c r="J34" i="5" s="1"/>
  <c r="H393" i="11" s="1"/>
  <c r="C17" i="5"/>
  <c r="C31" i="5" s="1"/>
  <c r="C34" i="5" s="1"/>
  <c r="G31" i="5"/>
  <c r="G34" i="5" s="1"/>
  <c r="H327" i="11" s="1"/>
  <c r="Q29" i="6" l="1"/>
  <c r="H867" i="11" s="1"/>
  <c r="H558" i="11"/>
  <c r="K40" i="6"/>
  <c r="H698" i="11" s="1"/>
  <c r="Q18" i="6"/>
  <c r="H858" i="11" s="1"/>
  <c r="J37" i="6"/>
  <c r="H665" i="11" s="1"/>
  <c r="H778" i="11"/>
  <c r="D12" i="9"/>
  <c r="O40" i="6"/>
  <c r="H818" i="11" s="1"/>
  <c r="G34" i="6"/>
  <c r="Q25" i="6"/>
  <c r="H864" i="11" s="1"/>
  <c r="L40" i="6"/>
  <c r="H728" i="11" s="1"/>
  <c r="D42" i="6"/>
  <c r="H490" i="11" s="1"/>
  <c r="N34" i="6"/>
  <c r="H782" i="11" s="1"/>
  <c r="Q11" i="6"/>
  <c r="H851" i="11" s="1"/>
  <c r="H837" i="11"/>
  <c r="Q38" i="6"/>
  <c r="R39" i="6"/>
  <c r="H907" i="11" s="1"/>
  <c r="I40" i="6"/>
  <c r="H638" i="11" s="1"/>
  <c r="H779" i="11"/>
  <c r="H781" i="11"/>
  <c r="H783" i="11"/>
  <c r="L19" i="5"/>
  <c r="H422" i="11" s="1"/>
  <c r="D21" i="7"/>
  <c r="H953" i="11" s="1"/>
  <c r="E13" i="7"/>
  <c r="H977" i="11" s="1"/>
  <c r="G71" i="2"/>
  <c r="H120" i="11" s="1"/>
  <c r="J31" i="6"/>
  <c r="H659" i="11" s="1"/>
  <c r="L18" i="5"/>
  <c r="H421" i="11" s="1"/>
  <c r="H561" i="11"/>
  <c r="H564" i="11"/>
  <c r="D31" i="3"/>
  <c r="D36" i="3" s="1"/>
  <c r="H37" i="2"/>
  <c r="H95" i="2" s="1"/>
  <c r="H222" i="11"/>
  <c r="D94" i="2"/>
  <c r="D56" i="2"/>
  <c r="H324" i="11"/>
  <c r="C85" i="2"/>
  <c r="H64" i="11" s="1"/>
  <c r="D45" i="7"/>
  <c r="D46" i="7" s="1"/>
  <c r="H975" i="11" s="1"/>
  <c r="Q26" i="6"/>
  <c r="H865" i="11" s="1"/>
  <c r="J33" i="6"/>
  <c r="H661" i="11" s="1"/>
  <c r="H40" i="6"/>
  <c r="H608" i="11" s="1"/>
  <c r="H565" i="11"/>
  <c r="H767" i="11"/>
  <c r="H554" i="11"/>
  <c r="H390" i="11"/>
  <c r="H266" i="11"/>
  <c r="E31" i="5"/>
  <c r="E34" i="5" s="1"/>
  <c r="H283" i="11" s="1"/>
  <c r="H284" i="11"/>
  <c r="F17" i="5"/>
  <c r="H288" i="11" s="1"/>
  <c r="M17" i="5"/>
  <c r="H442" i="11" s="1"/>
  <c r="H438" i="11"/>
  <c r="H338" i="11"/>
  <c r="R35" i="6"/>
  <c r="H903" i="11" s="1"/>
  <c r="H873" i="11"/>
  <c r="H1167" i="11"/>
  <c r="F98" i="7"/>
  <c r="D17" i="5"/>
  <c r="L13" i="5"/>
  <c r="H416" i="11" s="1"/>
  <c r="H240" i="11"/>
  <c r="H350" i="11"/>
  <c r="I17" i="5"/>
  <c r="H241" i="11"/>
  <c r="L14" i="5"/>
  <c r="H417" i="11" s="1"/>
  <c r="H17" i="5"/>
  <c r="H332" i="11" s="1"/>
  <c r="H329" i="11"/>
  <c r="R36" i="6"/>
  <c r="H904" i="11" s="1"/>
  <c r="H664" i="11"/>
  <c r="H294" i="11"/>
  <c r="F31" i="5"/>
  <c r="H658" i="11"/>
  <c r="R30" i="6"/>
  <c r="H898" i="11" s="1"/>
  <c r="R37" i="6"/>
  <c r="H905" i="11" s="1"/>
  <c r="R22" i="6"/>
  <c r="H574" i="11"/>
  <c r="H785" i="11"/>
  <c r="H576" i="11"/>
  <c r="H787" i="11"/>
  <c r="H789" i="11"/>
  <c r="H648" i="11"/>
  <c r="D15" i="9"/>
  <c r="B52" i="3"/>
  <c r="P42" i="6"/>
  <c r="H850" i="11" s="1"/>
  <c r="D13" i="9"/>
  <c r="C68" i="7"/>
  <c r="H1022" i="11" s="1"/>
  <c r="J15" i="6"/>
  <c r="H645" i="11" s="1"/>
  <c r="J13" i="6"/>
  <c r="H643" i="11" s="1"/>
  <c r="H829" i="11"/>
  <c r="H87" i="11"/>
  <c r="B54" i="4"/>
  <c r="H918" i="11"/>
  <c r="C21" i="7"/>
  <c r="H921" i="11" s="1"/>
  <c r="Q24" i="6"/>
  <c r="H863" i="11" s="1"/>
  <c r="H764" i="11"/>
  <c r="Q14" i="6"/>
  <c r="H854" i="11" s="1"/>
  <c r="I42" i="6"/>
  <c r="H640" i="11" s="1"/>
  <c r="H654" i="11"/>
  <c r="R21" i="6"/>
  <c r="H891" i="11" s="1"/>
  <c r="H651" i="11"/>
  <c r="G19" i="6"/>
  <c r="H559" i="11" s="1"/>
  <c r="H69" i="11"/>
  <c r="G29" i="6"/>
  <c r="H567" i="11" s="1"/>
  <c r="I27" i="8"/>
  <c r="H1294" i="11" s="1"/>
  <c r="C44" i="4"/>
  <c r="H212" i="11" s="1"/>
  <c r="E77" i="7"/>
  <c r="H1114" i="11" s="1"/>
  <c r="D87" i="7"/>
  <c r="H1081" i="11" s="1"/>
  <c r="E92" i="7"/>
  <c r="H1129" i="11" s="1"/>
  <c r="H1038" i="11"/>
  <c r="C98" i="7"/>
  <c r="H1049" i="11" s="1"/>
  <c r="H1043" i="11"/>
  <c r="E82" i="7"/>
  <c r="H1119" i="11" s="1"/>
  <c r="E73" i="7"/>
  <c r="E58" i="7"/>
  <c r="H1098" i="11" s="1"/>
  <c r="E40" i="7"/>
  <c r="H1001" i="11" s="1"/>
  <c r="E35" i="7"/>
  <c r="H996" i="11" s="1"/>
  <c r="C45" i="7"/>
  <c r="H942" i="11" s="1"/>
  <c r="E26" i="7"/>
  <c r="J41" i="6"/>
  <c r="F40" i="6"/>
  <c r="H548" i="11" s="1"/>
  <c r="E40" i="6"/>
  <c r="E42" i="6" s="1"/>
  <c r="H520" i="11" s="1"/>
  <c r="J32" i="6"/>
  <c r="G27" i="6"/>
  <c r="J27" i="6" s="1"/>
  <c r="H655" i="11"/>
  <c r="H653" i="11"/>
  <c r="H506" i="11"/>
  <c r="N27" i="6"/>
  <c r="Q27" i="6" s="1"/>
  <c r="H866" i="11" s="1"/>
  <c r="H772" i="11"/>
  <c r="H652" i="11"/>
  <c r="R23" i="6"/>
  <c r="H892" i="11" s="1"/>
  <c r="H560" i="11"/>
  <c r="R20" i="6"/>
  <c r="H890" i="11" s="1"/>
  <c r="H650" i="11"/>
  <c r="M42" i="6"/>
  <c r="H760" i="11" s="1"/>
  <c r="Q15" i="6"/>
  <c r="H855" i="11" s="1"/>
  <c r="O42" i="6"/>
  <c r="H820" i="11" s="1"/>
  <c r="Q12" i="6"/>
  <c r="H852" i="11" s="1"/>
  <c r="H853" i="11"/>
  <c r="Q16" i="6"/>
  <c r="H856" i="11" s="1"/>
  <c r="H763" i="11"/>
  <c r="N19" i="6"/>
  <c r="J17" i="6"/>
  <c r="J16" i="6"/>
  <c r="H646" i="11" s="1"/>
  <c r="H644" i="11"/>
  <c r="J12" i="6"/>
  <c r="H642" i="11" s="1"/>
  <c r="J11" i="6"/>
  <c r="L23" i="5"/>
  <c r="H426" i="11" s="1"/>
  <c r="L26" i="5"/>
  <c r="H429" i="11" s="1"/>
  <c r="H239" i="11"/>
  <c r="H236" i="11"/>
  <c r="H161" i="11"/>
  <c r="G31" i="3"/>
  <c r="C31" i="3"/>
  <c r="H143" i="11" s="1"/>
  <c r="H137" i="11"/>
  <c r="G56" i="2"/>
  <c r="G37" i="2"/>
  <c r="C11" i="9" s="1"/>
  <c r="H79" i="11"/>
  <c r="H57" i="11"/>
  <c r="H22" i="11"/>
  <c r="C56" i="2"/>
  <c r="D15" i="10"/>
  <c r="D44" i="4"/>
  <c r="D46" i="4" s="1"/>
  <c r="B98" i="2"/>
  <c r="B50" i="3"/>
  <c r="B38" i="5"/>
  <c r="K42" i="6" l="1"/>
  <c r="H700" i="11" s="1"/>
  <c r="L42" i="6"/>
  <c r="H730" i="11" s="1"/>
  <c r="R18" i="6"/>
  <c r="H888" i="11" s="1"/>
  <c r="M31" i="5"/>
  <c r="M34" i="5" s="1"/>
  <c r="H459" i="11" s="1"/>
  <c r="H572" i="11"/>
  <c r="J34" i="6"/>
  <c r="H662" i="11" s="1"/>
  <c r="R25" i="6"/>
  <c r="H894" i="11" s="1"/>
  <c r="Q34" i="6"/>
  <c r="H872" i="11" s="1"/>
  <c r="H876" i="11"/>
  <c r="R38" i="6"/>
  <c r="H906" i="11" s="1"/>
  <c r="N40" i="6"/>
  <c r="E21" i="7"/>
  <c r="H985" i="11" s="1"/>
  <c r="R31" i="6"/>
  <c r="H899" i="11" s="1"/>
  <c r="D95" i="2"/>
  <c r="E68" i="7"/>
  <c r="H1108" i="11" s="1"/>
  <c r="H974" i="11"/>
  <c r="G79" i="2"/>
  <c r="D11" i="10" s="1"/>
  <c r="C94" i="2"/>
  <c r="H71" i="11" s="1"/>
  <c r="D33" i="3"/>
  <c r="R33" i="6"/>
  <c r="H901" i="11" s="1"/>
  <c r="H33" i="3"/>
  <c r="H42" i="6"/>
  <c r="H610" i="11" s="1"/>
  <c r="H280" i="11"/>
  <c r="R24" i="6"/>
  <c r="H893" i="11" s="1"/>
  <c r="R26" i="6"/>
  <c r="H895" i="11" s="1"/>
  <c r="H566" i="11"/>
  <c r="H31" i="5"/>
  <c r="R34" i="6"/>
  <c r="H902" i="11" s="1"/>
  <c r="H302" i="11"/>
  <c r="F34" i="5"/>
  <c r="H305" i="11" s="1"/>
  <c r="I31" i="5"/>
  <c r="H354" i="11"/>
  <c r="H244" i="11"/>
  <c r="D31" i="5"/>
  <c r="L17" i="5"/>
  <c r="H420" i="11" s="1"/>
  <c r="H1178" i="11"/>
  <c r="F99" i="7"/>
  <c r="H1179" i="11" s="1"/>
  <c r="J19" i="6"/>
  <c r="H649" i="11" s="1"/>
  <c r="R13" i="6"/>
  <c r="H883" i="11" s="1"/>
  <c r="R14" i="6"/>
  <c r="H884" i="11" s="1"/>
  <c r="J29" i="6"/>
  <c r="H657" i="11" s="1"/>
  <c r="R12" i="6"/>
  <c r="H882" i="11" s="1"/>
  <c r="F42" i="6"/>
  <c r="H550" i="11" s="1"/>
  <c r="H94" i="11"/>
  <c r="D4" i="10"/>
  <c r="C46" i="4"/>
  <c r="H214" i="11" s="1"/>
  <c r="D98" i="7"/>
  <c r="D99" i="7" s="1"/>
  <c r="H1093" i="11" s="1"/>
  <c r="E87" i="7"/>
  <c r="H1124" i="11" s="1"/>
  <c r="C99" i="7"/>
  <c r="H1050" i="11" s="1"/>
  <c r="H1110" i="11"/>
  <c r="C46" i="7"/>
  <c r="H943" i="11" s="1"/>
  <c r="H987" i="11"/>
  <c r="E45" i="7"/>
  <c r="H669" i="11"/>
  <c r="R41" i="6"/>
  <c r="H909" i="11" s="1"/>
  <c r="R32" i="6"/>
  <c r="H900" i="11" s="1"/>
  <c r="H660" i="11"/>
  <c r="G40" i="6"/>
  <c r="H518" i="11"/>
  <c r="H776" i="11"/>
  <c r="R27" i="6"/>
  <c r="H896" i="11" s="1"/>
  <c r="H656" i="11"/>
  <c r="R15" i="6"/>
  <c r="H885" i="11" s="1"/>
  <c r="H769" i="11"/>
  <c r="N42" i="6"/>
  <c r="H790" i="11" s="1"/>
  <c r="Q19" i="6"/>
  <c r="R17" i="6"/>
  <c r="H887" i="11" s="1"/>
  <c r="H647" i="11"/>
  <c r="R16" i="6"/>
  <c r="H886" i="11" s="1"/>
  <c r="H641" i="11"/>
  <c r="R11" i="6"/>
  <c r="H881" i="11" s="1"/>
  <c r="G36" i="3"/>
  <c r="H174" i="11" s="1"/>
  <c r="H170" i="11"/>
  <c r="C36" i="3"/>
  <c r="H147" i="11" s="1"/>
  <c r="C33" i="3"/>
  <c r="H144" i="11" s="1"/>
  <c r="G33" i="3"/>
  <c r="H171" i="11" s="1"/>
  <c r="D18" i="10"/>
  <c r="H107" i="11"/>
  <c r="C7" i="9"/>
  <c r="D7" i="9" s="1"/>
  <c r="H41" i="11"/>
  <c r="H37" i="3"/>
  <c r="D42" i="3"/>
  <c r="D45" i="3" s="1"/>
  <c r="D37" i="3"/>
  <c r="H456" i="11" l="1"/>
  <c r="H788" i="11"/>
  <c r="Q40" i="6"/>
  <c r="H878" i="11" s="1"/>
  <c r="C95" i="2"/>
  <c r="D16" i="10" s="1"/>
  <c r="D10" i="10"/>
  <c r="D12" i="10"/>
  <c r="D5" i="10"/>
  <c r="D19" i="10" s="1"/>
  <c r="G95" i="2"/>
  <c r="H125" i="11" s="1"/>
  <c r="D13" i="10"/>
  <c r="H124" i="11"/>
  <c r="R29" i="6"/>
  <c r="H897" i="11" s="1"/>
  <c r="I34" i="5"/>
  <c r="H371" i="11" s="1"/>
  <c r="H368" i="11"/>
  <c r="D34" i="5"/>
  <c r="H258" i="11"/>
  <c r="L31" i="5"/>
  <c r="H434" i="11" s="1"/>
  <c r="H346" i="11"/>
  <c r="H34" i="5"/>
  <c r="H349" i="11" s="1"/>
  <c r="R19" i="6"/>
  <c r="H889" i="11" s="1"/>
  <c r="E10" i="9"/>
  <c r="D10" i="9" s="1"/>
  <c r="E98" i="7"/>
  <c r="H1135" i="11" s="1"/>
  <c r="H1092" i="11"/>
  <c r="H1006" i="11"/>
  <c r="E46" i="7"/>
  <c r="H1007" i="11" s="1"/>
  <c r="J40" i="6"/>
  <c r="H578" i="11"/>
  <c r="G42" i="6"/>
  <c r="H580" i="11" s="1"/>
  <c r="H859" i="11"/>
  <c r="D8" i="10"/>
  <c r="C42" i="3"/>
  <c r="H153" i="11" s="1"/>
  <c r="C37" i="3"/>
  <c r="D21" i="10" s="1"/>
  <c r="G37" i="3"/>
  <c r="H175" i="11" s="1"/>
  <c r="H42" i="3"/>
  <c r="Q42" i="6" l="1"/>
  <c r="H880" i="11" s="1"/>
  <c r="C6" i="9"/>
  <c r="D6" i="10"/>
  <c r="D20" i="10" s="1"/>
  <c r="H72" i="11"/>
  <c r="E6" i="9"/>
  <c r="H261" i="11"/>
  <c r="L34" i="5"/>
  <c r="E99" i="7"/>
  <c r="H1136" i="11" s="1"/>
  <c r="H668" i="11"/>
  <c r="R40" i="6"/>
  <c r="J42" i="6"/>
  <c r="H670" i="11" s="1"/>
  <c r="C45" i="3"/>
  <c r="H156" i="11" s="1"/>
  <c r="H148" i="11"/>
  <c r="G42" i="3"/>
  <c r="G44" i="3" s="1"/>
  <c r="H178" i="11" s="1"/>
  <c r="D23" i="10"/>
  <c r="D22" i="10"/>
  <c r="D24" i="10"/>
  <c r="H45" i="3"/>
  <c r="D44" i="3"/>
  <c r="H44" i="3"/>
  <c r="D6" i="9" l="1"/>
  <c r="E11" i="9"/>
  <c r="D11" i="9" s="1"/>
  <c r="H437" i="11"/>
  <c r="H908" i="11"/>
  <c r="R42" i="6"/>
  <c r="H910" i="11" s="1"/>
  <c r="C44" i="3"/>
  <c r="E8" i="9" s="1"/>
  <c r="D8" i="9" s="1"/>
  <c r="H176" i="11"/>
  <c r="G45" i="3"/>
  <c r="H179" i="11" s="1"/>
  <c r="H155" i="11" l="1"/>
</calcChain>
</file>

<file path=xl/sharedStrings.xml><?xml version="1.0" encoding="utf-8"?>
<sst xmlns="http://schemas.openxmlformats.org/spreadsheetml/2006/main" count="4163" uniqueCount="974">
  <si>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</si>
  <si>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</si>
  <si>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</si>
  <si>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</si>
  <si>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</si>
  <si>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</si>
  <si>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</si>
  <si>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</si>
  <si>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</si>
  <si>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</si>
  <si>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</si>
  <si>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</si>
  <si>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</si>
  <si>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</si>
  <si>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</si>
  <si>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</si>
  <si>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</si>
  <si>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</si>
  <si>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</si>
  <si>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</si>
  <si>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</si>
  <si>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</si>
  <si>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</si>
  <si>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</si>
  <si>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</si>
  <si>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</si>
  <si>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</si>
  <si>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</si>
  <si>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</si>
  <si>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</si>
  <si>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</si>
  <si>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</si>
  <si>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</si>
  <si>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</si>
  <si>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</si>
  <si>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</si>
  <si>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</si>
  <si>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</si>
  <si>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</si>
  <si>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</si>
  <si>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</si>
  <si>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</si>
  <si>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</si>
  <si>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</si>
  <si>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</si>
  <si>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</si>
  <si>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</si>
  <si>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</si>
  <si>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</si>
  <si>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</si>
  <si>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</si>
  <si>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</si>
  <si>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</si>
  <si>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</si>
  <si>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</si>
  <si>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</si>
  <si>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</si>
  <si>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</si>
  <si>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</si>
  <si>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</si>
  <si>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</si>
  <si>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</si>
  <si>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</si>
  <si>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</si>
  <si>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</si>
  <si>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</si>
  <si>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</si>
  <si>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</si>
  <si>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</si>
  <si>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</si>
  <si>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</si>
  <si>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</si>
  <si>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</si>
  <si>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</si>
  <si>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</si>
  <si>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</si>
  <si>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</si>
  <si>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</si>
  <si>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</si>
  <si>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</si>
  <si>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</si>
  <si>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</si>
  <si>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</si>
  <si>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</si>
  <si>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</si>
  <si>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</si>
  <si>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</si>
  <si>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</si>
  <si>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</si>
  <si>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</si>
  <si>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</si>
  <si>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</si>
  <si>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</si>
  <si>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</si>
  <si>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</si>
  <si>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</si>
  <si>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</si>
  <si>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</si>
  <si>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</si>
  <si>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</si>
  <si>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</si>
  <si>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</si>
  <si>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</si>
  <si>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</si>
  <si>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</si>
  <si>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</si>
  <si>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</si>
  <si>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</si>
  <si>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</si>
  <si>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</si>
  <si>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</si>
  <si>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</si>
  <si>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</si>
  <si>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</si>
  <si>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</si>
  <si>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</si>
  <si>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</si>
  <si>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</si>
  <si>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</si>
  <si>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</si>
  <si>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</si>
  <si>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</si>
  <si>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</si>
  <si>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</si>
  <si>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</si>
  <si>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</si>
  <si>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</si>
  <si>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</si>
  <si>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</si>
  <si>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</si>
  <si>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</si>
  <si>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</si>
  <si>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</si>
  <si>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</si>
  <si>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</si>
  <si>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</si>
  <si>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</si>
  <si>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</si>
  <si>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</si>
  <si>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</si>
  <si>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</si>
  <si>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</si>
  <si>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</si>
  <si>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</si>
  <si>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</si>
  <si>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</si>
  <si>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</si>
  <si>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</si>
  <si>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</si>
  <si>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</si>
  <si>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</si>
  <si>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</si>
  <si>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</si>
  <si>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</si>
  <si>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</si>
  <si>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</si>
  <si>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</si>
  <si>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</si>
  <si>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</si>
  <si>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</si>
  <si>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</si>
  <si>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</si>
  <si>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</si>
  <si>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</si>
  <si>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</si>
  <si>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</si>
  <si>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</si>
  <si>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</si>
  <si>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</si>
  <si>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</si>
  <si>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</si>
  <si>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</si>
  <si>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</si>
  <si>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</si>
  <si>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</si>
  <si>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</si>
  <si>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</si>
  <si>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</si>
  <si>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</si>
  <si>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</si>
  <si>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</si>
  <si>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</si>
  <si>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</si>
  <si>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</si>
  <si>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</si>
  <si>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</si>
  <si>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</si>
  <si>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</si>
  <si>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</si>
  <si>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</si>
  <si>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</si>
  <si>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</si>
  <si>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</si>
  <si>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</si>
  <si>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</si>
  <si>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</si>
  <si>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</si>
  <si>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</si>
  <si>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</si>
  <si>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</si>
  <si>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</si>
  <si>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</si>
  <si>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</si>
  <si>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</si>
  <si>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</si>
  <si>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</si>
  <si>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</si>
  <si>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</si>
  <si>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</si>
  <si>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</si>
  <si>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</si>
  <si>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</si>
  <si>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</si>
  <si>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</si>
  <si>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</si>
  <si>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</si>
  <si>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</si>
  <si>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</si>
  <si>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</si>
  <si>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</si>
  <si>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</si>
  <si>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</si>
  <si>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</si>
  <si>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</si>
  <si>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</si>
  <si>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</si>
  <si>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</si>
  <si>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</si>
  <si>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</si>
  <si>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</si>
  <si>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</si>
  <si>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</si>
  <si>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</si>
  <si>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</si>
  <si>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</si>
  <si>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</si>
  <si>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</si>
  <si>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</si>
  <si>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</si>
  <si>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</si>
  <si>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</si>
  <si>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</si>
  <si>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</si>
  <si>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</si>
  <si>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</si>
  <si>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</si>
  <si>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</si>
  <si>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</si>
  <si>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</si>
  <si>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</si>
  <si>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</si>
  <si>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</si>
  <si>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</si>
  <si>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</si>
  <si>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</si>
  <si>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</si>
  <si>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</si>
  <si>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</si>
  <si>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</si>
  <si>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</si>
  <si>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</si>
  <si>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</si>
  <si>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</si>
  <si>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</si>
  <si>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</si>
  <si>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</si>
  <si>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</si>
  <si>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</si>
  <si>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</si>
  <si>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</si>
  <si>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</si>
  <si>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</si>
  <si>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</si>
  <si>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</si>
  <si>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</si>
  <si>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</si>
  <si>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</si>
  <si>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</si>
  <si>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</si>
  <si>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</si>
  <si>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</si>
  <si>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</si>
  <si>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</si>
  <si>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</si>
  <si>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</si>
  <si>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</si>
  <si>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</si>
  <si>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</si>
  <si>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</si>
  <si>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</si>
  <si>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</si>
  <si>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</si>
  <si>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</si>
  <si>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</si>
  <si>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</si>
  <si>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</si>
  <si>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</si>
  <si>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</si>
  <si>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</si>
  <si>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</si>
  <si>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</si>
  <si>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</si>
  <si>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</si>
  <si>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</si>
  <si>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</si>
  <si>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</si>
  <si>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</si>
  <si>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</si>
  <si>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</si>
  <si>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</si>
  <si>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</si>
  <si>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</si>
  <si>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</si>
  <si>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</si>
  <si>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</si>
  <si>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</si>
  <si>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</si>
  <si>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</si>
  <si>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</si>
  <si>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</si>
  <si>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</si>
  <si>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</si>
  <si>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</si>
  <si>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</si>
  <si>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</si>
  <si>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</si>
  <si>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</si>
  <si>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</si>
  <si>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</si>
  <si>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</si>
  <si>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</si>
  <si>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</si>
  <si>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</si>
  <si>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</si>
  <si>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</si>
  <si>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</si>
  <si>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</si>
  <si>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</si>
  <si>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</si>
  <si>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</si>
  <si>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</si>
  <si>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</si>
  <si>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</si>
  <si>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</si>
  <si>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</si>
  <si>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</si>
  <si>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</si>
  <si>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</si>
  <si>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</si>
  <si>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</si>
  <si>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</si>
  <si>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</si>
  <si>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</si>
  <si>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</si>
  <si>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</si>
  <si>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</si>
  <si>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</si>
  <si>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</si>
  <si>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</si>
  <si>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</si>
  <si>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</si>
  <si>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</si>
  <si>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</si>
  <si>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</si>
  <si>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</si>
  <si>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</si>
  <si>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</si>
  <si>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</si>
  <si>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</si>
  <si>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</si>
  <si>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</si>
  <si>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</si>
  <si>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</si>
  <si>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</si>
  <si>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</si>
  <si>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</si>
  <si>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</si>
  <si>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</si>
  <si>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</si>
  <si>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</si>
  <si>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</si>
  <si>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</si>
  <si>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</si>
  <si>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</si>
  <si>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</si>
  <si>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</si>
  <si>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</si>
  <si>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</si>
  <si>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</si>
  <si>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</si>
  <si>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</si>
  <si>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</si>
  <si>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</si>
  <si>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</si>
  <si>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</si>
  <si>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</si>
  <si>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</si>
  <si>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</si>
  <si>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</si>
  <si>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</si>
  <si>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</si>
  <si>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</si>
  <si>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</si>
  <si>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</si>
  <si>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</si>
  <si>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</si>
  <si>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</si>
  <si>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</si>
  <si>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</si>
  <si>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</si>
  <si>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</si>
  <si>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</si>
  <si>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</si>
  <si>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</si>
  <si>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</si>
  <si>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</si>
  <si>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</si>
  <si>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</si>
  <si>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</si>
  <si>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</si>
  <si>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</si>
  <si>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</si>
  <si>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</si>
  <si>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</si>
  <si>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</si>
  <si>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</si>
  <si>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</si>
  <si>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</si>
  <si>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</si>
  <si>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</si>
  <si>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</si>
  <si>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</si>
  <si>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</si>
  <si>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</si>
  <si>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</si>
  <si>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</si>
  <si>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</si>
  <si>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</si>
  <si>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</si>
  <si>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</si>
  <si>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</si>
  <si>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</si>
  <si>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</si>
  <si>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</si>
  <si>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</si>
  <si>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</si>
  <si>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</si>
  <si>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</si>
  <si>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</si>
  <si>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</si>
  <si>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</si>
  <si>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</si>
  <si>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</si>
  <si>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</si>
  <si>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</si>
  <si>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</si>
  <si>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</si>
  <si>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</si>
  <si>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</si>
  <si>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</si>
  <si>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</si>
  <si>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</si>
  <si>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</si>
  <si>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</si>
  <si>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</si>
  <si>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</si>
  <si>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</si>
  <si>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</si>
  <si>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</si>
  <si>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</si>
  <si>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</si>
  <si>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</si>
  <si>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</si>
  <si>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</si>
  <si>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</si>
  <si>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</si>
  <si>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</si>
  <si>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</si>
  <si>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</si>
  <si>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</si>
  <si>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</si>
  <si>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</si>
  <si>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</si>
  <si>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</si>
  <si>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</si>
  <si>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</si>
  <si>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</si>
  <si>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</si>
  <si>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</si>
  <si>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</si>
  <si>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</si>
  <si>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</si>
  <si>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</si>
  <si>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</si>
  <si>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</si>
  <si>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</si>
  <si>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</si>
  <si>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</si>
  <si>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</si>
  <si>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</si>
  <si>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</si>
  <si>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</si>
  <si>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</si>
  <si>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</si>
  <si>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</si>
  <si>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</si>
  <si>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</si>
  <si>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</si>
  <si>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</si>
  <si>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</si>
  <si>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</si>
  <si>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</si>
  <si>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</si>
  <si>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</si>
  <si>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</si>
  <si>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</si>
  <si>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</si>
  <si>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</si>
  <si>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</si>
  <si>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</si>
  <si>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</si>
  <si>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</si>
  <si>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</si>
  <si>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</si>
  <si>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</si>
  <si>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</si>
  <si>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</si>
  <si>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</si>
  <si>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</si>
  <si>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</si>
  <si>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</si>
  <si>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</si>
  <si>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</si>
  <si>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</si>
  <si>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</si>
  <si>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</si>
  <si>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</si>
  <si>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</si>
  <si>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</si>
  <si>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</si>
  <si>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</si>
  <si>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</si>
  <si>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</si>
  <si>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</si>
  <si>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</si>
  <si>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</si>
  <si>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</si>
  <si>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</si>
  <si>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</si>
  <si>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</si>
  <si>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</si>
  <si>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</si>
  <si>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</si>
  <si>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</si>
  <si>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</si>
  <si>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</si>
  <si>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</si>
  <si>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</si>
  <si>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</si>
  <si>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</si>
  <si>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</si>
  <si>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</si>
  <si>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</si>
  <si>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</si>
  <si>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</si>
  <si>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</si>
  <si>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</si>
  <si>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</si>
  <si>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</si>
  <si>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</si>
  <si>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</si>
  <si>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</si>
  <si>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</si>
  <si>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</si>
  <si>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</si>
  <si>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</si>
  <si>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</si>
  <si>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</si>
  <si>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</si>
  <si>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</si>
  <si>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</si>
  <si>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</si>
  <si>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</si>
  <si>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</si>
  <si>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</si>
  <si>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</si>
  <si>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</si>
  <si>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</si>
  <si>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</si>
  <si>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</si>
  <si>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</si>
  <si>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</si>
  <si>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</si>
  <si>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</si>
  <si>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</si>
  <si>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</si>
  <si>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</si>
  <si>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</si>
  <si>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</si>
  <si>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</si>
  <si>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</si>
  <si>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</si>
  <si>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</si>
  <si>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</si>
  <si>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</si>
  <si>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</si>
  <si>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</si>
  <si>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</si>
  <si>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</si>
  <si>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</si>
  <si>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</si>
  <si>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</si>
  <si>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</si>
  <si>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</si>
  <si>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</si>
  <si>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</si>
  <si>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</si>
  <si>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</si>
  <si>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</si>
  <si>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</si>
  <si>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</si>
  <si>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</si>
  <si>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</si>
  <si>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</si>
  <si>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</si>
  <si>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</si>
  <si>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</si>
  <si>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</si>
  <si>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</si>
  <si>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</si>
  <si>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</si>
  <si>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</si>
  <si>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</si>
  <si>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</si>
  <si>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</si>
  <si>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</si>
  <si>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</si>
  <si>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</si>
  <si>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</si>
  <si>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</si>
  <si>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</si>
  <si>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</si>
  <si>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</si>
  <si>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</si>
  <si>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</si>
  <si>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</si>
  <si>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</si>
  <si>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</si>
  <si>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</si>
  <si>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</si>
  <si>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</si>
  <si>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</si>
  <si>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</si>
  <si>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</si>
  <si>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</si>
  <si>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</si>
  <si>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</si>
  <si>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</si>
  <si>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</si>
  <si>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</si>
  <si>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</si>
  <si>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</si>
  <si>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</si>
  <si>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</si>
  <si>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</si>
  <si>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</si>
  <si>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</si>
  <si>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</si>
  <si>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</si>
  <si>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</si>
  <si>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</si>
  <si>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</si>
  <si>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</si>
  <si>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</si>
  <si>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</si>
  <si>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</si>
  <si>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</si>
  <si>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</si>
  <si>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</si>
  <si>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</si>
  <si>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</si>
  <si>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</si>
  <si>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</si>
  <si>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</si>
  <si>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</si>
  <si>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</si>
  <si>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</si>
  <si>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</si>
  <si>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</si>
  <si>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</si>
  <si>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</si>
  <si>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</si>
  <si>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</si>
  <si>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</si>
  <si>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</si>
  <si>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</si>
  <si>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</si>
  <si>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</si>
  <si>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</si>
  <si>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</si>
  <si>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</si>
  <si>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</si>
  <si>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</si>
  <si>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</si>
  <si>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</si>
  <si>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</si>
  <si>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</si>
  <si>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</si>
  <si>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</si>
  <si>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</si>
  <si>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</si>
  <si>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</si>
  <si>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</si>
  <si>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</si>
  <si>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</si>
  <si>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</si>
  <si>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</si>
  <si>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</si>
  <si>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</si>
  <si>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</si>
  <si>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</si>
  <si>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</si>
  <si>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</si>
  <si>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</si>
  <si>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</si>
  <si>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</si>
  <si>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</si>
  <si>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</si>
  <si>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</si>
  <si>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</si>
  <si>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</si>
  <si>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</si>
  <si>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</si>
  <si>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</si>
  <si>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</si>
  <si>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</si>
  <si>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</si>
  <si>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</si>
  <si>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</si>
  <si>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</si>
  <si>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</si>
  <si>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</si>
  <si>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</si>
  <si>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</si>
  <si>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</si>
  <si>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</si>
  <si>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</si>
  <si>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</si>
  <si>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</si>
  <si>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</si>
  <si>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</si>
  <si>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</si>
  <si>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</si>
  <si>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</si>
  <si>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</si>
  <si>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</si>
  <si>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</si>
  <si>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</si>
  <si>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</si>
  <si>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</si>
  <si>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</si>
  <si>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</si>
  <si>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</si>
  <si>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</si>
  <si>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</si>
  <si>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</si>
  <si>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</si>
  <si>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</si>
  <si>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</si>
  <si>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</si>
  <si>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</si>
  <si>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</si>
  <si>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</si>
  <si>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</si>
  <si>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</si>
  <si>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</si>
  <si>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</si>
  <si>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</si>
  <si>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</si>
  <si>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</si>
  <si>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</si>
  <si>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</si>
  <si>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</si>
  <si>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</si>
  <si>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</si>
  <si>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</si>
  <si>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</si>
  <si>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</si>
  <si>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</si>
  <si>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</si>
  <si>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</si>
  <si>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</si>
  <si>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</si>
  <si>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</si>
  <si>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</si>
  <si>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</si>
  <si>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</si>
  <si>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</si>
  <si>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</si>
  <si>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</si>
  <si>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</si>
  <si>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</si>
  <si>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</si>
  <si>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</si>
  <si>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</si>
  <si>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</si>
  <si>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</si>
  <si>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</si>
  <si>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</si>
  <si>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</si>
  <si>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</si>
  <si>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</si>
  <si>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</si>
  <si>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</si>
  <si>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</si>
  <si>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</si>
  <si>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</si>
  <si>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</si>
  <si>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</si>
  <si>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</si>
  <si>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</si>
  <si>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</si>
  <si>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</si>
  <si>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</si>
  <si>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</si>
  <si>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</si>
  <si>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</si>
  <si>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</si>
  <si>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</si>
  <si>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</si>
  <si>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</si>
  <si>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</si>
  <si>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</si>
  <si>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</si>
  <si>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</si>
  <si>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</si>
  <si>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</si>
  <si>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</si>
  <si>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</si>
  <si>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</si>
  <si>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</si>
  <si>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</si>
  <si>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</si>
  <si>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</si>
  <si>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</si>
  <si>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</si>
  <si>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</si>
  <si>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</si>
  <si>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</si>
  <si>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</si>
  <si>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</si>
  <si>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</si>
  <si>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</si>
  <si>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</si>
  <si>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</si>
  <si>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</si>
  <si>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</si>
  <si>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</si>
  <si>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</si>
  <si>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</si>
  <si>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</si>
  <si>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</si>
  <si>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</si>
  <si>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</si>
  <si>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</si>
  <si>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</si>
  <si>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</si>
  <si>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</si>
  <si>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</si>
  <si>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</si>
  <si>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</si>
  <si>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</si>
  <si>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</si>
  <si>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</si>
  <si>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</si>
  <si>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</si>
  <si>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</si>
  <si>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</si>
  <si>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</si>
  <si>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</si>
  <si>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</si>
  <si>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</si>
  <si>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</si>
  <si>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</si>
  <si>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</si>
  <si>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</si>
  <si>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</si>
  <si>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</si>
  <si>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</si>
  <si>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</si>
  <si>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</si>
  <si>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</si>
  <si>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</si>
  <si>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</si>
  <si>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</si>
  <si>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</si>
  <si>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</si>
  <si>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</si>
  <si>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</si>
  <si>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</si>
  <si>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</si>
  <si>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</si>
  <si>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</si>
  <si>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</si>
  <si>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</si>
  <si>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</si>
  <si>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</si>
  <si>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</si>
  <si>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</si>
  <si>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</si>
  <si>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</si>
  <si>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</si>
  <si>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</si>
  <si>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</si>
  <si>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</si>
  <si>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</si>
  <si>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</si>
  <si>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</si>
  <si>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</si>
  <si>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</si>
  <si>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</si>
  <si>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</si>
  <si>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</si>
  <si>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</si>
  <si>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</si>
  <si>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</si>
  <si>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</si>
  <si>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</si>
  <si>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</si>
  <si>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</si>
  <si>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</si>
  <si>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</si>
  <si>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</si>
  <si>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</si>
  <si>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</si>
  <si>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</si>
  <si>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</si>
  <si>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</si>
  <si>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</si>
  <si>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</si>
  <si>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</si>
  <si>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</si>
  <si>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</si>
  <si>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</si>
  <si>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</si>
  <si>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</si>
  <si>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</si>
  <si>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</si>
  <si>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</si>
  <si>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</si>
  <si>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</si>
  <si>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</si>
  <si>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</si>
  <si>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</si>
  <si>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</si>
  <si>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</si>
  <si>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</si>
  <si>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</si>
  <si>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</si>
  <si>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</si>
  <si>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</si>
  <si>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</si>
  <si>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</si>
  <si>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</si>
  <si>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</si>
  <si>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</si>
  <si>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</si>
  <si>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</si>
  <si>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Огнян Донев</t>
  </si>
  <si>
    <t>Изпълнителен Директор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</si>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</sst>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1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  <font>
      <sz val="10"/>
      <name val="Tms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9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</cellStyleXfs>
  <cellXfs count="719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3" fillId="0" borderId="10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3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19">
    <cellStyle name="Currency 2" xfId="1"/>
    <cellStyle name="Currency 3" xfId="17"/>
    <cellStyle name="Euro" xfId="2"/>
    <cellStyle name="Euro 2" xfId="18"/>
    <cellStyle name="Hyperlink" xfId="3" builtinId="8"/>
    <cellStyle name="Normal" xfId="0" builtinId="0"/>
    <cellStyle name="Normal 16" xfId="4"/>
    <cellStyle name="Normal 2" xfId="5"/>
    <cellStyle name="Normal 3" xfId="16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zoomScale="85" zoomScaleNormal="100" zoomScaleSheetLayoutView="85" workbookViewId="0">
      <selection activeCell="E11" sqref="E11"/>
    </sheetView>
  </sheetViews>
  <sheetFormatPr defaultColWidth="9.140625" defaultRowHeight="15.75"/>
  <cols>
    <col min="1" max="1" width="30.7109375" style="655" customWidth="1"/>
    <col min="2" max="2" width="65.7109375" style="655" customWidth="1"/>
    <col min="3" max="26" width="11.42578125" style="655" customWidth="1"/>
    <col min="27" max="27" width="9.85546875" style="655" bestFit="1" customWidth="1"/>
    <col min="28" max="256" width="11.42578125" style="655" customWidth="1"/>
    <col min="257" max="16384" width="9.140625" style="655"/>
  </cols>
  <sheetData>
    <row r="1" spans="1:27">
      <c r="A1" s="1" t="s">
        <v>937</v>
      </c>
      <c r="B1" s="2"/>
      <c r="Z1" s="666">
        <v>1</v>
      </c>
      <c r="AA1" s="667">
        <f>IF(ISBLANK(_endDate),"",_endDate)</f>
        <v>43008</v>
      </c>
    </row>
    <row r="2" spans="1:27">
      <c r="A2" s="654" t="s">
        <v>938</v>
      </c>
      <c r="B2" s="649"/>
      <c r="Z2" s="666">
        <v>2</v>
      </c>
      <c r="AA2" s="667">
        <f>IF(ISBLANK(_pdeReportingDate),"",_pdeReportingDate)</f>
        <v>43067</v>
      </c>
    </row>
    <row r="3" spans="1:27">
      <c r="A3" s="650" t="s">
        <v>935</v>
      </c>
      <c r="B3" s="651"/>
      <c r="Z3" s="666">
        <v>3</v>
      </c>
      <c r="AA3" s="667" t="str">
        <f>IF(ISBLANK(_authorName),"",_authorName)</f>
        <v>Людмила Бонджова</v>
      </c>
    </row>
    <row r="4" spans="1:27">
      <c r="A4" s="648" t="s">
        <v>961</v>
      </c>
      <c r="B4" s="649"/>
    </row>
    <row r="5" spans="1:27" ht="47.25">
      <c r="A5" s="652" t="s">
        <v>903</v>
      </c>
      <c r="B5" s="653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47">
        <v>42736</v>
      </c>
    </row>
    <row r="10" spans="1:27">
      <c r="A10" s="7" t="s">
        <v>2</v>
      </c>
      <c r="B10" s="547">
        <v>43008</v>
      </c>
    </row>
    <row r="11" spans="1:27">
      <c r="A11" s="7" t="s">
        <v>950</v>
      </c>
      <c r="B11" s="547">
        <v>43067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46" t="s">
        <v>963</v>
      </c>
    </row>
    <row r="15" spans="1:27">
      <c r="A15" s="10" t="s">
        <v>942</v>
      </c>
      <c r="B15" s="548" t="s">
        <v>898</v>
      </c>
    </row>
    <row r="16" spans="1:27">
      <c r="A16" s="7" t="s">
        <v>3</v>
      </c>
      <c r="B16" s="546" t="s">
        <v>962</v>
      </c>
    </row>
    <row r="17" spans="1:2">
      <c r="A17" s="7" t="s">
        <v>894</v>
      </c>
      <c r="B17" s="546" t="s">
        <v>968</v>
      </c>
    </row>
    <row r="18" spans="1:2">
      <c r="A18" s="7" t="s">
        <v>893</v>
      </c>
      <c r="B18" s="546" t="s">
        <v>969</v>
      </c>
    </row>
    <row r="19" spans="1:2">
      <c r="A19" s="7" t="s">
        <v>4</v>
      </c>
      <c r="B19" s="546" t="s">
        <v>972</v>
      </c>
    </row>
    <row r="20" spans="1:2">
      <c r="A20" s="7" t="s">
        <v>5</v>
      </c>
      <c r="B20" s="546" t="s">
        <v>973</v>
      </c>
    </row>
    <row r="21" spans="1:2">
      <c r="A21" s="10" t="s">
        <v>6</v>
      </c>
      <c r="B21" s="548" t="s">
        <v>967</v>
      </c>
    </row>
    <row r="22" spans="1:2">
      <c r="A22" s="10" t="s">
        <v>891</v>
      </c>
      <c r="B22" s="548" t="s">
        <v>965</v>
      </c>
    </row>
    <row r="23" spans="1:2">
      <c r="A23" s="10" t="s">
        <v>7</v>
      </c>
      <c r="B23" s="656" t="s">
        <v>966</v>
      </c>
    </row>
    <row r="24" spans="1:2">
      <c r="A24" s="10" t="s">
        <v>892</v>
      </c>
      <c r="B24" s="657" t="s">
        <v>964</v>
      </c>
    </row>
    <row r="25" spans="1:2">
      <c r="A25" s="7" t="s">
        <v>895</v>
      </c>
      <c r="B25" s="658"/>
    </row>
    <row r="26" spans="1:2">
      <c r="A26" s="10" t="s">
        <v>943</v>
      </c>
      <c r="B26" s="668" t="s">
        <v>970</v>
      </c>
    </row>
    <row r="27" spans="1:2">
      <c r="A27" s="10" t="s">
        <v>944</v>
      </c>
      <c r="B27" s="548" t="s">
        <v>971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customSheetViews>
    <customSheetView guid="{F2D4D9F9-DE61-45A3-92A2-4E78F2B34B7F}" scale="85" showPageBreaks="1" fitToPage="1" printArea="1">
      <selection activeCell="E11" sqref="E11"/>
      <pageMargins left="0.70866141732283472" right="0.70866141732283472" top="1.1811023622047245" bottom="0.74803149606299213" header="0.31496062992125984" footer="0.31496062992125984"/>
      <pageSetup paperSize="9" scale="90" orientation="portrait" r:id="rId1"/>
      <headerFooter>
        <oddHeader>&amp;R&amp;"Times New Roman,Bold Italic"&amp;12Приложение 3&amp;"Times New Roman,Bold"
Проект!</oddHeader>
      </headerFooter>
    </customSheetView>
    <customSheetView guid="{07871067-5294-4FEE-88CE-4A4A5BC97EF0}" scale="85" fitToPage="1" topLeftCell="A4">
      <selection activeCell="B17" sqref="B17"/>
      <pageMargins left="0.70866141732283472" right="0.70866141732283472" top="1.1811023622047245" bottom="0.74803149606299213" header="0.31496062992125984" footer="0.31496062992125984"/>
      <pageSetup paperSize="9" scale="90" orientation="portrait" r:id="rId2"/>
      <headerFooter>
        <oddHeader>&amp;R&amp;"Times New Roman,Bold Italic"&amp;12Приложение 3&amp;"Times New Roman,Bold"
Проект!</oddHeader>
      </headerFooter>
    </customSheetView>
    <customSheetView guid="{17A0B690-90B4-478F-B629-540D801E18FD}" scale="85" showPageBreaks="1" fitToPage="1" printArea="1" topLeftCell="A4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3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zoomScale="90" zoomScaleNormal="100" zoomScaleSheetLayoutView="90" workbookViewId="0"/>
  </sheetViews>
  <sheetFormatPr defaultColWidth="8.85546875" defaultRowHeight="15"/>
  <cols>
    <col min="1" max="1" width="4.28515625" customWidth="1"/>
    <col min="2" max="2" width="31.140625" bestFit="1" customWidth="1"/>
    <col min="3" max="3" width="40" bestFit="1" customWidth="1"/>
    <col min="4" max="5" width="18.42578125" customWidth="1"/>
  </cols>
  <sheetData>
    <row r="1" spans="1:5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5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4.5063735342112776E-2</v>
      </c>
      <c r="E3" s="615"/>
    </row>
    <row r="4" spans="1:5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6.7889420189564204E-2</v>
      </c>
    </row>
    <row r="5" spans="1:5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7.513604018417748E-2</v>
      </c>
    </row>
    <row r="6" spans="1:5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3.4388421052631582E-2</v>
      </c>
    </row>
    <row r="7" spans="1:5" ht="24" customHeight="1">
      <c r="A7" s="614" t="s">
        <v>866</v>
      </c>
      <c r="B7" s="612"/>
      <c r="C7" s="612"/>
      <c r="D7" s="613"/>
    </row>
    <row r="8" spans="1:5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1.0586838294634748</v>
      </c>
    </row>
    <row r="9" spans="1:5" ht="24" customHeight="1">
      <c r="A9" s="614" t="s">
        <v>869</v>
      </c>
      <c r="B9" s="612"/>
      <c r="C9" s="612"/>
      <c r="D9" s="613"/>
    </row>
    <row r="10" spans="1:5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1.4048823948681397</v>
      </c>
    </row>
    <row r="11" spans="1:5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0.84949010362410216</v>
      </c>
    </row>
    <row r="12" spans="1:5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8.425352267119908E-2</v>
      </c>
    </row>
    <row r="13" spans="1:5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8.425352267119908E-2</v>
      </c>
    </row>
    <row r="14" spans="1:5" ht="24" customHeight="1">
      <c r="A14" s="614" t="s">
        <v>876</v>
      </c>
      <c r="B14" s="612"/>
      <c r="C14" s="612"/>
      <c r="D14" s="613"/>
    </row>
    <row r="15" spans="1:5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1.2629214305250449</v>
      </c>
    </row>
    <row r="16" spans="1:5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0.76310631578947363</v>
      </c>
    </row>
    <row r="17" spans="1:5" ht="24" customHeight="1">
      <c r="A17" s="614" t="s">
        <v>879</v>
      </c>
      <c r="B17" s="612"/>
      <c r="C17" s="612"/>
      <c r="D17" s="613"/>
    </row>
    <row r="18" spans="1:5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0.12702207983280936</v>
      </c>
    </row>
    <row r="19" spans="1:5" ht="31.5">
      <c r="A19" s="561">
        <v>13</v>
      </c>
      <c r="B19" s="559" t="s">
        <v>907</v>
      </c>
      <c r="C19" s="560" t="s">
        <v>880</v>
      </c>
      <c r="D19" s="610">
        <f>D4/D5</f>
        <v>0.90355334168729184</v>
      </c>
    </row>
    <row r="20" spans="1:5" ht="31.5">
      <c r="A20" s="561">
        <v>14</v>
      </c>
      <c r="B20" s="559" t="s">
        <v>881</v>
      </c>
      <c r="C20" s="560" t="s">
        <v>882</v>
      </c>
      <c r="D20" s="610">
        <f>D6/D5</f>
        <v>0.45768210526315795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46426</v>
      </c>
      <c r="E21" s="665"/>
    </row>
    <row r="22" spans="1:5" ht="63">
      <c r="A22" s="561">
        <v>16</v>
      </c>
      <c r="B22" s="559" t="s">
        <v>887</v>
      </c>
      <c r="C22" s="560" t="s">
        <v>888</v>
      </c>
      <c r="D22" s="616">
        <f>D21/'1-Баланс'!G37</f>
        <v>9.647782979952578E-2</v>
      </c>
    </row>
    <row r="23" spans="1:5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9.4671434433436896E-2</v>
      </c>
    </row>
    <row r="24" spans="1:5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6.2610411116711067</v>
      </c>
    </row>
  </sheetData>
  <sheetProtection password="D554" sheet="1" objects="1" scenarios="1" insertRows="0"/>
  <customSheetViews>
    <customSheetView guid="{F2D4D9F9-DE61-45A3-92A2-4E78F2B34B7F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07871067-5294-4FEE-88CE-4A4A5BC97EF0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17A0B690-90B4-478F-B629-540D801E18FD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</customSheetViews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ColWidth="9.140625" defaultRowHeight="15.75"/>
  <cols>
    <col min="1" max="1" width="16.42578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256" width="11.42578125" style="99" customWidth="1"/>
    <col min="257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83" customFormat="1">
      <c r="C2" s="549"/>
      <c r="F2" s="487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50">
        <f t="shared" ref="C3:C34" si="2">endDate</f>
        <v>43008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49304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50">
        <f t="shared" si="2"/>
        <v>43008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129422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50">
        <f t="shared" si="2"/>
        <v>43008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99379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50">
        <f t="shared" si="2"/>
        <v>43008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11693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50">
        <f t="shared" si="2"/>
        <v>43008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7318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50">
        <f t="shared" si="2"/>
        <v>43008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6682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50">
        <f t="shared" si="2"/>
        <v>43008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8445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50">
        <f t="shared" si="2"/>
        <v>43008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0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50">
        <f t="shared" si="2"/>
        <v>43008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312243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50">
        <f t="shared" si="2"/>
        <v>43008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9502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50">
        <f t="shared" si="2"/>
        <v>43008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50">
        <f t="shared" si="2"/>
        <v>43008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40587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50">
        <f t="shared" si="2"/>
        <v>43008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9423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50">
        <f t="shared" si="2"/>
        <v>43008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50">
        <f t="shared" si="2"/>
        <v>43008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1608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50">
        <f t="shared" si="2"/>
        <v>43008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51618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50">
        <f t="shared" si="2"/>
        <v>43008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21086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50">
        <f t="shared" si="2"/>
        <v>43008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50">
        <f t="shared" si="2"/>
        <v>43008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21086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50">
        <f t="shared" si="2"/>
        <v>43008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24180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50">
        <f t="shared" si="2"/>
        <v>43008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50">
        <f t="shared" si="2"/>
        <v>43008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1616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50">
        <f t="shared" si="2"/>
        <v>43008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14930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50">
        <f t="shared" si="2"/>
        <v>43008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7634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50">
        <f t="shared" si="2"/>
        <v>43008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50">
        <f t="shared" si="2"/>
        <v>43008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50">
        <f t="shared" si="2"/>
        <v>43008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50">
        <f t="shared" si="2"/>
        <v>43008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50">
        <f t="shared" si="2"/>
        <v>43008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50">
        <f t="shared" si="2"/>
        <v>43008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50">
        <f t="shared" si="2"/>
        <v>43008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24180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50">
        <f t="shared" si="2"/>
        <v>43008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12233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50">
        <f t="shared" ref="C35:C66" si="5">endDate</f>
        <v>43008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314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50">
        <f t="shared" si="5"/>
        <v>43008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50">
        <f t="shared" si="5"/>
        <v>43008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3604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50">
        <f t="shared" si="5"/>
        <v>43008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16151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50">
        <f t="shared" si="5"/>
        <v>43008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50">
        <f t="shared" si="5"/>
        <v>43008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2747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50">
        <f t="shared" si="5"/>
        <v>43008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437527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50">
        <f t="shared" si="5"/>
        <v>43008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32007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50">
        <f t="shared" si="5"/>
        <v>43008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41112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50">
        <f t="shared" si="5"/>
        <v>43008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122420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50">
        <f t="shared" si="5"/>
        <v>43008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5125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50">
        <f t="shared" si="5"/>
        <v>43008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50">
        <f t="shared" si="5"/>
        <v>43008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50">
        <f t="shared" si="5"/>
        <v>43008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200664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50">
        <f t="shared" si="5"/>
        <v>43008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13982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50">
        <f t="shared" si="5"/>
        <v>43008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239564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50">
        <f t="shared" si="5"/>
        <v>43008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4387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50">
        <f t="shared" si="5"/>
        <v>43008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3635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50">
        <f t="shared" si="5"/>
        <v>43008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6046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50">
        <f t="shared" si="5"/>
        <v>43008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7485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50">
        <f t="shared" si="5"/>
        <v>43008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50">
        <f t="shared" si="5"/>
        <v>43008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4044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50">
        <f t="shared" si="5"/>
        <v>43008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279143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50">
        <f t="shared" si="5"/>
        <v>43008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50">
        <f t="shared" si="5"/>
        <v>43008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50">
        <f t="shared" si="5"/>
        <v>43008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50">
        <f t="shared" si="5"/>
        <v>43008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50">
        <f t="shared" si="5"/>
        <v>43008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50">
        <f t="shared" si="5"/>
        <v>43008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50">
        <f t="shared" si="5"/>
        <v>43008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50">
        <f t="shared" si="5"/>
        <v>43008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1545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50">
        <f t="shared" si="5"/>
        <v>43008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22239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50">
        <f t="shared" ref="C67:C98" si="8">endDate</f>
        <v>43008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6950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50">
        <f t="shared" si="8"/>
        <v>43008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50">
        <f t="shared" si="8"/>
        <v>43008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30734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50">
        <f t="shared" si="8"/>
        <v>43008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1932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50">
        <f t="shared" si="8"/>
        <v>43008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512473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50">
        <f t="shared" si="8"/>
        <v>43008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950000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50">
        <f t="shared" si="8"/>
        <v>43008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50">
        <f t="shared" si="8"/>
        <v>43008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50">
        <f t="shared" si="8"/>
        <v>43008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50">
        <f t="shared" si="8"/>
        <v>43008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-17939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50">
        <f t="shared" si="8"/>
        <v>43008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50">
        <f t="shared" si="8"/>
        <v>43008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50">
        <f t="shared" si="8"/>
        <v>43008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116859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50">
        <f t="shared" si="8"/>
        <v>43008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50">
        <f t="shared" si="8"/>
        <v>43008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36690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50">
        <f t="shared" si="8"/>
        <v>43008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51666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50">
        <f t="shared" si="8"/>
        <v>43008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51666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50">
        <f t="shared" si="8"/>
        <v>43008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50">
        <f t="shared" si="8"/>
        <v>43008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50">
        <f t="shared" si="8"/>
        <v>43008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88356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50">
        <f t="shared" si="8"/>
        <v>43008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243325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50">
        <f t="shared" si="8"/>
        <v>43008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243325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50">
        <f t="shared" si="8"/>
        <v>43008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50">
        <f t="shared" si="8"/>
        <v>43008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50">
        <f t="shared" si="8"/>
        <v>43008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32669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50">
        <f t="shared" si="8"/>
        <v>43008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50">
        <f t="shared" si="8"/>
        <v>43008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275994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50">
        <f t="shared" si="8"/>
        <v>43008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481209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50">
        <f t="shared" si="8"/>
        <v>43008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33993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50">
        <f t="shared" si="8"/>
        <v>43008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50">
        <f t="shared" si="8"/>
        <v>43008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40548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50">
        <f t="shared" si="8"/>
        <v>43008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50">
        <f t="shared" ref="C99:C125" si="11">endDate</f>
        <v>43008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50">
        <f t="shared" si="11"/>
        <v>43008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50">
        <f t="shared" si="11"/>
        <v>43008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2305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50">
        <f t="shared" si="11"/>
        <v>43008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42853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50">
        <f t="shared" si="11"/>
        <v>43008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4685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50">
        <f t="shared" si="11"/>
        <v>43008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50">
        <f t="shared" si="11"/>
        <v>43008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14211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50">
        <f t="shared" si="11"/>
        <v>43008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8269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50">
        <f t="shared" si="11"/>
        <v>43008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70018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50">
        <f t="shared" si="11"/>
        <v>43008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190959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50">
        <f t="shared" si="11"/>
        <v>43008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12078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50">
        <f t="shared" si="11"/>
        <v>43008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132761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50">
        <f t="shared" si="11"/>
        <v>43008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894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50">
        <f t="shared" si="11"/>
        <v>43008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50">
        <f t="shared" si="11"/>
        <v>43008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110499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50">
        <f t="shared" si="11"/>
        <v>43008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1707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50">
        <f t="shared" si="11"/>
        <v>43008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9741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50">
        <f t="shared" si="11"/>
        <v>43008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2149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50">
        <f t="shared" si="11"/>
        <v>43008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7771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50">
        <f t="shared" si="11"/>
        <v>43008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28982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50">
        <f t="shared" si="11"/>
        <v>43008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50">
        <f t="shared" si="11"/>
        <v>43008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364780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50">
        <f t="shared" si="11"/>
        <v>43008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50">
        <f t="shared" si="11"/>
        <v>43008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50">
        <f t="shared" si="11"/>
        <v>43008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50">
        <f t="shared" si="11"/>
        <v>43008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364780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50">
        <f t="shared" si="11"/>
        <v>43008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950000</v>
      </c>
    </row>
    <row r="126" spans="1:8" s="483" customFormat="1">
      <c r="C126" s="549"/>
      <c r="F126" s="487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50">
        <f t="shared" ref="C127:C158" si="14">endDate</f>
        <v>43008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67662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50">
        <f t="shared" si="14"/>
        <v>43008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44924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50">
        <f t="shared" si="14"/>
        <v>43008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23019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50">
        <f t="shared" si="14"/>
        <v>43008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61278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50">
        <f t="shared" si="14"/>
        <v>43008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11048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50">
        <f t="shared" si="14"/>
        <v>43008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470612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50">
        <f t="shared" si="14"/>
        <v>43008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-4337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50">
        <f t="shared" si="14"/>
        <v>43008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5233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50">
        <f t="shared" si="14"/>
        <v>43008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50">
        <f t="shared" si="14"/>
        <v>43008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50">
        <f t="shared" si="14"/>
        <v>43008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679439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50">
        <f t="shared" si="14"/>
        <v>43008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5778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50">
        <f t="shared" si="14"/>
        <v>43008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50">
        <f t="shared" si="14"/>
        <v>43008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5641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50">
        <f t="shared" si="14"/>
        <v>43008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1803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50">
        <f t="shared" si="14"/>
        <v>43008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13222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50">
        <f t="shared" si="14"/>
        <v>43008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692661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50">
        <f t="shared" si="14"/>
        <v>43008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40876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50">
        <f t="shared" si="14"/>
        <v>43008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50">
        <f t="shared" si="14"/>
        <v>43008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50">
        <f t="shared" si="14"/>
        <v>43008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692661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50">
        <f t="shared" si="14"/>
        <v>43008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40648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50">
        <f t="shared" si="14"/>
        <v>43008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6416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50">
        <f t="shared" si="14"/>
        <v>43008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6416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50">
        <f t="shared" si="14"/>
        <v>43008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50">
        <f t="shared" si="14"/>
        <v>43008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50">
        <f t="shared" si="14"/>
        <v>43008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34232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50">
        <f t="shared" si="14"/>
        <v>43008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1563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50">
        <f t="shared" si="14"/>
        <v>43008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32669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50">
        <f t="shared" si="14"/>
        <v>43008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733309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50">
        <f t="shared" si="14"/>
        <v>43008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184554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50">
        <f t="shared" si="14"/>
        <v>43008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535157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50">
        <f t="shared" ref="C159:C179" si="17">endDate</f>
        <v>43008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4757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50">
        <f t="shared" si="17"/>
        <v>43008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483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50">
        <f t="shared" si="17"/>
        <v>43008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724951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50">
        <f t="shared" si="17"/>
        <v>43008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850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50">
        <f t="shared" si="17"/>
        <v>43008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50">
        <f t="shared" si="17"/>
        <v>43008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4063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50">
        <f t="shared" si="17"/>
        <v>43008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144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50">
        <f t="shared" si="17"/>
        <v>43008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2421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50">
        <f t="shared" si="17"/>
        <v>43008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50">
        <f t="shared" si="17"/>
        <v>43008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1108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50">
        <f t="shared" si="17"/>
        <v>43008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7736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50">
        <f t="shared" si="17"/>
        <v>43008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733537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50">
        <f t="shared" si="17"/>
        <v>43008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50">
        <f t="shared" si="17"/>
        <v>43008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228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50">
        <f t="shared" si="17"/>
        <v>43008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50">
        <f t="shared" si="17"/>
        <v>43008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733309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50">
        <f t="shared" si="17"/>
        <v>43008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50">
        <f t="shared" si="17"/>
        <v>43008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50">
        <f t="shared" si="17"/>
        <v>43008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50">
        <f t="shared" si="17"/>
        <v>43008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50">
        <f t="shared" si="17"/>
        <v>43008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733309</v>
      </c>
    </row>
    <row r="180" spans="1:8" s="483" customFormat="1">
      <c r="C180" s="549"/>
      <c r="F180" s="487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50">
        <f t="shared" ref="C181:C216" si="20">endDate</f>
        <v>43008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736851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50">
        <f t="shared" si="20"/>
        <v>43008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-659440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50">
        <f t="shared" si="20"/>
        <v>43008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50">
        <f t="shared" si="20"/>
        <v>43008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-67575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50">
        <f t="shared" si="20"/>
        <v>43008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-43382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50">
        <f t="shared" si="20"/>
        <v>43008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-4174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50">
        <f t="shared" si="20"/>
        <v>43008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50">
        <f t="shared" si="20"/>
        <v>43008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-4140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50">
        <f t="shared" si="20"/>
        <v>43008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-1062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50">
        <f t="shared" si="20"/>
        <v>43008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-2065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50">
        <f t="shared" si="20"/>
        <v>43008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-44987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50">
        <f t="shared" si="20"/>
        <v>43008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-12778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50">
        <f t="shared" si="20"/>
        <v>43008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915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50">
        <f t="shared" si="20"/>
        <v>43008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-81655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50">
        <f t="shared" si="20"/>
        <v>43008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76622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50">
        <f t="shared" si="20"/>
        <v>43008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673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50">
        <f t="shared" si="20"/>
        <v>43008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-41555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50">
        <f t="shared" si="20"/>
        <v>43008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6334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50">
        <f t="shared" si="20"/>
        <v>43008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97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50">
        <f t="shared" si="20"/>
        <v>43008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50">
        <f t="shared" si="20"/>
        <v>43008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-53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50">
        <f t="shared" si="20"/>
        <v>43008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-51400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50">
        <f t="shared" si="20"/>
        <v>43008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347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50">
        <f t="shared" si="20"/>
        <v>43008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1448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50">
        <f t="shared" si="20"/>
        <v>43008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39871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50">
        <f t="shared" si="20"/>
        <v>43008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-20912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50">
        <f t="shared" si="20"/>
        <v>43008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-1257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50">
        <f t="shared" si="20"/>
        <v>43008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-1786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50">
        <f t="shared" si="20"/>
        <v>43008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-15773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50">
        <f t="shared" si="20"/>
        <v>43008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97595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50">
        <f t="shared" si="20"/>
        <v>43008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99533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50">
        <f t="shared" si="20"/>
        <v>43008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3146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50">
        <f t="shared" si="20"/>
        <v>43008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22339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50">
        <f t="shared" si="20"/>
        <v>43008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25485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50">
        <f t="shared" si="20"/>
        <v>43008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25451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50">
        <f t="shared" si="20"/>
        <v>43008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34</v>
      </c>
    </row>
    <row r="217" spans="1:8" s="483" customFormat="1">
      <c r="C217" s="549"/>
      <c r="F217" s="487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50">
        <f t="shared" ref="C218:C281" si="23">endDate</f>
        <v>43008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115297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50">
        <f t="shared" si="23"/>
        <v>43008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50">
        <f t="shared" si="23"/>
        <v>43008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50">
        <f t="shared" si="23"/>
        <v>43008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50">
        <f t="shared" si="23"/>
        <v>43008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115297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50">
        <f t="shared" si="23"/>
        <v>43008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50">
        <f t="shared" si="23"/>
        <v>43008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50">
        <f t="shared" si="23"/>
        <v>43008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50">
        <f t="shared" si="23"/>
        <v>43008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50">
        <f t="shared" si="23"/>
        <v>43008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50">
        <f t="shared" si="23"/>
        <v>43008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50">
        <f t="shared" si="23"/>
        <v>43008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50">
        <f t="shared" si="23"/>
        <v>43008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50">
        <f t="shared" si="23"/>
        <v>43008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50">
        <f t="shared" si="23"/>
        <v>43008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50">
        <f t="shared" si="23"/>
        <v>43008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50">
        <f t="shared" si="23"/>
        <v>43008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50">
        <f t="shared" si="23"/>
        <v>43008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1562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50">
        <f t="shared" si="23"/>
        <v>43008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116859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50">
        <f t="shared" si="23"/>
        <v>43008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50">
        <f t="shared" si="23"/>
        <v>43008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50">
        <f t="shared" si="23"/>
        <v>43008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116859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50">
        <f t="shared" si="23"/>
        <v>43008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50">
        <f t="shared" si="23"/>
        <v>43008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50">
        <f t="shared" si="23"/>
        <v>43008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50">
        <f t="shared" si="23"/>
        <v>43008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50">
        <f t="shared" si="23"/>
        <v>43008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50">
        <f t="shared" si="23"/>
        <v>43008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50">
        <f t="shared" si="23"/>
        <v>43008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50">
        <f t="shared" si="23"/>
        <v>43008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50">
        <f t="shared" si="23"/>
        <v>43008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50">
        <f t="shared" si="23"/>
        <v>43008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50">
        <f t="shared" si="23"/>
        <v>43008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50">
        <f t="shared" si="23"/>
        <v>43008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50">
        <f t="shared" si="23"/>
        <v>43008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50">
        <f t="shared" si="23"/>
        <v>43008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50">
        <f t="shared" si="23"/>
        <v>43008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50">
        <f t="shared" si="23"/>
        <v>43008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50">
        <f t="shared" si="23"/>
        <v>43008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50">
        <f t="shared" si="23"/>
        <v>43008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50">
        <f t="shared" si="23"/>
        <v>43008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50">
        <f t="shared" si="23"/>
        <v>43008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50">
        <f t="shared" si="23"/>
        <v>43008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50">
        <f t="shared" si="23"/>
        <v>43008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50">
        <f t="shared" si="23"/>
        <v>43008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34368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50">
        <f t="shared" si="23"/>
        <v>43008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50">
        <f t="shared" si="23"/>
        <v>43008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50">
        <f t="shared" si="23"/>
        <v>43008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50">
        <f t="shared" si="23"/>
        <v>43008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34368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50">
        <f t="shared" si="23"/>
        <v>43008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50">
        <f t="shared" si="23"/>
        <v>43008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50">
        <f t="shared" si="23"/>
        <v>43008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50">
        <f t="shared" si="23"/>
        <v>43008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50">
        <f t="shared" si="23"/>
        <v>43008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50">
        <f t="shared" si="23"/>
        <v>43008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50">
        <f t="shared" si="23"/>
        <v>43008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50">
        <f t="shared" si="23"/>
        <v>43008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50">
        <f t="shared" si="23"/>
        <v>43008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50">
        <f t="shared" si="23"/>
        <v>43008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50">
        <f t="shared" si="23"/>
        <v>43008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50">
        <f t="shared" si="23"/>
        <v>43008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50">
        <f t="shared" si="23"/>
        <v>43008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2322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50">
        <f t="shared" si="23"/>
        <v>43008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36690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50">
        <f t="shared" si="23"/>
        <v>43008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50">
        <f t="shared" ref="C282:C345" si="26">endDate</f>
        <v>43008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50">
        <f t="shared" si="26"/>
        <v>43008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36690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50">
        <f t="shared" si="26"/>
        <v>43008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47841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50">
        <f t="shared" si="26"/>
        <v>43008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50">
        <f t="shared" si="26"/>
        <v>43008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50">
        <f t="shared" si="26"/>
        <v>43008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50">
        <f t="shared" si="26"/>
        <v>43008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47841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50">
        <f t="shared" si="26"/>
        <v>43008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50">
        <f t="shared" si="26"/>
        <v>43008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3825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50">
        <f t="shared" si="26"/>
        <v>43008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50">
        <f t="shared" si="26"/>
        <v>43008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3825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50">
        <f t="shared" si="26"/>
        <v>43008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50">
        <f t="shared" si="26"/>
        <v>43008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50">
        <f t="shared" si="26"/>
        <v>43008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50">
        <f t="shared" si="26"/>
        <v>43008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50">
        <f t="shared" si="26"/>
        <v>43008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50">
        <f t="shared" si="26"/>
        <v>43008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50">
        <f t="shared" si="26"/>
        <v>43008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50">
        <f t="shared" si="26"/>
        <v>43008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50">
        <f t="shared" si="26"/>
        <v>43008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50">
        <f t="shared" si="26"/>
        <v>43008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51666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50">
        <f t="shared" si="26"/>
        <v>43008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50">
        <f t="shared" si="26"/>
        <v>43008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50">
        <f t="shared" si="26"/>
        <v>43008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51666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50">
        <f t="shared" si="26"/>
        <v>43008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50">
        <f t="shared" si="26"/>
        <v>43008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50">
        <f t="shared" si="26"/>
        <v>43008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50">
        <f t="shared" si="26"/>
        <v>43008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50">
        <f t="shared" si="26"/>
        <v>43008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50">
        <f t="shared" si="26"/>
        <v>43008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50">
        <f t="shared" si="26"/>
        <v>43008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50">
        <f t="shared" si="26"/>
        <v>43008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50">
        <f t="shared" si="26"/>
        <v>43008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50">
        <f t="shared" si="26"/>
        <v>43008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50">
        <f t="shared" si="26"/>
        <v>43008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50">
        <f t="shared" si="26"/>
        <v>43008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50">
        <f t="shared" si="26"/>
        <v>43008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50">
        <f t="shared" si="26"/>
        <v>43008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50">
        <f t="shared" si="26"/>
        <v>43008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50">
        <f t="shared" si="26"/>
        <v>43008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50">
        <f t="shared" si="26"/>
        <v>43008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50">
        <f t="shared" si="26"/>
        <v>43008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50">
        <f t="shared" si="26"/>
        <v>43008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50">
        <f t="shared" si="26"/>
        <v>43008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50">
        <f t="shared" si="26"/>
        <v>43008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50">
        <f t="shared" si="26"/>
        <v>43008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50">
        <f t="shared" si="26"/>
        <v>43008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50">
        <f t="shared" si="26"/>
        <v>43008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50">
        <f t="shared" si="26"/>
        <v>43008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50">
        <f t="shared" si="26"/>
        <v>43008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50">
        <f t="shared" si="26"/>
        <v>43008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50">
        <f t="shared" si="26"/>
        <v>43008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50">
        <f t="shared" si="26"/>
        <v>43008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50">
        <f t="shared" si="26"/>
        <v>43008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50">
        <f t="shared" si="26"/>
        <v>43008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50">
        <f t="shared" si="26"/>
        <v>43008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50">
        <f t="shared" si="26"/>
        <v>43008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50">
        <f t="shared" si="26"/>
        <v>43008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50">
        <f t="shared" si="26"/>
        <v>43008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50">
        <f t="shared" si="26"/>
        <v>43008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50">
        <f t="shared" si="26"/>
        <v>43008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50">
        <f t="shared" si="26"/>
        <v>43008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50">
        <f t="shared" si="26"/>
        <v>43008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50">
        <f t="shared" si="26"/>
        <v>43008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50">
        <f t="shared" ref="C346:C409" si="29">endDate</f>
        <v>43008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50">
        <f t="shared" si="29"/>
        <v>43008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50">
        <f t="shared" si="29"/>
        <v>43008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50">
        <f t="shared" si="29"/>
        <v>43008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50">
        <f t="shared" si="29"/>
        <v>43008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259984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50">
        <f t="shared" si="29"/>
        <v>43008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50">
        <f t="shared" si="29"/>
        <v>43008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50">
        <f t="shared" si="29"/>
        <v>43008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50">
        <f t="shared" si="29"/>
        <v>43008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259984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50">
        <f t="shared" si="29"/>
        <v>43008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32669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50">
        <f t="shared" si="29"/>
        <v>43008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-16740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50">
        <f t="shared" si="29"/>
        <v>43008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-12915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50">
        <f t="shared" si="29"/>
        <v>43008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-3825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50">
        <f t="shared" si="29"/>
        <v>43008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50">
        <f t="shared" si="29"/>
        <v>43008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50">
        <f t="shared" si="29"/>
        <v>43008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50">
        <f t="shared" si="29"/>
        <v>43008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50">
        <f t="shared" si="29"/>
        <v>43008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50">
        <f t="shared" si="29"/>
        <v>43008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50">
        <f t="shared" si="29"/>
        <v>43008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50">
        <f t="shared" si="29"/>
        <v>43008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50">
        <f t="shared" si="29"/>
        <v>43008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81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50">
        <f t="shared" si="29"/>
        <v>43008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275994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50">
        <f t="shared" si="29"/>
        <v>43008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50">
        <f t="shared" si="29"/>
        <v>43008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50">
        <f t="shared" si="29"/>
        <v>43008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275994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50">
        <f t="shared" si="29"/>
        <v>43008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50">
        <f t="shared" si="29"/>
        <v>43008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50">
        <f t="shared" si="29"/>
        <v>43008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50">
        <f t="shared" si="29"/>
        <v>43008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50">
        <f t="shared" si="29"/>
        <v>43008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50">
        <f t="shared" si="29"/>
        <v>43008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50">
        <f t="shared" si="29"/>
        <v>43008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50">
        <f t="shared" si="29"/>
        <v>43008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50">
        <f t="shared" si="29"/>
        <v>43008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50">
        <f t="shared" si="29"/>
        <v>43008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50">
        <f t="shared" si="29"/>
        <v>43008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50">
        <f t="shared" si="29"/>
        <v>43008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50">
        <f t="shared" si="29"/>
        <v>43008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50">
        <f t="shared" si="29"/>
        <v>43008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50">
        <f t="shared" si="29"/>
        <v>43008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50">
        <f t="shared" si="29"/>
        <v>43008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50">
        <f t="shared" si="29"/>
        <v>43008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50">
        <f t="shared" si="29"/>
        <v>43008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50">
        <f t="shared" si="29"/>
        <v>43008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50">
        <f t="shared" si="29"/>
        <v>43008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50">
        <f t="shared" si="29"/>
        <v>43008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50">
        <f t="shared" si="29"/>
        <v>43008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50">
        <f t="shared" si="29"/>
        <v>43008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50">
        <f t="shared" si="29"/>
        <v>43008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50">
        <f t="shared" si="29"/>
        <v>43008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50">
        <f t="shared" si="29"/>
        <v>43008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50">
        <f t="shared" si="29"/>
        <v>43008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50">
        <f t="shared" si="29"/>
        <v>43008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50">
        <f t="shared" si="29"/>
        <v>43008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50">
        <f t="shared" si="29"/>
        <v>43008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50">
        <f t="shared" si="29"/>
        <v>43008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50">
        <f t="shared" si="29"/>
        <v>43008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50">
        <f t="shared" si="29"/>
        <v>43008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50">
        <f t="shared" si="29"/>
        <v>43008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50">
        <f t="shared" si="29"/>
        <v>43008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50">
        <f t="shared" si="29"/>
        <v>43008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50">
        <f t="shared" si="29"/>
        <v>43008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50">
        <f t="shared" si="29"/>
        <v>43008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50">
        <f t="shared" ref="C410:C459" si="32">endDate</f>
        <v>43008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50">
        <f t="shared" si="32"/>
        <v>43008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50">
        <f t="shared" si="32"/>
        <v>43008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50">
        <f t="shared" si="32"/>
        <v>43008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50">
        <f t="shared" si="32"/>
        <v>43008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50">
        <f t="shared" si="32"/>
        <v>43008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50">
        <f t="shared" si="32"/>
        <v>43008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457490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50">
        <f t="shared" si="32"/>
        <v>43008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50">
        <f t="shared" si="32"/>
        <v>43008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50">
        <f t="shared" si="32"/>
        <v>43008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50">
        <f t="shared" si="32"/>
        <v>43008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457490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50">
        <f t="shared" si="32"/>
        <v>43008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32669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50">
        <f t="shared" si="32"/>
        <v>43008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-12915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50">
        <f t="shared" si="32"/>
        <v>43008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-12915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50">
        <f t="shared" si="32"/>
        <v>43008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50">
        <f t="shared" si="32"/>
        <v>43008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50">
        <f t="shared" si="32"/>
        <v>43008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50">
        <f t="shared" si="32"/>
        <v>43008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50">
        <f t="shared" si="32"/>
        <v>43008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50">
        <f t="shared" si="32"/>
        <v>43008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50">
        <f t="shared" si="32"/>
        <v>43008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50">
        <f t="shared" si="32"/>
        <v>43008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50">
        <f t="shared" si="32"/>
        <v>43008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50">
        <f t="shared" si="32"/>
        <v>43008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3965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50">
        <f t="shared" si="32"/>
        <v>43008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481209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50">
        <f t="shared" si="32"/>
        <v>43008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50">
        <f t="shared" si="32"/>
        <v>43008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50">
        <f t="shared" si="32"/>
        <v>43008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481209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50">
        <f t="shared" si="32"/>
        <v>43008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33733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50">
        <f t="shared" si="32"/>
        <v>43008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50">
        <f t="shared" si="32"/>
        <v>43008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50">
        <f t="shared" si="32"/>
        <v>43008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50">
        <f t="shared" si="32"/>
        <v>43008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33733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50">
        <f t="shared" si="32"/>
        <v>43008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1563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50">
        <f t="shared" si="32"/>
        <v>43008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-2715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50">
        <f t="shared" si="32"/>
        <v>43008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-2715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50">
        <f t="shared" si="32"/>
        <v>43008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50">
        <f t="shared" si="32"/>
        <v>43008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50">
        <f t="shared" si="32"/>
        <v>43008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50">
        <f t="shared" si="32"/>
        <v>43008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50">
        <f t="shared" si="32"/>
        <v>43008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50">
        <f t="shared" si="32"/>
        <v>43008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50">
        <f t="shared" si="32"/>
        <v>43008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50">
        <f t="shared" si="32"/>
        <v>43008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50">
        <f t="shared" si="32"/>
        <v>43008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50">
        <f t="shared" si="32"/>
        <v>43008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1412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50">
        <f t="shared" si="32"/>
        <v>43008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33993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50">
        <f t="shared" si="32"/>
        <v>43008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50">
        <f t="shared" si="32"/>
        <v>43008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50">
        <f t="shared" si="32"/>
        <v>43008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33993</v>
      </c>
    </row>
    <row r="460" spans="1:8" s="483" customFormat="1">
      <c r="C460" s="549"/>
      <c r="F460" s="487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50">
        <f t="shared" ref="C461:C524" si="35">endDate</f>
        <v>43008</v>
      </c>
      <c r="D461" s="99" t="s">
        <v>523</v>
      </c>
      <c r="E461" s="482">
        <v>1</v>
      </c>
      <c r="F461" s="99" t="s">
        <v>522</v>
      </c>
      <c r="H461" s="99">
        <f>'Справка 6'!D11</f>
        <v>48676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50">
        <f t="shared" si="35"/>
        <v>43008</v>
      </c>
      <c r="D462" s="99" t="s">
        <v>526</v>
      </c>
      <c r="E462" s="482">
        <v>1</v>
      </c>
      <c r="F462" s="99" t="s">
        <v>525</v>
      </c>
      <c r="H462" s="99">
        <f>'Справка 6'!D12</f>
        <v>174322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50">
        <f t="shared" si="35"/>
        <v>43008</v>
      </c>
      <c r="D463" s="99" t="s">
        <v>529</v>
      </c>
      <c r="E463" s="482">
        <v>1</v>
      </c>
      <c r="F463" s="99" t="s">
        <v>528</v>
      </c>
      <c r="H463" s="99">
        <f>'Справка 6'!D13</f>
        <v>206918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50">
        <f t="shared" si="35"/>
        <v>43008</v>
      </c>
      <c r="D464" s="99" t="s">
        <v>532</v>
      </c>
      <c r="E464" s="482">
        <v>1</v>
      </c>
      <c r="F464" s="99" t="s">
        <v>531</v>
      </c>
      <c r="H464" s="99">
        <f>'Справка 6'!D14</f>
        <v>15774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50">
        <f t="shared" si="35"/>
        <v>43008</v>
      </c>
      <c r="D465" s="99" t="s">
        <v>535</v>
      </c>
      <c r="E465" s="482">
        <v>1</v>
      </c>
      <c r="F465" s="99" t="s">
        <v>534</v>
      </c>
      <c r="H465" s="99">
        <f>'Справка 6'!D15</f>
        <v>22649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50">
        <f t="shared" si="35"/>
        <v>43008</v>
      </c>
      <c r="D466" s="99" t="s">
        <v>537</v>
      </c>
      <c r="E466" s="482">
        <v>1</v>
      </c>
      <c r="F466" s="99" t="s">
        <v>536</v>
      </c>
      <c r="H466" s="99">
        <f>'Справка 6'!D16</f>
        <v>19140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50">
        <f t="shared" si="35"/>
        <v>43008</v>
      </c>
      <c r="D467" s="99" t="s">
        <v>540</v>
      </c>
      <c r="E467" s="482">
        <v>1</v>
      </c>
      <c r="F467" s="99" t="s">
        <v>539</v>
      </c>
      <c r="H467" s="99">
        <f>'Справка 6'!D17</f>
        <v>6026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50">
        <f t="shared" si="35"/>
        <v>43008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50">
        <f t="shared" si="35"/>
        <v>43008</v>
      </c>
      <c r="D469" s="99" t="s">
        <v>545</v>
      </c>
      <c r="E469" s="482">
        <v>1</v>
      </c>
      <c r="F469" s="99" t="s">
        <v>804</v>
      </c>
      <c r="H469" s="99">
        <f>'Справка 6'!D19</f>
        <v>493505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50">
        <f t="shared" si="35"/>
        <v>43008</v>
      </c>
      <c r="D470" s="99" t="s">
        <v>547</v>
      </c>
      <c r="E470" s="482">
        <v>1</v>
      </c>
      <c r="F470" s="99" t="s">
        <v>546</v>
      </c>
      <c r="H470" s="99">
        <f>'Справка 6'!D20</f>
        <v>9483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50">
        <f t="shared" si="35"/>
        <v>43008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50">
        <f t="shared" si="35"/>
        <v>43008</v>
      </c>
      <c r="D472" s="99" t="s">
        <v>553</v>
      </c>
      <c r="E472" s="482">
        <v>1</v>
      </c>
      <c r="F472" s="99" t="s">
        <v>552</v>
      </c>
      <c r="H472" s="99">
        <f>'Справка 6'!D23</f>
        <v>30667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50">
        <f t="shared" si="35"/>
        <v>43008</v>
      </c>
      <c r="D473" s="99" t="s">
        <v>555</v>
      </c>
      <c r="E473" s="482">
        <v>1</v>
      </c>
      <c r="F473" s="99" t="s">
        <v>554</v>
      </c>
      <c r="H473" s="99">
        <f>'Справка 6'!D24</f>
        <v>15042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50">
        <f t="shared" si="35"/>
        <v>43008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50">
        <f t="shared" si="35"/>
        <v>43008</v>
      </c>
      <c r="D475" s="99" t="s">
        <v>558</v>
      </c>
      <c r="E475" s="482">
        <v>1</v>
      </c>
      <c r="F475" s="99" t="s">
        <v>542</v>
      </c>
      <c r="H475" s="99">
        <f>'Справка 6'!D26</f>
        <v>5818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50">
        <f t="shared" si="35"/>
        <v>43008</v>
      </c>
      <c r="D476" s="99" t="s">
        <v>560</v>
      </c>
      <c r="E476" s="482">
        <v>1</v>
      </c>
      <c r="F476" s="99" t="s">
        <v>838</v>
      </c>
      <c r="H476" s="99">
        <f>'Справка 6'!D27</f>
        <v>51527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50">
        <f t="shared" si="35"/>
        <v>43008</v>
      </c>
      <c r="D477" s="99" t="s">
        <v>562</v>
      </c>
      <c r="E477" s="482">
        <v>1</v>
      </c>
      <c r="F477" s="99" t="s">
        <v>561</v>
      </c>
      <c r="H477" s="99">
        <f>'Справка 6'!D29</f>
        <v>24436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50">
        <f t="shared" si="35"/>
        <v>43008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50">
        <f t="shared" si="35"/>
        <v>43008</v>
      </c>
      <c r="D479" s="99" t="s">
        <v>564</v>
      </c>
      <c r="E479" s="482">
        <v>1</v>
      </c>
      <c r="F479" s="99" t="s">
        <v>110</v>
      </c>
      <c r="H479" s="99">
        <f>'Справка 6'!D31</f>
        <v>3682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50">
        <f t="shared" si="35"/>
        <v>43008</v>
      </c>
      <c r="D480" s="99" t="s">
        <v>565</v>
      </c>
      <c r="E480" s="482">
        <v>1</v>
      </c>
      <c r="F480" s="99" t="s">
        <v>113</v>
      </c>
      <c r="H480" s="99">
        <f>'Справка 6'!D32</f>
        <v>15033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50">
        <f t="shared" si="35"/>
        <v>43008</v>
      </c>
      <c r="D481" s="99" t="s">
        <v>566</v>
      </c>
      <c r="E481" s="482">
        <v>1</v>
      </c>
      <c r="F481" s="99" t="s">
        <v>115</v>
      </c>
      <c r="H481" s="99">
        <f>'Справка 6'!D33</f>
        <v>5721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50">
        <f t="shared" si="35"/>
        <v>43008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50">
        <f t="shared" si="35"/>
        <v>43008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50">
        <f t="shared" si="35"/>
        <v>43008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50">
        <f t="shared" si="35"/>
        <v>43008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50">
        <f t="shared" si="35"/>
        <v>43008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50">
        <f t="shared" si="35"/>
        <v>43008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50">
        <f t="shared" si="35"/>
        <v>43008</v>
      </c>
      <c r="D488" s="99" t="s">
        <v>578</v>
      </c>
      <c r="E488" s="482">
        <v>1</v>
      </c>
      <c r="F488" s="99" t="s">
        <v>803</v>
      </c>
      <c r="H488" s="99">
        <f>'Справка 6'!D40</f>
        <v>24436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50">
        <f t="shared" si="35"/>
        <v>43008</v>
      </c>
      <c r="D489" s="99" t="s">
        <v>581</v>
      </c>
      <c r="E489" s="482">
        <v>1</v>
      </c>
      <c r="F489" s="99" t="s">
        <v>580</v>
      </c>
      <c r="H489" s="99">
        <f>'Справка 6'!D41</f>
        <v>19662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50">
        <f t="shared" si="35"/>
        <v>43008</v>
      </c>
      <c r="D490" s="99" t="s">
        <v>583</v>
      </c>
      <c r="E490" s="482">
        <v>1</v>
      </c>
      <c r="F490" s="99" t="s">
        <v>582</v>
      </c>
      <c r="H490" s="99">
        <f>'Справка 6'!D42</f>
        <v>598613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50">
        <f t="shared" si="35"/>
        <v>43008</v>
      </c>
      <c r="D491" s="99" t="s">
        <v>523</v>
      </c>
      <c r="E491" s="482">
        <v>2</v>
      </c>
      <c r="F491" s="99" t="s">
        <v>522</v>
      </c>
      <c r="H491" s="99">
        <f>'Справка 6'!E11</f>
        <v>895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50">
        <f t="shared" si="35"/>
        <v>43008</v>
      </c>
      <c r="D492" s="99" t="s">
        <v>526</v>
      </c>
      <c r="E492" s="482">
        <v>2</v>
      </c>
      <c r="F492" s="99" t="s">
        <v>525</v>
      </c>
      <c r="H492" s="99">
        <f>'Справка 6'!E12</f>
        <v>2763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50">
        <f t="shared" si="35"/>
        <v>43008</v>
      </c>
      <c r="D493" s="99" t="s">
        <v>529</v>
      </c>
      <c r="E493" s="482">
        <v>2</v>
      </c>
      <c r="F493" s="99" t="s">
        <v>528</v>
      </c>
      <c r="H493" s="99">
        <f>'Справка 6'!E13</f>
        <v>4504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50">
        <f t="shared" si="35"/>
        <v>43008</v>
      </c>
      <c r="D494" s="99" t="s">
        <v>532</v>
      </c>
      <c r="E494" s="482">
        <v>2</v>
      </c>
      <c r="F494" s="99" t="s">
        <v>531</v>
      </c>
      <c r="H494" s="99">
        <f>'Справка 6'!E14</f>
        <v>420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50">
        <f t="shared" si="35"/>
        <v>43008</v>
      </c>
      <c r="D495" s="99" t="s">
        <v>535</v>
      </c>
      <c r="E495" s="482">
        <v>2</v>
      </c>
      <c r="F495" s="99" t="s">
        <v>534</v>
      </c>
      <c r="H495" s="99">
        <f>'Справка 6'!E15</f>
        <v>941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50">
        <f t="shared" si="35"/>
        <v>43008</v>
      </c>
      <c r="D496" s="99" t="s">
        <v>537</v>
      </c>
      <c r="E496" s="482">
        <v>2</v>
      </c>
      <c r="F496" s="99" t="s">
        <v>536</v>
      </c>
      <c r="H496" s="99">
        <f>'Справка 6'!E16</f>
        <v>1854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50">
        <f t="shared" si="35"/>
        <v>43008</v>
      </c>
      <c r="D497" s="99" t="s">
        <v>540</v>
      </c>
      <c r="E497" s="482">
        <v>2</v>
      </c>
      <c r="F497" s="99" t="s">
        <v>539</v>
      </c>
      <c r="H497" s="99">
        <f>'Справка 6'!E17</f>
        <v>8335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50">
        <f t="shared" si="35"/>
        <v>43008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50">
        <f t="shared" si="35"/>
        <v>43008</v>
      </c>
      <c r="D499" s="99" t="s">
        <v>545</v>
      </c>
      <c r="E499" s="482">
        <v>2</v>
      </c>
      <c r="F499" s="99" t="s">
        <v>804</v>
      </c>
      <c r="H499" s="99">
        <f>'Справка 6'!E19</f>
        <v>19712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50">
        <f t="shared" si="35"/>
        <v>43008</v>
      </c>
      <c r="D500" s="99" t="s">
        <v>547</v>
      </c>
      <c r="E500" s="482">
        <v>2</v>
      </c>
      <c r="F500" s="99" t="s">
        <v>546</v>
      </c>
      <c r="H500" s="99">
        <f>'Справка 6'!E20</f>
        <v>19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50">
        <f t="shared" si="35"/>
        <v>43008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50">
        <f t="shared" si="35"/>
        <v>43008</v>
      </c>
      <c r="D502" s="99" t="s">
        <v>553</v>
      </c>
      <c r="E502" s="482">
        <v>2</v>
      </c>
      <c r="F502" s="99" t="s">
        <v>552</v>
      </c>
      <c r="H502" s="99">
        <f>'Справка 6'!E23</f>
        <v>22792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50">
        <f t="shared" si="35"/>
        <v>43008</v>
      </c>
      <c r="D503" s="99" t="s">
        <v>555</v>
      </c>
      <c r="E503" s="482">
        <v>2</v>
      </c>
      <c r="F503" s="99" t="s">
        <v>554</v>
      </c>
      <c r="H503" s="99">
        <f>'Справка 6'!E24</f>
        <v>1993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50">
        <f t="shared" si="35"/>
        <v>43008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50">
        <f t="shared" si="35"/>
        <v>43008</v>
      </c>
      <c r="D505" s="99" t="s">
        <v>558</v>
      </c>
      <c r="E505" s="482">
        <v>2</v>
      </c>
      <c r="F505" s="99" t="s">
        <v>542</v>
      </c>
      <c r="H505" s="99">
        <f>'Справка 6'!E26</f>
        <v>1232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50">
        <f t="shared" si="35"/>
        <v>43008</v>
      </c>
      <c r="D506" s="99" t="s">
        <v>560</v>
      </c>
      <c r="E506" s="482">
        <v>2</v>
      </c>
      <c r="F506" s="99" t="s">
        <v>838</v>
      </c>
      <c r="H506" s="99">
        <f>'Справка 6'!E27</f>
        <v>26017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50">
        <f t="shared" si="35"/>
        <v>43008</v>
      </c>
      <c r="D507" s="99" t="s">
        <v>562</v>
      </c>
      <c r="E507" s="482">
        <v>2</v>
      </c>
      <c r="F507" s="99" t="s">
        <v>561</v>
      </c>
      <c r="H507" s="99">
        <f>'Справка 6'!E29</f>
        <v>3640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50">
        <f t="shared" si="35"/>
        <v>43008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50">
        <f t="shared" si="35"/>
        <v>43008</v>
      </c>
      <c r="D509" s="99" t="s">
        <v>564</v>
      </c>
      <c r="E509" s="482">
        <v>2</v>
      </c>
      <c r="F509" s="99" t="s">
        <v>110</v>
      </c>
      <c r="H509" s="99">
        <f>'Справка 6'!E31</f>
        <v>99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50">
        <f t="shared" si="35"/>
        <v>43008</v>
      </c>
      <c r="D510" s="99" t="s">
        <v>565</v>
      </c>
      <c r="E510" s="482">
        <v>2</v>
      </c>
      <c r="F510" s="99" t="s">
        <v>113</v>
      </c>
      <c r="H510" s="99">
        <f>'Справка 6'!E32</f>
        <v>1162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50">
        <f t="shared" si="35"/>
        <v>43008</v>
      </c>
      <c r="D511" s="99" t="s">
        <v>566</v>
      </c>
      <c r="E511" s="482">
        <v>2</v>
      </c>
      <c r="F511" s="99" t="s">
        <v>115</v>
      </c>
      <c r="H511" s="99">
        <f>'Справка 6'!E33</f>
        <v>2379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50">
        <f t="shared" si="35"/>
        <v>43008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50">
        <f t="shared" si="35"/>
        <v>43008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50">
        <f t="shared" si="35"/>
        <v>43008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50">
        <f t="shared" si="35"/>
        <v>43008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50">
        <f t="shared" si="35"/>
        <v>43008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50">
        <f t="shared" si="35"/>
        <v>43008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50">
        <f t="shared" si="35"/>
        <v>43008</v>
      </c>
      <c r="D518" s="99" t="s">
        <v>578</v>
      </c>
      <c r="E518" s="482">
        <v>2</v>
      </c>
      <c r="F518" s="99" t="s">
        <v>803</v>
      </c>
      <c r="H518" s="99">
        <f>'Справка 6'!E40</f>
        <v>3640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50">
        <f t="shared" si="35"/>
        <v>43008</v>
      </c>
      <c r="D519" s="99" t="s">
        <v>581</v>
      </c>
      <c r="E519" s="482">
        <v>2</v>
      </c>
      <c r="F519" s="99" t="s">
        <v>580</v>
      </c>
      <c r="H519" s="99">
        <f>'Справка 6'!E41</f>
        <v>11512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50">
        <f t="shared" si="35"/>
        <v>43008</v>
      </c>
      <c r="D520" s="99" t="s">
        <v>583</v>
      </c>
      <c r="E520" s="482">
        <v>2</v>
      </c>
      <c r="F520" s="99" t="s">
        <v>582</v>
      </c>
      <c r="H520" s="99">
        <f>'Справка 6'!E42</f>
        <v>60900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50">
        <f t="shared" si="35"/>
        <v>43008</v>
      </c>
      <c r="D521" s="99" t="s">
        <v>523</v>
      </c>
      <c r="E521" s="482">
        <v>3</v>
      </c>
      <c r="F521" s="99" t="s">
        <v>522</v>
      </c>
      <c r="H521" s="99">
        <f>'Справка 6'!F11</f>
        <v>267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50">
        <f t="shared" si="35"/>
        <v>43008</v>
      </c>
      <c r="D522" s="99" t="s">
        <v>526</v>
      </c>
      <c r="E522" s="482">
        <v>3</v>
      </c>
      <c r="F522" s="99" t="s">
        <v>525</v>
      </c>
      <c r="H522" s="99">
        <f>'Справка 6'!F12</f>
        <v>4729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50">
        <f t="shared" si="35"/>
        <v>43008</v>
      </c>
      <c r="D523" s="99" t="s">
        <v>529</v>
      </c>
      <c r="E523" s="482">
        <v>3</v>
      </c>
      <c r="F523" s="99" t="s">
        <v>528</v>
      </c>
      <c r="H523" s="99">
        <f>'Справка 6'!F13</f>
        <v>564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50">
        <f t="shared" si="35"/>
        <v>43008</v>
      </c>
      <c r="D524" s="99" t="s">
        <v>532</v>
      </c>
      <c r="E524" s="482">
        <v>3</v>
      </c>
      <c r="F524" s="99" t="s">
        <v>531</v>
      </c>
      <c r="H524" s="99">
        <f>'Справка 6'!F14</f>
        <v>30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50">
        <f t="shared" ref="C525:C588" si="38">endDate</f>
        <v>43008</v>
      </c>
      <c r="D525" s="99" t="s">
        <v>535</v>
      </c>
      <c r="E525" s="482">
        <v>3</v>
      </c>
      <c r="F525" s="99" t="s">
        <v>534</v>
      </c>
      <c r="H525" s="99">
        <f>'Справка 6'!F15</f>
        <v>1896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50">
        <f t="shared" si="38"/>
        <v>43008</v>
      </c>
      <c r="D526" s="99" t="s">
        <v>537</v>
      </c>
      <c r="E526" s="482">
        <v>3</v>
      </c>
      <c r="F526" s="99" t="s">
        <v>536</v>
      </c>
      <c r="H526" s="99">
        <f>'Справка 6'!F16</f>
        <v>135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50">
        <f t="shared" si="38"/>
        <v>43008</v>
      </c>
      <c r="D527" s="99" t="s">
        <v>540</v>
      </c>
      <c r="E527" s="482">
        <v>3</v>
      </c>
      <c r="F527" s="99" t="s">
        <v>539</v>
      </c>
      <c r="H527" s="99">
        <f>'Справка 6'!F17</f>
        <v>5911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50">
        <f t="shared" si="38"/>
        <v>43008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50">
        <f t="shared" si="38"/>
        <v>43008</v>
      </c>
      <c r="D529" s="99" t="s">
        <v>545</v>
      </c>
      <c r="E529" s="482">
        <v>3</v>
      </c>
      <c r="F529" s="99" t="s">
        <v>804</v>
      </c>
      <c r="H529" s="99">
        <f>'Справка 6'!F19</f>
        <v>13532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50">
        <f t="shared" si="38"/>
        <v>43008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50">
        <f t="shared" si="38"/>
        <v>43008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50">
        <f t="shared" si="38"/>
        <v>43008</v>
      </c>
      <c r="D532" s="99" t="s">
        <v>553</v>
      </c>
      <c r="E532" s="482">
        <v>3</v>
      </c>
      <c r="F532" s="99" t="s">
        <v>552</v>
      </c>
      <c r="H532" s="99">
        <f>'Справка 6'!F23</f>
        <v>1695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50">
        <f t="shared" si="38"/>
        <v>43008</v>
      </c>
      <c r="D533" s="99" t="s">
        <v>555</v>
      </c>
      <c r="E533" s="482">
        <v>3</v>
      </c>
      <c r="F533" s="99" t="s">
        <v>554</v>
      </c>
      <c r="H533" s="99">
        <f>'Справка 6'!F24</f>
        <v>22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50">
        <f t="shared" si="38"/>
        <v>43008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50">
        <f t="shared" si="38"/>
        <v>43008</v>
      </c>
      <c r="D535" s="99" t="s">
        <v>558</v>
      </c>
      <c r="E535" s="482">
        <v>3</v>
      </c>
      <c r="F535" s="99" t="s">
        <v>542</v>
      </c>
      <c r="H535" s="99">
        <f>'Справка 6'!F26</f>
        <v>3419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50">
        <f t="shared" si="38"/>
        <v>43008</v>
      </c>
      <c r="D536" s="99" t="s">
        <v>560</v>
      </c>
      <c r="E536" s="482">
        <v>3</v>
      </c>
      <c r="F536" s="99" t="s">
        <v>838</v>
      </c>
      <c r="H536" s="99">
        <f>'Справка 6'!F27</f>
        <v>5136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50">
        <f t="shared" si="38"/>
        <v>43008</v>
      </c>
      <c r="D537" s="99" t="s">
        <v>562</v>
      </c>
      <c r="E537" s="482">
        <v>3</v>
      </c>
      <c r="F537" s="99" t="s">
        <v>561</v>
      </c>
      <c r="H537" s="99">
        <f>'Справка 6'!F29</f>
        <v>3896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50">
        <f t="shared" si="38"/>
        <v>43008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50">
        <f t="shared" si="38"/>
        <v>43008</v>
      </c>
      <c r="D539" s="99" t="s">
        <v>564</v>
      </c>
      <c r="E539" s="482">
        <v>3</v>
      </c>
      <c r="F539" s="99" t="s">
        <v>110</v>
      </c>
      <c r="H539" s="99">
        <f>'Справка 6'!F31</f>
        <v>2165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50">
        <f t="shared" si="38"/>
        <v>43008</v>
      </c>
      <c r="D540" s="99" t="s">
        <v>565</v>
      </c>
      <c r="E540" s="482">
        <v>3</v>
      </c>
      <c r="F540" s="99" t="s">
        <v>113</v>
      </c>
      <c r="H540" s="99">
        <f>'Справка 6'!F32</f>
        <v>1265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50">
        <f t="shared" si="38"/>
        <v>43008</v>
      </c>
      <c r="D541" s="99" t="s">
        <v>566</v>
      </c>
      <c r="E541" s="482">
        <v>3</v>
      </c>
      <c r="F541" s="99" t="s">
        <v>115</v>
      </c>
      <c r="H541" s="99">
        <f>'Справка 6'!F33</f>
        <v>466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50">
        <f t="shared" si="38"/>
        <v>43008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50">
        <f t="shared" si="38"/>
        <v>43008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50">
        <f t="shared" si="38"/>
        <v>43008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50">
        <f t="shared" si="38"/>
        <v>43008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50">
        <f t="shared" si="38"/>
        <v>43008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50">
        <f t="shared" si="38"/>
        <v>43008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50">
        <f t="shared" si="38"/>
        <v>43008</v>
      </c>
      <c r="D548" s="99" t="s">
        <v>578</v>
      </c>
      <c r="E548" s="482">
        <v>3</v>
      </c>
      <c r="F548" s="99" t="s">
        <v>803</v>
      </c>
      <c r="H548" s="99">
        <f>'Справка 6'!F40</f>
        <v>3896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50">
        <f t="shared" si="38"/>
        <v>43008</v>
      </c>
      <c r="D549" s="99" t="s">
        <v>581</v>
      </c>
      <c r="E549" s="482">
        <v>3</v>
      </c>
      <c r="F549" s="99" t="s">
        <v>580</v>
      </c>
      <c r="H549" s="99">
        <f>'Справка 6'!F41</f>
        <v>311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50">
        <f t="shared" si="38"/>
        <v>43008</v>
      </c>
      <c r="D550" s="99" t="s">
        <v>583</v>
      </c>
      <c r="E550" s="482">
        <v>3</v>
      </c>
      <c r="F550" s="99" t="s">
        <v>582</v>
      </c>
      <c r="H550" s="99">
        <f>'Справка 6'!F42</f>
        <v>22875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50">
        <f t="shared" si="38"/>
        <v>43008</v>
      </c>
      <c r="D551" s="99" t="s">
        <v>523</v>
      </c>
      <c r="E551" s="482">
        <v>4</v>
      </c>
      <c r="F551" s="99" t="s">
        <v>522</v>
      </c>
      <c r="H551" s="99">
        <f>'Справка 6'!G11</f>
        <v>49304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50">
        <f t="shared" si="38"/>
        <v>43008</v>
      </c>
      <c r="D552" s="99" t="s">
        <v>526</v>
      </c>
      <c r="E552" s="482">
        <v>4</v>
      </c>
      <c r="F552" s="99" t="s">
        <v>525</v>
      </c>
      <c r="H552" s="99">
        <f>'Справка 6'!G12</f>
        <v>172356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50">
        <f t="shared" si="38"/>
        <v>43008</v>
      </c>
      <c r="D553" s="99" t="s">
        <v>529</v>
      </c>
      <c r="E553" s="482">
        <v>4</v>
      </c>
      <c r="F553" s="99" t="s">
        <v>528</v>
      </c>
      <c r="H553" s="99">
        <f>'Справка 6'!G13</f>
        <v>210858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50">
        <f t="shared" si="38"/>
        <v>43008</v>
      </c>
      <c r="D554" s="99" t="s">
        <v>532</v>
      </c>
      <c r="E554" s="482">
        <v>4</v>
      </c>
      <c r="F554" s="99" t="s">
        <v>531</v>
      </c>
      <c r="H554" s="99">
        <f>'Справка 6'!G14</f>
        <v>16164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50">
        <f t="shared" si="38"/>
        <v>43008</v>
      </c>
      <c r="D555" s="99" t="s">
        <v>535</v>
      </c>
      <c r="E555" s="482">
        <v>4</v>
      </c>
      <c r="F555" s="99" t="s">
        <v>534</v>
      </c>
      <c r="H555" s="99">
        <f>'Справка 6'!G15</f>
        <v>21694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50">
        <f t="shared" si="38"/>
        <v>43008</v>
      </c>
      <c r="D556" s="99" t="s">
        <v>537</v>
      </c>
      <c r="E556" s="482">
        <v>4</v>
      </c>
      <c r="F556" s="99" t="s">
        <v>536</v>
      </c>
      <c r="H556" s="99">
        <f>'Справка 6'!G16</f>
        <v>20859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50">
        <f t="shared" si="38"/>
        <v>43008</v>
      </c>
      <c r="D557" s="99" t="s">
        <v>540</v>
      </c>
      <c r="E557" s="482">
        <v>4</v>
      </c>
      <c r="F557" s="99" t="s">
        <v>539</v>
      </c>
      <c r="H557" s="99">
        <f>'Справка 6'!G17</f>
        <v>8450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50">
        <f t="shared" si="38"/>
        <v>43008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50">
        <f t="shared" si="38"/>
        <v>43008</v>
      </c>
      <c r="D559" s="99" t="s">
        <v>545</v>
      </c>
      <c r="E559" s="482">
        <v>4</v>
      </c>
      <c r="F559" s="99" t="s">
        <v>804</v>
      </c>
      <c r="H559" s="99">
        <f>'Справка 6'!G19</f>
        <v>499685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50">
        <f t="shared" si="38"/>
        <v>43008</v>
      </c>
      <c r="D560" s="99" t="s">
        <v>547</v>
      </c>
      <c r="E560" s="482">
        <v>4</v>
      </c>
      <c r="F560" s="99" t="s">
        <v>546</v>
      </c>
      <c r="H560" s="99">
        <f>'Справка 6'!G20</f>
        <v>9502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50">
        <f t="shared" si="38"/>
        <v>43008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50">
        <f t="shared" si="38"/>
        <v>43008</v>
      </c>
      <c r="D562" s="99" t="s">
        <v>553</v>
      </c>
      <c r="E562" s="482">
        <v>4</v>
      </c>
      <c r="F562" s="99" t="s">
        <v>552</v>
      </c>
      <c r="H562" s="99">
        <f>'Справка 6'!G23</f>
        <v>51764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50">
        <f t="shared" si="38"/>
        <v>43008</v>
      </c>
      <c r="D563" s="99" t="s">
        <v>555</v>
      </c>
      <c r="E563" s="482">
        <v>4</v>
      </c>
      <c r="F563" s="99" t="s">
        <v>554</v>
      </c>
      <c r="H563" s="99">
        <f>'Справка 6'!G24</f>
        <v>17013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50">
        <f t="shared" si="38"/>
        <v>43008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50">
        <f t="shared" si="38"/>
        <v>43008</v>
      </c>
      <c r="D565" s="99" t="s">
        <v>558</v>
      </c>
      <c r="E565" s="482">
        <v>4</v>
      </c>
      <c r="F565" s="99" t="s">
        <v>542</v>
      </c>
      <c r="H565" s="99">
        <f>'Справка 6'!G26</f>
        <v>3631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50">
        <f t="shared" si="38"/>
        <v>43008</v>
      </c>
      <c r="D566" s="99" t="s">
        <v>560</v>
      </c>
      <c r="E566" s="482">
        <v>4</v>
      </c>
      <c r="F566" s="99" t="s">
        <v>838</v>
      </c>
      <c r="H566" s="99">
        <f>'Справка 6'!G27</f>
        <v>72408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50">
        <f t="shared" si="38"/>
        <v>43008</v>
      </c>
      <c r="D567" s="99" t="s">
        <v>562</v>
      </c>
      <c r="E567" s="482">
        <v>4</v>
      </c>
      <c r="F567" s="99" t="s">
        <v>561</v>
      </c>
      <c r="H567" s="99">
        <f>'Справка 6'!G29</f>
        <v>24180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50">
        <f t="shared" si="38"/>
        <v>43008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50">
        <f t="shared" si="38"/>
        <v>43008</v>
      </c>
      <c r="D569" s="99" t="s">
        <v>564</v>
      </c>
      <c r="E569" s="482">
        <v>4</v>
      </c>
      <c r="F569" s="99" t="s">
        <v>110</v>
      </c>
      <c r="H569" s="99">
        <f>'Справка 6'!G31</f>
        <v>1616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50">
        <f t="shared" si="38"/>
        <v>43008</v>
      </c>
      <c r="D570" s="99" t="s">
        <v>565</v>
      </c>
      <c r="E570" s="482">
        <v>4</v>
      </c>
      <c r="F570" s="99" t="s">
        <v>113</v>
      </c>
      <c r="H570" s="99">
        <f>'Справка 6'!G32</f>
        <v>14930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50">
        <f t="shared" si="38"/>
        <v>43008</v>
      </c>
      <c r="D571" s="99" t="s">
        <v>566</v>
      </c>
      <c r="E571" s="482">
        <v>4</v>
      </c>
      <c r="F571" s="99" t="s">
        <v>115</v>
      </c>
      <c r="H571" s="99">
        <f>'Справка 6'!G33</f>
        <v>7634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50">
        <f t="shared" si="38"/>
        <v>43008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50">
        <f t="shared" si="38"/>
        <v>43008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50">
        <f t="shared" si="38"/>
        <v>43008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50">
        <f t="shared" si="38"/>
        <v>43008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50">
        <f t="shared" si="38"/>
        <v>43008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50">
        <f t="shared" si="38"/>
        <v>43008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50">
        <f t="shared" si="38"/>
        <v>43008</v>
      </c>
      <c r="D578" s="99" t="s">
        <v>578</v>
      </c>
      <c r="E578" s="482">
        <v>4</v>
      </c>
      <c r="F578" s="99" t="s">
        <v>803</v>
      </c>
      <c r="H578" s="99">
        <f>'Справка 6'!G40</f>
        <v>24180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50">
        <f t="shared" si="38"/>
        <v>43008</v>
      </c>
      <c r="D579" s="99" t="s">
        <v>581</v>
      </c>
      <c r="E579" s="482">
        <v>4</v>
      </c>
      <c r="F579" s="99" t="s">
        <v>580</v>
      </c>
      <c r="H579" s="99">
        <f>'Справка 6'!G41</f>
        <v>30863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50">
        <f t="shared" si="38"/>
        <v>43008</v>
      </c>
      <c r="D580" s="99" t="s">
        <v>583</v>
      </c>
      <c r="E580" s="482">
        <v>4</v>
      </c>
      <c r="F580" s="99" t="s">
        <v>582</v>
      </c>
      <c r="H580" s="99">
        <f>'Справка 6'!G42</f>
        <v>636638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50">
        <f t="shared" si="38"/>
        <v>43008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50">
        <f t="shared" si="38"/>
        <v>43008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50">
        <f t="shared" si="38"/>
        <v>43008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50">
        <f t="shared" si="38"/>
        <v>43008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50">
        <f t="shared" si="38"/>
        <v>43008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50">
        <f t="shared" si="38"/>
        <v>43008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50">
        <f t="shared" si="38"/>
        <v>43008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50">
        <f t="shared" si="38"/>
        <v>43008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50">
        <f t="shared" ref="C589:C652" si="41">endDate</f>
        <v>43008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50">
        <f t="shared" si="41"/>
        <v>43008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50">
        <f t="shared" si="41"/>
        <v>43008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50">
        <f t="shared" si="41"/>
        <v>43008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50">
        <f t="shared" si="41"/>
        <v>43008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50">
        <f t="shared" si="41"/>
        <v>43008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50">
        <f t="shared" si="41"/>
        <v>43008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50">
        <f t="shared" si="41"/>
        <v>43008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50">
        <f t="shared" si="41"/>
        <v>43008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50">
        <f t="shared" si="41"/>
        <v>43008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50">
        <f t="shared" si="41"/>
        <v>43008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50">
        <f t="shared" si="41"/>
        <v>43008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50">
        <f t="shared" si="41"/>
        <v>43008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50">
        <f t="shared" si="41"/>
        <v>43008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50">
        <f t="shared" si="41"/>
        <v>43008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50">
        <f t="shared" si="41"/>
        <v>43008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50">
        <f t="shared" si="41"/>
        <v>43008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50">
        <f t="shared" si="41"/>
        <v>43008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50">
        <f t="shared" si="41"/>
        <v>43008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50">
        <f t="shared" si="41"/>
        <v>43008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50">
        <f t="shared" si="41"/>
        <v>43008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50">
        <f t="shared" si="41"/>
        <v>43008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50">
        <f t="shared" si="41"/>
        <v>43008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50">
        <f t="shared" si="41"/>
        <v>43008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50">
        <f t="shared" si="41"/>
        <v>43008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50">
        <f t="shared" si="41"/>
        <v>43008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50">
        <f t="shared" si="41"/>
        <v>43008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50">
        <f t="shared" si="41"/>
        <v>43008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50">
        <f t="shared" si="41"/>
        <v>43008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50">
        <f t="shared" si="41"/>
        <v>43008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50">
        <f t="shared" si="41"/>
        <v>43008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50">
        <f t="shared" si="41"/>
        <v>43008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50">
        <f t="shared" si="41"/>
        <v>43008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50">
        <f t="shared" si="41"/>
        <v>43008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50">
        <f t="shared" si="41"/>
        <v>43008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50">
        <f t="shared" si="41"/>
        <v>43008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50">
        <f t="shared" si="41"/>
        <v>43008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50">
        <f t="shared" si="41"/>
        <v>43008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50">
        <f t="shared" si="41"/>
        <v>43008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50">
        <f t="shared" si="41"/>
        <v>43008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50">
        <f t="shared" si="41"/>
        <v>43008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50">
        <f t="shared" si="41"/>
        <v>43008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50">
        <f t="shared" si="41"/>
        <v>43008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50">
        <f t="shared" si="41"/>
        <v>43008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50">
        <f t="shared" si="41"/>
        <v>43008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50">
        <f t="shared" si="41"/>
        <v>43008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50">
        <f t="shared" si="41"/>
        <v>43008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50">
        <f t="shared" si="41"/>
        <v>43008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50">
        <f t="shared" si="41"/>
        <v>43008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50">
        <f t="shared" si="41"/>
        <v>43008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50">
        <f t="shared" si="41"/>
        <v>43008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50">
        <f t="shared" si="41"/>
        <v>43008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50">
        <f t="shared" si="41"/>
        <v>43008</v>
      </c>
      <c r="D641" s="99" t="s">
        <v>523</v>
      </c>
      <c r="E641" s="482">
        <v>7</v>
      </c>
      <c r="F641" s="99" t="s">
        <v>522</v>
      </c>
      <c r="H641" s="99">
        <f>'Справка 6'!J11</f>
        <v>49304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50">
        <f t="shared" si="41"/>
        <v>43008</v>
      </c>
      <c r="D642" s="99" t="s">
        <v>526</v>
      </c>
      <c r="E642" s="482">
        <v>7</v>
      </c>
      <c r="F642" s="99" t="s">
        <v>525</v>
      </c>
      <c r="H642" s="99">
        <f>'Справка 6'!J12</f>
        <v>172356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50">
        <f t="shared" si="41"/>
        <v>43008</v>
      </c>
      <c r="D643" s="99" t="s">
        <v>529</v>
      </c>
      <c r="E643" s="482">
        <v>7</v>
      </c>
      <c r="F643" s="99" t="s">
        <v>528</v>
      </c>
      <c r="H643" s="99">
        <f>'Справка 6'!J13</f>
        <v>210858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50">
        <f t="shared" si="41"/>
        <v>43008</v>
      </c>
      <c r="D644" s="99" t="s">
        <v>532</v>
      </c>
      <c r="E644" s="482">
        <v>7</v>
      </c>
      <c r="F644" s="99" t="s">
        <v>531</v>
      </c>
      <c r="H644" s="99">
        <f>'Справка 6'!J14</f>
        <v>16164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50">
        <f t="shared" si="41"/>
        <v>43008</v>
      </c>
      <c r="D645" s="99" t="s">
        <v>535</v>
      </c>
      <c r="E645" s="482">
        <v>7</v>
      </c>
      <c r="F645" s="99" t="s">
        <v>534</v>
      </c>
      <c r="H645" s="99">
        <f>'Справка 6'!J15</f>
        <v>21694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50">
        <f t="shared" si="41"/>
        <v>43008</v>
      </c>
      <c r="D646" s="99" t="s">
        <v>537</v>
      </c>
      <c r="E646" s="482">
        <v>7</v>
      </c>
      <c r="F646" s="99" t="s">
        <v>536</v>
      </c>
      <c r="H646" s="99">
        <f>'Справка 6'!J16</f>
        <v>20859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50">
        <f t="shared" si="41"/>
        <v>43008</v>
      </c>
      <c r="D647" s="99" t="s">
        <v>540</v>
      </c>
      <c r="E647" s="482">
        <v>7</v>
      </c>
      <c r="F647" s="99" t="s">
        <v>539</v>
      </c>
      <c r="H647" s="99">
        <f>'Справка 6'!J17</f>
        <v>8450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50">
        <f t="shared" si="41"/>
        <v>43008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50">
        <f t="shared" si="41"/>
        <v>43008</v>
      </c>
      <c r="D649" s="99" t="s">
        <v>545</v>
      </c>
      <c r="E649" s="482">
        <v>7</v>
      </c>
      <c r="F649" s="99" t="s">
        <v>804</v>
      </c>
      <c r="H649" s="99">
        <f>'Справка 6'!J19</f>
        <v>499685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50">
        <f t="shared" si="41"/>
        <v>43008</v>
      </c>
      <c r="D650" s="99" t="s">
        <v>547</v>
      </c>
      <c r="E650" s="482">
        <v>7</v>
      </c>
      <c r="F650" s="99" t="s">
        <v>546</v>
      </c>
      <c r="H650" s="99">
        <f>'Справка 6'!J20</f>
        <v>9502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50">
        <f t="shared" si="41"/>
        <v>43008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50">
        <f t="shared" si="41"/>
        <v>43008</v>
      </c>
      <c r="D652" s="99" t="s">
        <v>553</v>
      </c>
      <c r="E652" s="482">
        <v>7</v>
      </c>
      <c r="F652" s="99" t="s">
        <v>552</v>
      </c>
      <c r="H652" s="99">
        <f>'Справка 6'!J23</f>
        <v>51764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50">
        <f t="shared" ref="C653:C716" si="44">endDate</f>
        <v>43008</v>
      </c>
      <c r="D653" s="99" t="s">
        <v>555</v>
      </c>
      <c r="E653" s="482">
        <v>7</v>
      </c>
      <c r="F653" s="99" t="s">
        <v>554</v>
      </c>
      <c r="H653" s="99">
        <f>'Справка 6'!J24</f>
        <v>17013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50">
        <f t="shared" si="44"/>
        <v>43008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50">
        <f t="shared" si="44"/>
        <v>43008</v>
      </c>
      <c r="D655" s="99" t="s">
        <v>558</v>
      </c>
      <c r="E655" s="482">
        <v>7</v>
      </c>
      <c r="F655" s="99" t="s">
        <v>542</v>
      </c>
      <c r="H655" s="99">
        <f>'Справка 6'!J26</f>
        <v>3631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50">
        <f t="shared" si="44"/>
        <v>43008</v>
      </c>
      <c r="D656" s="99" t="s">
        <v>560</v>
      </c>
      <c r="E656" s="482">
        <v>7</v>
      </c>
      <c r="F656" s="99" t="s">
        <v>838</v>
      </c>
      <c r="H656" s="99">
        <f>'Справка 6'!J27</f>
        <v>72408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50">
        <f t="shared" si="44"/>
        <v>43008</v>
      </c>
      <c r="D657" s="99" t="s">
        <v>562</v>
      </c>
      <c r="E657" s="482">
        <v>7</v>
      </c>
      <c r="F657" s="99" t="s">
        <v>561</v>
      </c>
      <c r="H657" s="99">
        <f>'Справка 6'!J29</f>
        <v>24180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50">
        <f t="shared" si="44"/>
        <v>43008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50">
        <f t="shared" si="44"/>
        <v>43008</v>
      </c>
      <c r="D659" s="99" t="s">
        <v>564</v>
      </c>
      <c r="E659" s="482">
        <v>7</v>
      </c>
      <c r="F659" s="99" t="s">
        <v>110</v>
      </c>
      <c r="H659" s="99">
        <f>'Справка 6'!J31</f>
        <v>1616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50">
        <f t="shared" si="44"/>
        <v>43008</v>
      </c>
      <c r="D660" s="99" t="s">
        <v>565</v>
      </c>
      <c r="E660" s="482">
        <v>7</v>
      </c>
      <c r="F660" s="99" t="s">
        <v>113</v>
      </c>
      <c r="H660" s="99">
        <f>'Справка 6'!J32</f>
        <v>14930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50">
        <f t="shared" si="44"/>
        <v>43008</v>
      </c>
      <c r="D661" s="99" t="s">
        <v>566</v>
      </c>
      <c r="E661" s="482">
        <v>7</v>
      </c>
      <c r="F661" s="99" t="s">
        <v>115</v>
      </c>
      <c r="H661" s="99">
        <f>'Справка 6'!J33</f>
        <v>7634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50">
        <f t="shared" si="44"/>
        <v>43008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50">
        <f t="shared" si="44"/>
        <v>43008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50">
        <f t="shared" si="44"/>
        <v>43008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50">
        <f t="shared" si="44"/>
        <v>43008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50">
        <f t="shared" si="44"/>
        <v>43008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50">
        <f t="shared" si="44"/>
        <v>43008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50">
        <f t="shared" si="44"/>
        <v>43008</v>
      </c>
      <c r="D668" s="99" t="s">
        <v>578</v>
      </c>
      <c r="E668" s="482">
        <v>7</v>
      </c>
      <c r="F668" s="99" t="s">
        <v>803</v>
      </c>
      <c r="H668" s="99">
        <f>'Справка 6'!J40</f>
        <v>24180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50">
        <f t="shared" si="44"/>
        <v>43008</v>
      </c>
      <c r="D669" s="99" t="s">
        <v>581</v>
      </c>
      <c r="E669" s="482">
        <v>7</v>
      </c>
      <c r="F669" s="99" t="s">
        <v>580</v>
      </c>
      <c r="H669" s="99">
        <f>'Справка 6'!J41</f>
        <v>30863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50">
        <f t="shared" si="44"/>
        <v>43008</v>
      </c>
      <c r="D670" s="99" t="s">
        <v>583</v>
      </c>
      <c r="E670" s="482">
        <v>7</v>
      </c>
      <c r="F670" s="99" t="s">
        <v>582</v>
      </c>
      <c r="H670" s="99">
        <f>'Справка 6'!J42</f>
        <v>636638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50">
        <f t="shared" si="44"/>
        <v>43008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50">
        <f t="shared" si="44"/>
        <v>43008</v>
      </c>
      <c r="D672" s="99" t="s">
        <v>526</v>
      </c>
      <c r="E672" s="482">
        <v>8</v>
      </c>
      <c r="F672" s="99" t="s">
        <v>525</v>
      </c>
      <c r="H672" s="99">
        <f>'Справка 6'!K12</f>
        <v>40019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50">
        <f t="shared" si="44"/>
        <v>43008</v>
      </c>
      <c r="D673" s="99" t="s">
        <v>529</v>
      </c>
      <c r="E673" s="482">
        <v>8</v>
      </c>
      <c r="F673" s="99" t="s">
        <v>528</v>
      </c>
      <c r="H673" s="99">
        <f>'Справка 6'!K13</f>
        <v>101786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50">
        <f t="shared" si="44"/>
        <v>43008</v>
      </c>
      <c r="D674" s="99" t="s">
        <v>532</v>
      </c>
      <c r="E674" s="482">
        <v>8</v>
      </c>
      <c r="F674" s="99" t="s">
        <v>531</v>
      </c>
      <c r="H674" s="99">
        <f>'Справка 6'!K14</f>
        <v>3842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50">
        <f t="shared" si="44"/>
        <v>43008</v>
      </c>
      <c r="D675" s="99" t="s">
        <v>535</v>
      </c>
      <c r="E675" s="482">
        <v>8</v>
      </c>
      <c r="F675" s="99" t="s">
        <v>534</v>
      </c>
      <c r="H675" s="99">
        <f>'Справка 6'!K15</f>
        <v>13624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50">
        <f t="shared" si="44"/>
        <v>43008</v>
      </c>
      <c r="D676" s="99" t="s">
        <v>537</v>
      </c>
      <c r="E676" s="482">
        <v>8</v>
      </c>
      <c r="F676" s="99" t="s">
        <v>536</v>
      </c>
      <c r="H676" s="99">
        <f>'Справка 6'!K16</f>
        <v>13014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50">
        <f t="shared" si="44"/>
        <v>43008</v>
      </c>
      <c r="D677" s="99" t="s">
        <v>540</v>
      </c>
      <c r="E677" s="482">
        <v>8</v>
      </c>
      <c r="F677" s="99" t="s">
        <v>539</v>
      </c>
      <c r="H677" s="99">
        <f>'Справка 6'!K17</f>
        <v>5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50">
        <f t="shared" si="44"/>
        <v>43008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50">
        <f t="shared" si="44"/>
        <v>43008</v>
      </c>
      <c r="D679" s="99" t="s">
        <v>545</v>
      </c>
      <c r="E679" s="482">
        <v>8</v>
      </c>
      <c r="F679" s="99" t="s">
        <v>804</v>
      </c>
      <c r="H679" s="99">
        <f>'Справка 6'!K19</f>
        <v>172290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50">
        <f t="shared" si="44"/>
        <v>43008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50">
        <f t="shared" si="44"/>
        <v>43008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50">
        <f t="shared" si="44"/>
        <v>43008</v>
      </c>
      <c r="D682" s="99" t="s">
        <v>553</v>
      </c>
      <c r="E682" s="482">
        <v>8</v>
      </c>
      <c r="F682" s="99" t="s">
        <v>552</v>
      </c>
      <c r="H682" s="99">
        <f>'Справка 6'!K23</f>
        <v>8445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50">
        <f t="shared" si="44"/>
        <v>43008</v>
      </c>
      <c r="D683" s="99" t="s">
        <v>555</v>
      </c>
      <c r="E683" s="482">
        <v>8</v>
      </c>
      <c r="F683" s="99" t="s">
        <v>554</v>
      </c>
      <c r="H683" s="99">
        <f>'Справка 6'!K24</f>
        <v>6578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50">
        <f t="shared" si="44"/>
        <v>43008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50">
        <f t="shared" si="44"/>
        <v>43008</v>
      </c>
      <c r="D685" s="99" t="s">
        <v>558</v>
      </c>
      <c r="E685" s="482">
        <v>8</v>
      </c>
      <c r="F685" s="99" t="s">
        <v>542</v>
      </c>
      <c r="H685" s="99">
        <f>'Справка 6'!K26</f>
        <v>1903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50">
        <f t="shared" si="44"/>
        <v>43008</v>
      </c>
      <c r="D686" s="99" t="s">
        <v>560</v>
      </c>
      <c r="E686" s="482">
        <v>8</v>
      </c>
      <c r="F686" s="99" t="s">
        <v>838</v>
      </c>
      <c r="H686" s="99">
        <f>'Справка 6'!K27</f>
        <v>16926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50">
        <f t="shared" si="44"/>
        <v>43008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50">
        <f t="shared" si="44"/>
        <v>43008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50">
        <f t="shared" si="44"/>
        <v>43008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50">
        <f t="shared" si="44"/>
        <v>43008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50">
        <f t="shared" si="44"/>
        <v>43008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50">
        <f t="shared" si="44"/>
        <v>43008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50">
        <f t="shared" si="44"/>
        <v>43008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50">
        <f t="shared" si="44"/>
        <v>43008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50">
        <f t="shared" si="44"/>
        <v>43008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50">
        <f t="shared" si="44"/>
        <v>43008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50">
        <f t="shared" si="44"/>
        <v>43008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50">
        <f t="shared" si="44"/>
        <v>43008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50">
        <f t="shared" si="44"/>
        <v>43008</v>
      </c>
      <c r="D699" s="99" t="s">
        <v>581</v>
      </c>
      <c r="E699" s="482">
        <v>8</v>
      </c>
      <c r="F699" s="99" t="s">
        <v>580</v>
      </c>
      <c r="H699" s="99">
        <f>'Справка 6'!K41</f>
        <v>9777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50">
        <f t="shared" si="44"/>
        <v>43008</v>
      </c>
      <c r="D700" s="99" t="s">
        <v>583</v>
      </c>
      <c r="E700" s="482">
        <v>8</v>
      </c>
      <c r="F700" s="99" t="s">
        <v>582</v>
      </c>
      <c r="H700" s="99">
        <f>'Справка 6'!K42</f>
        <v>198993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50">
        <f t="shared" si="44"/>
        <v>43008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50">
        <f t="shared" si="44"/>
        <v>43008</v>
      </c>
      <c r="D702" s="99" t="s">
        <v>526</v>
      </c>
      <c r="E702" s="482">
        <v>9</v>
      </c>
      <c r="F702" s="99" t="s">
        <v>525</v>
      </c>
      <c r="H702" s="99">
        <f>'Справка 6'!L12</f>
        <v>5879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50">
        <f t="shared" si="44"/>
        <v>43008</v>
      </c>
      <c r="D703" s="99" t="s">
        <v>529</v>
      </c>
      <c r="E703" s="482">
        <v>9</v>
      </c>
      <c r="F703" s="99" t="s">
        <v>528</v>
      </c>
      <c r="H703" s="99">
        <f>'Справка 6'!L13</f>
        <v>9879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50">
        <f t="shared" si="44"/>
        <v>43008</v>
      </c>
      <c r="D704" s="99" t="s">
        <v>532</v>
      </c>
      <c r="E704" s="482">
        <v>9</v>
      </c>
      <c r="F704" s="99" t="s">
        <v>531</v>
      </c>
      <c r="H704" s="99">
        <f>'Справка 6'!L14</f>
        <v>659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50">
        <f t="shared" si="44"/>
        <v>43008</v>
      </c>
      <c r="D705" s="99" t="s">
        <v>535</v>
      </c>
      <c r="E705" s="482">
        <v>9</v>
      </c>
      <c r="F705" s="99" t="s">
        <v>534</v>
      </c>
      <c r="H705" s="99">
        <f>'Справка 6'!L15</f>
        <v>2148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50">
        <f t="shared" si="44"/>
        <v>43008</v>
      </c>
      <c r="D706" s="99" t="s">
        <v>537</v>
      </c>
      <c r="E706" s="482">
        <v>9</v>
      </c>
      <c r="F706" s="99" t="s">
        <v>536</v>
      </c>
      <c r="H706" s="99">
        <f>'Справка 6'!L16</f>
        <v>1226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50">
        <f t="shared" si="44"/>
        <v>43008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50">
        <f t="shared" si="44"/>
        <v>43008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50">
        <f t="shared" si="44"/>
        <v>43008</v>
      </c>
      <c r="D709" s="99" t="s">
        <v>545</v>
      </c>
      <c r="E709" s="482">
        <v>9</v>
      </c>
      <c r="F709" s="99" t="s">
        <v>804</v>
      </c>
      <c r="H709" s="99">
        <f>'Справка 6'!L19</f>
        <v>19791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50">
        <f t="shared" si="44"/>
        <v>43008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50">
        <f t="shared" si="44"/>
        <v>43008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50">
        <f t="shared" si="44"/>
        <v>43008</v>
      </c>
      <c r="D712" s="99" t="s">
        <v>553</v>
      </c>
      <c r="E712" s="482">
        <v>9</v>
      </c>
      <c r="F712" s="99" t="s">
        <v>552</v>
      </c>
      <c r="H712" s="99">
        <f>'Справка 6'!L23</f>
        <v>2808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50">
        <f t="shared" si="44"/>
        <v>43008</v>
      </c>
      <c r="D713" s="99" t="s">
        <v>555</v>
      </c>
      <c r="E713" s="482">
        <v>9</v>
      </c>
      <c r="F713" s="99" t="s">
        <v>554</v>
      </c>
      <c r="H713" s="99">
        <f>'Справка 6'!L24</f>
        <v>1012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50">
        <f t="shared" si="44"/>
        <v>43008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50">
        <f t="shared" si="44"/>
        <v>43008</v>
      </c>
      <c r="D715" s="99" t="s">
        <v>558</v>
      </c>
      <c r="E715" s="482">
        <v>9</v>
      </c>
      <c r="F715" s="99" t="s">
        <v>542</v>
      </c>
      <c r="H715" s="99">
        <f>'Справка 6'!L26</f>
        <v>120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50">
        <f t="shared" si="44"/>
        <v>43008</v>
      </c>
      <c r="D716" s="99" t="s">
        <v>560</v>
      </c>
      <c r="E716" s="482">
        <v>9</v>
      </c>
      <c r="F716" s="99" t="s">
        <v>838</v>
      </c>
      <c r="H716" s="99">
        <f>'Справка 6'!L27</f>
        <v>3940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50">
        <f t="shared" ref="C717:C780" si="47">endDate</f>
        <v>43008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50">
        <f t="shared" si="47"/>
        <v>43008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50">
        <f t="shared" si="47"/>
        <v>43008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50">
        <f t="shared" si="47"/>
        <v>43008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50">
        <f t="shared" si="47"/>
        <v>43008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50">
        <f t="shared" si="47"/>
        <v>43008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50">
        <f t="shared" si="47"/>
        <v>43008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50">
        <f t="shared" si="47"/>
        <v>43008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50">
        <f t="shared" si="47"/>
        <v>43008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50">
        <f t="shared" si="47"/>
        <v>43008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50">
        <f t="shared" si="47"/>
        <v>43008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50">
        <f t="shared" si="47"/>
        <v>43008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50">
        <f t="shared" si="47"/>
        <v>43008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50">
        <f t="shared" si="47"/>
        <v>43008</v>
      </c>
      <c r="D730" s="99" t="s">
        <v>583</v>
      </c>
      <c r="E730" s="482">
        <v>9</v>
      </c>
      <c r="F730" s="99" t="s">
        <v>582</v>
      </c>
      <c r="H730" s="99">
        <f>'Справка 6'!L42</f>
        <v>23731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50">
        <f t="shared" si="47"/>
        <v>43008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50">
        <f t="shared" si="47"/>
        <v>43008</v>
      </c>
      <c r="D732" s="99" t="s">
        <v>526</v>
      </c>
      <c r="E732" s="482">
        <v>10</v>
      </c>
      <c r="F732" s="99" t="s">
        <v>525</v>
      </c>
      <c r="H732" s="99">
        <f>'Справка 6'!M12</f>
        <v>2964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50">
        <f t="shared" si="47"/>
        <v>43008</v>
      </c>
      <c r="D733" s="99" t="s">
        <v>529</v>
      </c>
      <c r="E733" s="482">
        <v>10</v>
      </c>
      <c r="F733" s="99" t="s">
        <v>528</v>
      </c>
      <c r="H733" s="99">
        <f>'Справка 6'!M13</f>
        <v>186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50">
        <f t="shared" si="47"/>
        <v>43008</v>
      </c>
      <c r="D734" s="99" t="s">
        <v>532</v>
      </c>
      <c r="E734" s="482">
        <v>10</v>
      </c>
      <c r="F734" s="99" t="s">
        <v>531</v>
      </c>
      <c r="H734" s="99">
        <f>'Справка 6'!M14</f>
        <v>30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50">
        <f t="shared" si="47"/>
        <v>43008</v>
      </c>
      <c r="D735" s="99" t="s">
        <v>535</v>
      </c>
      <c r="E735" s="482">
        <v>10</v>
      </c>
      <c r="F735" s="99" t="s">
        <v>534</v>
      </c>
      <c r="H735" s="99">
        <f>'Справка 6'!M15</f>
        <v>1396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50">
        <f t="shared" si="47"/>
        <v>43008</v>
      </c>
      <c r="D736" s="99" t="s">
        <v>537</v>
      </c>
      <c r="E736" s="482">
        <v>10</v>
      </c>
      <c r="F736" s="99" t="s">
        <v>536</v>
      </c>
      <c r="H736" s="99">
        <f>'Справка 6'!M16</f>
        <v>63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50">
        <f t="shared" si="47"/>
        <v>43008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50">
        <f t="shared" si="47"/>
        <v>43008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50">
        <f t="shared" si="47"/>
        <v>43008</v>
      </c>
      <c r="D739" s="99" t="s">
        <v>545</v>
      </c>
      <c r="E739" s="482">
        <v>10</v>
      </c>
      <c r="F739" s="99" t="s">
        <v>804</v>
      </c>
      <c r="H739" s="99">
        <f>'Справка 6'!M19</f>
        <v>4639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50">
        <f t="shared" si="47"/>
        <v>43008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50">
        <f t="shared" si="47"/>
        <v>43008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50">
        <f t="shared" si="47"/>
        <v>43008</v>
      </c>
      <c r="D742" s="99" t="s">
        <v>553</v>
      </c>
      <c r="E742" s="482">
        <v>10</v>
      </c>
      <c r="F742" s="99" t="s">
        <v>552</v>
      </c>
      <c r="H742" s="99">
        <f>'Справка 6'!M23</f>
        <v>76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50">
        <f t="shared" si="47"/>
        <v>43008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50">
        <f t="shared" si="47"/>
        <v>43008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50">
        <f t="shared" si="47"/>
        <v>43008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50">
        <f t="shared" si="47"/>
        <v>43008</v>
      </c>
      <c r="D746" s="99" t="s">
        <v>560</v>
      </c>
      <c r="E746" s="482">
        <v>10</v>
      </c>
      <c r="F746" s="99" t="s">
        <v>838</v>
      </c>
      <c r="H746" s="99">
        <f>'Справка 6'!M27</f>
        <v>76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50">
        <f t="shared" si="47"/>
        <v>43008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50">
        <f t="shared" si="47"/>
        <v>43008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50">
        <f t="shared" si="47"/>
        <v>43008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50">
        <f t="shared" si="47"/>
        <v>43008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50">
        <f t="shared" si="47"/>
        <v>43008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50">
        <f t="shared" si="47"/>
        <v>43008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50">
        <f t="shared" si="47"/>
        <v>43008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50">
        <f t="shared" si="47"/>
        <v>43008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50">
        <f t="shared" si="47"/>
        <v>43008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50">
        <f t="shared" si="47"/>
        <v>43008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50">
        <f t="shared" si="47"/>
        <v>43008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50">
        <f t="shared" si="47"/>
        <v>43008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50">
        <f t="shared" si="47"/>
        <v>43008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50">
        <f t="shared" si="47"/>
        <v>43008</v>
      </c>
      <c r="D760" s="99" t="s">
        <v>583</v>
      </c>
      <c r="E760" s="482">
        <v>10</v>
      </c>
      <c r="F760" s="99" t="s">
        <v>582</v>
      </c>
      <c r="H760" s="99">
        <f>'Справка 6'!M42</f>
        <v>4715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50">
        <f t="shared" si="47"/>
        <v>43008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50">
        <f t="shared" si="47"/>
        <v>43008</v>
      </c>
      <c r="D762" s="99" t="s">
        <v>526</v>
      </c>
      <c r="E762" s="482">
        <v>11</v>
      </c>
      <c r="F762" s="99" t="s">
        <v>525</v>
      </c>
      <c r="H762" s="99">
        <f>'Справка 6'!N12</f>
        <v>42934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50">
        <f t="shared" si="47"/>
        <v>43008</v>
      </c>
      <c r="D763" s="99" t="s">
        <v>529</v>
      </c>
      <c r="E763" s="482">
        <v>11</v>
      </c>
      <c r="F763" s="99" t="s">
        <v>528</v>
      </c>
      <c r="H763" s="99">
        <f>'Справка 6'!N13</f>
        <v>111479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50">
        <f t="shared" si="47"/>
        <v>43008</v>
      </c>
      <c r="D764" s="99" t="s">
        <v>532</v>
      </c>
      <c r="E764" s="482">
        <v>11</v>
      </c>
      <c r="F764" s="99" t="s">
        <v>531</v>
      </c>
      <c r="H764" s="99">
        <f>'Справка 6'!N14</f>
        <v>4471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50">
        <f t="shared" si="47"/>
        <v>43008</v>
      </c>
      <c r="D765" s="99" t="s">
        <v>535</v>
      </c>
      <c r="E765" s="482">
        <v>11</v>
      </c>
      <c r="F765" s="99" t="s">
        <v>534</v>
      </c>
      <c r="H765" s="99">
        <f>'Справка 6'!N15</f>
        <v>14376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50">
        <f t="shared" si="47"/>
        <v>43008</v>
      </c>
      <c r="D766" s="99" t="s">
        <v>537</v>
      </c>
      <c r="E766" s="482">
        <v>11</v>
      </c>
      <c r="F766" s="99" t="s">
        <v>536</v>
      </c>
      <c r="H766" s="99">
        <f>'Справка 6'!N16</f>
        <v>14177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50">
        <f t="shared" si="47"/>
        <v>43008</v>
      </c>
      <c r="D767" s="99" t="s">
        <v>540</v>
      </c>
      <c r="E767" s="482">
        <v>11</v>
      </c>
      <c r="F767" s="99" t="s">
        <v>539</v>
      </c>
      <c r="H767" s="99">
        <f>'Справка 6'!N17</f>
        <v>5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50">
        <f t="shared" si="47"/>
        <v>43008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50">
        <f t="shared" si="47"/>
        <v>43008</v>
      </c>
      <c r="D769" s="99" t="s">
        <v>545</v>
      </c>
      <c r="E769" s="482">
        <v>11</v>
      </c>
      <c r="F769" s="99" t="s">
        <v>804</v>
      </c>
      <c r="H769" s="99">
        <f>'Справка 6'!N19</f>
        <v>187442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50">
        <f t="shared" si="47"/>
        <v>43008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50">
        <f t="shared" si="47"/>
        <v>43008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50">
        <f t="shared" si="47"/>
        <v>43008</v>
      </c>
      <c r="D772" s="99" t="s">
        <v>553</v>
      </c>
      <c r="E772" s="482">
        <v>11</v>
      </c>
      <c r="F772" s="99" t="s">
        <v>552</v>
      </c>
      <c r="H772" s="99">
        <f>'Справка 6'!N23</f>
        <v>11177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50">
        <f t="shared" si="47"/>
        <v>43008</v>
      </c>
      <c r="D773" s="99" t="s">
        <v>555</v>
      </c>
      <c r="E773" s="482">
        <v>11</v>
      </c>
      <c r="F773" s="99" t="s">
        <v>554</v>
      </c>
      <c r="H773" s="99">
        <f>'Справка 6'!N24</f>
        <v>7590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50">
        <f t="shared" si="47"/>
        <v>43008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50">
        <f t="shared" si="47"/>
        <v>43008</v>
      </c>
      <c r="D775" s="99" t="s">
        <v>558</v>
      </c>
      <c r="E775" s="482">
        <v>11</v>
      </c>
      <c r="F775" s="99" t="s">
        <v>542</v>
      </c>
      <c r="H775" s="99">
        <f>'Справка 6'!N26</f>
        <v>2023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50">
        <f t="shared" si="47"/>
        <v>43008</v>
      </c>
      <c r="D776" s="99" t="s">
        <v>560</v>
      </c>
      <c r="E776" s="482">
        <v>11</v>
      </c>
      <c r="F776" s="99" t="s">
        <v>838</v>
      </c>
      <c r="H776" s="99">
        <f>'Справка 6'!N27</f>
        <v>20790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50">
        <f t="shared" si="47"/>
        <v>43008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50">
        <f t="shared" si="47"/>
        <v>43008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50">
        <f t="shared" si="47"/>
        <v>43008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50">
        <f t="shared" si="47"/>
        <v>43008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50">
        <f t="shared" ref="C781:C844" si="50">endDate</f>
        <v>43008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50">
        <f t="shared" si="50"/>
        <v>43008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50">
        <f t="shared" si="50"/>
        <v>43008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50">
        <f t="shared" si="50"/>
        <v>43008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50">
        <f t="shared" si="50"/>
        <v>43008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50">
        <f t="shared" si="50"/>
        <v>43008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50">
        <f t="shared" si="50"/>
        <v>43008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50">
        <f t="shared" si="50"/>
        <v>43008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50">
        <f t="shared" si="50"/>
        <v>43008</v>
      </c>
      <c r="D789" s="99" t="s">
        <v>581</v>
      </c>
      <c r="E789" s="482">
        <v>11</v>
      </c>
      <c r="F789" s="99" t="s">
        <v>580</v>
      </c>
      <c r="H789" s="99">
        <f>'Справка 6'!N41</f>
        <v>9777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50">
        <f t="shared" si="50"/>
        <v>43008</v>
      </c>
      <c r="D790" s="99" t="s">
        <v>583</v>
      </c>
      <c r="E790" s="482">
        <v>11</v>
      </c>
      <c r="F790" s="99" t="s">
        <v>582</v>
      </c>
      <c r="H790" s="99">
        <f>'Справка 6'!N42</f>
        <v>218009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50">
        <f t="shared" si="50"/>
        <v>43008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50">
        <f t="shared" si="50"/>
        <v>43008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50">
        <f t="shared" si="50"/>
        <v>43008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50">
        <f t="shared" si="50"/>
        <v>43008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50">
        <f t="shared" si="50"/>
        <v>43008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50">
        <f t="shared" si="50"/>
        <v>43008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50">
        <f t="shared" si="50"/>
        <v>43008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50">
        <f t="shared" si="50"/>
        <v>43008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50">
        <f t="shared" si="50"/>
        <v>43008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50">
        <f t="shared" si="50"/>
        <v>43008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50">
        <f t="shared" si="50"/>
        <v>43008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50">
        <f t="shared" si="50"/>
        <v>43008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50">
        <f t="shared" si="50"/>
        <v>43008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50">
        <f t="shared" si="50"/>
        <v>43008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50">
        <f t="shared" si="50"/>
        <v>43008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50">
        <f t="shared" si="50"/>
        <v>43008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50">
        <f t="shared" si="50"/>
        <v>43008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50">
        <f t="shared" si="50"/>
        <v>43008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50">
        <f t="shared" si="50"/>
        <v>43008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50">
        <f t="shared" si="50"/>
        <v>43008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50">
        <f t="shared" si="50"/>
        <v>43008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50">
        <f t="shared" si="50"/>
        <v>43008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50">
        <f t="shared" si="50"/>
        <v>43008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50">
        <f t="shared" si="50"/>
        <v>43008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50">
        <f t="shared" si="50"/>
        <v>43008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50">
        <f t="shared" si="50"/>
        <v>43008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50">
        <f t="shared" si="50"/>
        <v>43008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50">
        <f t="shared" si="50"/>
        <v>43008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50">
        <f t="shared" si="50"/>
        <v>43008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50">
        <f t="shared" si="50"/>
        <v>43008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50">
        <f t="shared" si="50"/>
        <v>43008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50">
        <f t="shared" si="50"/>
        <v>43008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50">
        <f t="shared" si="50"/>
        <v>43008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50">
        <f t="shared" si="50"/>
        <v>43008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50">
        <f t="shared" si="50"/>
        <v>43008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50">
        <f t="shared" si="50"/>
        <v>43008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50">
        <f t="shared" si="50"/>
        <v>43008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50">
        <f t="shared" si="50"/>
        <v>43008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50">
        <f t="shared" si="50"/>
        <v>43008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50">
        <f t="shared" si="50"/>
        <v>43008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50">
        <f t="shared" si="50"/>
        <v>43008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50">
        <f t="shared" si="50"/>
        <v>43008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50">
        <f t="shared" si="50"/>
        <v>43008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50">
        <f t="shared" si="50"/>
        <v>43008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50">
        <f t="shared" si="50"/>
        <v>43008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50">
        <f t="shared" si="50"/>
        <v>43008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50">
        <f t="shared" si="50"/>
        <v>43008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50">
        <f t="shared" si="50"/>
        <v>43008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50">
        <f t="shared" si="50"/>
        <v>43008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50">
        <f t="shared" si="50"/>
        <v>43008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50">
        <f t="shared" si="50"/>
        <v>43008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50">
        <f t="shared" si="50"/>
        <v>43008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50">
        <f t="shared" si="50"/>
        <v>43008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50">
        <f t="shared" si="50"/>
        <v>43008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50">
        <f t="shared" ref="C845:C910" si="53">endDate</f>
        <v>43008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50">
        <f t="shared" si="53"/>
        <v>43008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50">
        <f t="shared" si="53"/>
        <v>43008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50">
        <f t="shared" si="53"/>
        <v>43008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50">
        <f t="shared" si="53"/>
        <v>43008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50">
        <f t="shared" si="53"/>
        <v>43008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50">
        <f t="shared" si="53"/>
        <v>43008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50">
        <f t="shared" si="53"/>
        <v>43008</v>
      </c>
      <c r="D852" s="99" t="s">
        <v>526</v>
      </c>
      <c r="E852" s="482">
        <v>14</v>
      </c>
      <c r="F852" s="99" t="s">
        <v>525</v>
      </c>
      <c r="H852" s="99">
        <f>'Справка 6'!Q12</f>
        <v>42934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50">
        <f t="shared" si="53"/>
        <v>43008</v>
      </c>
      <c r="D853" s="99" t="s">
        <v>529</v>
      </c>
      <c r="E853" s="482">
        <v>14</v>
      </c>
      <c r="F853" s="99" t="s">
        <v>528</v>
      </c>
      <c r="H853" s="99">
        <f>'Справка 6'!Q13</f>
        <v>111479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50">
        <f t="shared" si="53"/>
        <v>43008</v>
      </c>
      <c r="D854" s="99" t="s">
        <v>532</v>
      </c>
      <c r="E854" s="482">
        <v>14</v>
      </c>
      <c r="F854" s="99" t="s">
        <v>531</v>
      </c>
      <c r="H854" s="99">
        <f>'Справка 6'!Q14</f>
        <v>4471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50">
        <f t="shared" si="53"/>
        <v>43008</v>
      </c>
      <c r="D855" s="99" t="s">
        <v>535</v>
      </c>
      <c r="E855" s="482">
        <v>14</v>
      </c>
      <c r="F855" s="99" t="s">
        <v>534</v>
      </c>
      <c r="H855" s="99">
        <f>'Справка 6'!Q15</f>
        <v>14376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50">
        <f t="shared" si="53"/>
        <v>43008</v>
      </c>
      <c r="D856" s="99" t="s">
        <v>537</v>
      </c>
      <c r="E856" s="482">
        <v>14</v>
      </c>
      <c r="F856" s="99" t="s">
        <v>536</v>
      </c>
      <c r="H856" s="99">
        <f>'Справка 6'!Q16</f>
        <v>14177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50">
        <f t="shared" si="53"/>
        <v>43008</v>
      </c>
      <c r="D857" s="99" t="s">
        <v>540</v>
      </c>
      <c r="E857" s="482">
        <v>14</v>
      </c>
      <c r="F857" s="99" t="s">
        <v>539</v>
      </c>
      <c r="H857" s="99">
        <f>'Справка 6'!Q17</f>
        <v>5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50">
        <f t="shared" si="53"/>
        <v>43008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50">
        <f t="shared" si="53"/>
        <v>43008</v>
      </c>
      <c r="D859" s="99" t="s">
        <v>545</v>
      </c>
      <c r="E859" s="482">
        <v>14</v>
      </c>
      <c r="F859" s="99" t="s">
        <v>804</v>
      </c>
      <c r="H859" s="99">
        <f>'Справка 6'!Q19</f>
        <v>187442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50">
        <f t="shared" si="53"/>
        <v>43008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50">
        <f t="shared" si="53"/>
        <v>43008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50">
        <f t="shared" si="53"/>
        <v>43008</v>
      </c>
      <c r="D862" s="99" t="s">
        <v>553</v>
      </c>
      <c r="E862" s="482">
        <v>14</v>
      </c>
      <c r="F862" s="99" t="s">
        <v>552</v>
      </c>
      <c r="H862" s="99">
        <f>'Справка 6'!Q23</f>
        <v>11177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50">
        <f t="shared" si="53"/>
        <v>43008</v>
      </c>
      <c r="D863" s="99" t="s">
        <v>555</v>
      </c>
      <c r="E863" s="482">
        <v>14</v>
      </c>
      <c r="F863" s="99" t="s">
        <v>554</v>
      </c>
      <c r="H863" s="99">
        <f>'Справка 6'!Q24</f>
        <v>7590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50">
        <f t="shared" si="53"/>
        <v>43008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50">
        <f t="shared" si="53"/>
        <v>43008</v>
      </c>
      <c r="D865" s="99" t="s">
        <v>558</v>
      </c>
      <c r="E865" s="482">
        <v>14</v>
      </c>
      <c r="F865" s="99" t="s">
        <v>542</v>
      </c>
      <c r="H865" s="99">
        <f>'Справка 6'!Q26</f>
        <v>2023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50">
        <f t="shared" si="53"/>
        <v>43008</v>
      </c>
      <c r="D866" s="99" t="s">
        <v>560</v>
      </c>
      <c r="E866" s="482">
        <v>14</v>
      </c>
      <c r="F866" s="99" t="s">
        <v>838</v>
      </c>
      <c r="H866" s="99">
        <f>'Справка 6'!Q27</f>
        <v>20790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50">
        <f t="shared" si="53"/>
        <v>43008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50">
        <f t="shared" si="53"/>
        <v>43008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50">
        <f t="shared" si="53"/>
        <v>43008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50">
        <f t="shared" si="53"/>
        <v>43008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50">
        <f t="shared" si="53"/>
        <v>43008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50">
        <f t="shared" si="53"/>
        <v>43008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50">
        <f t="shared" si="53"/>
        <v>43008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50">
        <f t="shared" si="53"/>
        <v>43008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50">
        <f t="shared" si="53"/>
        <v>43008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50">
        <f t="shared" si="53"/>
        <v>43008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50">
        <f t="shared" si="53"/>
        <v>43008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50">
        <f t="shared" si="53"/>
        <v>43008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50">
        <f t="shared" si="53"/>
        <v>43008</v>
      </c>
      <c r="D879" s="99" t="s">
        <v>581</v>
      </c>
      <c r="E879" s="482">
        <v>14</v>
      </c>
      <c r="F879" s="99" t="s">
        <v>580</v>
      </c>
      <c r="H879" s="99">
        <f>'Справка 6'!Q41</f>
        <v>9777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50">
        <f t="shared" si="53"/>
        <v>43008</v>
      </c>
      <c r="D880" s="99" t="s">
        <v>583</v>
      </c>
      <c r="E880" s="482">
        <v>14</v>
      </c>
      <c r="F880" s="99" t="s">
        <v>582</v>
      </c>
      <c r="H880" s="99">
        <f>'Справка 6'!Q42</f>
        <v>218009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50">
        <f t="shared" si="53"/>
        <v>43008</v>
      </c>
      <c r="D881" s="99" t="s">
        <v>523</v>
      </c>
      <c r="E881" s="482">
        <v>15</v>
      </c>
      <c r="F881" s="99" t="s">
        <v>522</v>
      </c>
      <c r="H881" s="99">
        <f>'Справка 6'!R11</f>
        <v>49304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50">
        <f t="shared" si="53"/>
        <v>43008</v>
      </c>
      <c r="D882" s="99" t="s">
        <v>526</v>
      </c>
      <c r="E882" s="482">
        <v>15</v>
      </c>
      <c r="F882" s="99" t="s">
        <v>525</v>
      </c>
      <c r="H882" s="99">
        <f>'Справка 6'!R12</f>
        <v>129422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50">
        <f t="shared" si="53"/>
        <v>43008</v>
      </c>
      <c r="D883" s="99" t="s">
        <v>529</v>
      </c>
      <c r="E883" s="482">
        <v>15</v>
      </c>
      <c r="F883" s="99" t="s">
        <v>528</v>
      </c>
      <c r="H883" s="99">
        <f>'Справка 6'!R13</f>
        <v>99379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50">
        <f t="shared" si="53"/>
        <v>43008</v>
      </c>
      <c r="D884" s="99" t="s">
        <v>532</v>
      </c>
      <c r="E884" s="482">
        <v>15</v>
      </c>
      <c r="F884" s="99" t="s">
        <v>531</v>
      </c>
      <c r="H884" s="99">
        <f>'Справка 6'!R14</f>
        <v>11693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50">
        <f t="shared" si="53"/>
        <v>43008</v>
      </c>
      <c r="D885" s="99" t="s">
        <v>535</v>
      </c>
      <c r="E885" s="482">
        <v>15</v>
      </c>
      <c r="F885" s="99" t="s">
        <v>534</v>
      </c>
      <c r="H885" s="99">
        <f>'Справка 6'!R15</f>
        <v>7318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50">
        <f t="shared" si="53"/>
        <v>43008</v>
      </c>
      <c r="D886" s="99" t="s">
        <v>537</v>
      </c>
      <c r="E886" s="482">
        <v>15</v>
      </c>
      <c r="F886" s="99" t="s">
        <v>536</v>
      </c>
      <c r="H886" s="99">
        <f>'Справка 6'!R16</f>
        <v>6682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50">
        <f t="shared" si="53"/>
        <v>43008</v>
      </c>
      <c r="D887" s="99" t="s">
        <v>540</v>
      </c>
      <c r="E887" s="482">
        <v>15</v>
      </c>
      <c r="F887" s="99" t="s">
        <v>539</v>
      </c>
      <c r="H887" s="99">
        <f>'Справка 6'!R17</f>
        <v>8445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50">
        <f t="shared" si="53"/>
        <v>43008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50">
        <f t="shared" si="53"/>
        <v>43008</v>
      </c>
      <c r="D889" s="99" t="s">
        <v>545</v>
      </c>
      <c r="E889" s="482">
        <v>15</v>
      </c>
      <c r="F889" s="99" t="s">
        <v>804</v>
      </c>
      <c r="H889" s="99">
        <f>'Справка 6'!R19</f>
        <v>312243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50">
        <f t="shared" si="53"/>
        <v>43008</v>
      </c>
      <c r="D890" s="99" t="s">
        <v>547</v>
      </c>
      <c r="E890" s="482">
        <v>15</v>
      </c>
      <c r="F890" s="99" t="s">
        <v>546</v>
      </c>
      <c r="H890" s="99">
        <f>'Справка 6'!R20</f>
        <v>9502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50">
        <f t="shared" si="53"/>
        <v>43008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50">
        <f t="shared" si="53"/>
        <v>43008</v>
      </c>
      <c r="D892" s="99" t="s">
        <v>553</v>
      </c>
      <c r="E892" s="482">
        <v>15</v>
      </c>
      <c r="F892" s="99" t="s">
        <v>552</v>
      </c>
      <c r="H892" s="99">
        <f>'Справка 6'!R23</f>
        <v>40587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50">
        <f t="shared" si="53"/>
        <v>43008</v>
      </c>
      <c r="D893" s="99" t="s">
        <v>555</v>
      </c>
      <c r="E893" s="482">
        <v>15</v>
      </c>
      <c r="F893" s="99" t="s">
        <v>554</v>
      </c>
      <c r="H893" s="99">
        <f>'Справка 6'!R24</f>
        <v>9423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50">
        <f t="shared" si="53"/>
        <v>43008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50">
        <f t="shared" si="53"/>
        <v>43008</v>
      </c>
      <c r="D895" s="99" t="s">
        <v>558</v>
      </c>
      <c r="E895" s="482">
        <v>15</v>
      </c>
      <c r="F895" s="99" t="s">
        <v>542</v>
      </c>
      <c r="H895" s="99">
        <f>'Справка 6'!R26</f>
        <v>1608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50">
        <f t="shared" si="53"/>
        <v>43008</v>
      </c>
      <c r="D896" s="99" t="s">
        <v>560</v>
      </c>
      <c r="E896" s="482">
        <v>15</v>
      </c>
      <c r="F896" s="99" t="s">
        <v>838</v>
      </c>
      <c r="H896" s="99">
        <f>'Справка 6'!R27</f>
        <v>51618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50">
        <f t="shared" si="53"/>
        <v>43008</v>
      </c>
      <c r="D897" s="99" t="s">
        <v>562</v>
      </c>
      <c r="E897" s="482">
        <v>15</v>
      </c>
      <c r="F897" s="99" t="s">
        <v>561</v>
      </c>
      <c r="H897" s="99">
        <f>'Справка 6'!R29</f>
        <v>24180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50">
        <f t="shared" si="53"/>
        <v>43008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50">
        <f t="shared" si="53"/>
        <v>43008</v>
      </c>
      <c r="D899" s="99" t="s">
        <v>564</v>
      </c>
      <c r="E899" s="482">
        <v>15</v>
      </c>
      <c r="F899" s="99" t="s">
        <v>110</v>
      </c>
      <c r="H899" s="99">
        <f>'Справка 6'!R31</f>
        <v>1616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50">
        <f t="shared" si="53"/>
        <v>43008</v>
      </c>
      <c r="D900" s="99" t="s">
        <v>565</v>
      </c>
      <c r="E900" s="482">
        <v>15</v>
      </c>
      <c r="F900" s="99" t="s">
        <v>113</v>
      </c>
      <c r="H900" s="99">
        <f>'Справка 6'!R32</f>
        <v>14930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50">
        <f t="shared" si="53"/>
        <v>43008</v>
      </c>
      <c r="D901" s="99" t="s">
        <v>566</v>
      </c>
      <c r="E901" s="482">
        <v>15</v>
      </c>
      <c r="F901" s="99" t="s">
        <v>115</v>
      </c>
      <c r="H901" s="99">
        <f>'Справка 6'!R33</f>
        <v>7634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50">
        <f t="shared" si="53"/>
        <v>43008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50">
        <f t="shared" si="53"/>
        <v>43008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50">
        <f t="shared" si="53"/>
        <v>43008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50">
        <f t="shared" si="53"/>
        <v>43008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50">
        <f t="shared" si="53"/>
        <v>43008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50">
        <f t="shared" si="53"/>
        <v>43008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50">
        <f t="shared" si="53"/>
        <v>43008</v>
      </c>
      <c r="D908" s="99" t="s">
        <v>578</v>
      </c>
      <c r="E908" s="482">
        <v>15</v>
      </c>
      <c r="F908" s="99" t="s">
        <v>803</v>
      </c>
      <c r="H908" s="99">
        <f>'Справка 6'!R40</f>
        <v>24180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50">
        <f t="shared" si="53"/>
        <v>43008</v>
      </c>
      <c r="D909" s="99" t="s">
        <v>581</v>
      </c>
      <c r="E909" s="482">
        <v>15</v>
      </c>
      <c r="F909" s="99" t="s">
        <v>580</v>
      </c>
      <c r="H909" s="99">
        <f>'Справка 6'!R41</f>
        <v>21086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50">
        <f t="shared" si="53"/>
        <v>43008</v>
      </c>
      <c r="D910" s="99" t="s">
        <v>583</v>
      </c>
      <c r="E910" s="482">
        <v>15</v>
      </c>
      <c r="F910" s="99" t="s">
        <v>582</v>
      </c>
      <c r="H910" s="99">
        <f>'Справка 6'!R42</f>
        <v>418629</v>
      </c>
    </row>
    <row r="911" spans="1:8" s="483" customFormat="1">
      <c r="C911" s="549"/>
      <c r="F911" s="487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50">
        <f t="shared" ref="C912:C975" si="56">endDate</f>
        <v>43008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50">
        <f t="shared" si="56"/>
        <v>43008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12233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50">
        <f t="shared" si="56"/>
        <v>43008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11998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50">
        <f t="shared" si="56"/>
        <v>43008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50">
        <f t="shared" si="56"/>
        <v>43008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235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50">
        <f t="shared" si="56"/>
        <v>43008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314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50">
        <f t="shared" si="56"/>
        <v>43008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3604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50">
        <f t="shared" si="56"/>
        <v>43008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50">
        <f t="shared" si="56"/>
        <v>43008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3604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50">
        <f t="shared" si="56"/>
        <v>43008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16151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50">
        <f t="shared" si="56"/>
        <v>43008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2747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50">
        <f t="shared" si="56"/>
        <v>43008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13982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50">
        <f t="shared" si="56"/>
        <v>43008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12454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50">
        <f t="shared" si="56"/>
        <v>43008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1528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50">
        <f t="shared" si="56"/>
        <v>43008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50">
        <f t="shared" si="56"/>
        <v>43008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239564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50">
        <f t="shared" si="56"/>
        <v>43008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4387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50">
        <f t="shared" si="56"/>
        <v>43008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3635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50">
        <f t="shared" si="56"/>
        <v>43008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6046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50">
        <f t="shared" si="56"/>
        <v>43008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50">
        <f t="shared" si="56"/>
        <v>43008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7485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50">
        <f t="shared" si="56"/>
        <v>43008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524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50">
        <f t="shared" si="56"/>
        <v>43008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2950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50">
        <f t="shared" si="56"/>
        <v>43008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50">
        <f t="shared" si="56"/>
        <v>43008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4011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50">
        <f t="shared" si="56"/>
        <v>43008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4044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50">
        <f t="shared" si="56"/>
        <v>43008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50">
        <f t="shared" si="56"/>
        <v>43008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50">
        <f t="shared" si="56"/>
        <v>43008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50">
        <f t="shared" si="56"/>
        <v>43008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4044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50">
        <f t="shared" si="56"/>
        <v>43008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279143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50">
        <f t="shared" si="56"/>
        <v>43008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298041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50">
        <f t="shared" si="56"/>
        <v>43008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50">
        <f t="shared" si="56"/>
        <v>43008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50">
        <f t="shared" si="56"/>
        <v>43008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50">
        <f t="shared" si="56"/>
        <v>43008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50">
        <f t="shared" si="56"/>
        <v>43008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50">
        <f t="shared" si="56"/>
        <v>43008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50">
        <f t="shared" si="56"/>
        <v>43008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50">
        <f t="shared" si="56"/>
        <v>43008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50">
        <f t="shared" si="56"/>
        <v>43008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50">
        <f t="shared" si="56"/>
        <v>43008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50">
        <f t="shared" si="56"/>
        <v>43008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50">
        <f t="shared" si="56"/>
        <v>43008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13982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50">
        <f t="shared" si="56"/>
        <v>43008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12454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50">
        <f t="shared" si="56"/>
        <v>43008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1528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50">
        <f t="shared" si="56"/>
        <v>43008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50">
        <f t="shared" si="56"/>
        <v>43008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239564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50">
        <f t="shared" si="56"/>
        <v>43008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4387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50">
        <f t="shared" si="56"/>
        <v>43008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3635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50">
        <f t="shared" si="56"/>
        <v>43008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6046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50">
        <f t="shared" si="56"/>
        <v>43008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50">
        <f t="shared" si="56"/>
        <v>43008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7485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50">
        <f t="shared" si="56"/>
        <v>43008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524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50">
        <f t="shared" si="56"/>
        <v>43008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2950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50">
        <f t="shared" si="56"/>
        <v>43008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50">
        <f t="shared" si="56"/>
        <v>43008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4011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50">
        <f t="shared" si="56"/>
        <v>43008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4044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50">
        <f t="shared" si="56"/>
        <v>43008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50">
        <f t="shared" si="56"/>
        <v>43008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50">
        <f t="shared" si="56"/>
        <v>43008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50">
        <f t="shared" si="56"/>
        <v>43008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4044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50">
        <f t="shared" si="56"/>
        <v>43008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279143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50">
        <f t="shared" si="56"/>
        <v>43008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279143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50">
        <f t="shared" ref="C976:C1039" si="59">endDate</f>
        <v>43008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50">
        <f t="shared" si="59"/>
        <v>43008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12233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50">
        <f t="shared" si="59"/>
        <v>43008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11998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50">
        <f t="shared" si="59"/>
        <v>43008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50">
        <f t="shared" si="59"/>
        <v>43008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235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50">
        <f t="shared" si="59"/>
        <v>43008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314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50">
        <f t="shared" si="59"/>
        <v>43008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3604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50">
        <f t="shared" si="59"/>
        <v>43008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50">
        <f t="shared" si="59"/>
        <v>43008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3604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50">
        <f t="shared" si="59"/>
        <v>43008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16151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50">
        <f t="shared" si="59"/>
        <v>43008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2747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50">
        <f t="shared" si="59"/>
        <v>43008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50">
        <f t="shared" si="59"/>
        <v>43008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50">
        <f t="shared" si="59"/>
        <v>43008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50">
        <f t="shared" si="59"/>
        <v>43008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50">
        <f t="shared" si="59"/>
        <v>43008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50">
        <f t="shared" si="59"/>
        <v>43008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50">
        <f t="shared" si="59"/>
        <v>43008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50">
        <f t="shared" si="59"/>
        <v>43008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50">
        <f t="shared" si="59"/>
        <v>43008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50">
        <f t="shared" si="59"/>
        <v>43008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50">
        <f t="shared" si="59"/>
        <v>43008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50">
        <f t="shared" si="59"/>
        <v>43008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50">
        <f t="shared" si="59"/>
        <v>43008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50">
        <f t="shared" si="59"/>
        <v>43008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50">
        <f t="shared" si="59"/>
        <v>43008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50">
        <f t="shared" si="59"/>
        <v>43008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50">
        <f t="shared" si="59"/>
        <v>43008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50">
        <f t="shared" si="59"/>
        <v>43008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50">
        <f t="shared" si="59"/>
        <v>43008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50">
        <f t="shared" si="59"/>
        <v>43008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50">
        <f t="shared" si="59"/>
        <v>43008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18898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50">
        <f t="shared" si="59"/>
        <v>43008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50">
        <f t="shared" si="59"/>
        <v>43008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50">
        <f t="shared" si="59"/>
        <v>43008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50">
        <f t="shared" si="59"/>
        <v>43008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50">
        <f t="shared" si="59"/>
        <v>43008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40548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50">
        <f t="shared" si="59"/>
        <v>43008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40548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50">
        <f t="shared" si="59"/>
        <v>43008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50">
        <f t="shared" si="59"/>
        <v>43008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50">
        <f t="shared" si="59"/>
        <v>43008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50">
        <f t="shared" si="59"/>
        <v>43008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50">
        <f t="shared" si="59"/>
        <v>43008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50">
        <f t="shared" si="59"/>
        <v>43008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50">
        <f t="shared" si="59"/>
        <v>43008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2305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50">
        <f t="shared" si="59"/>
        <v>43008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2097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50">
        <f t="shared" si="59"/>
        <v>43008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42853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50">
        <f t="shared" si="59"/>
        <v>43008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14211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50">
        <f t="shared" si="59"/>
        <v>43008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894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50">
        <f t="shared" si="59"/>
        <v>43008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894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50">
        <f t="shared" si="59"/>
        <v>43008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50">
        <f t="shared" si="59"/>
        <v>43008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50">
        <f t="shared" si="59"/>
        <v>43008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190959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50">
        <f t="shared" si="59"/>
        <v>43008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190959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50">
        <f t="shared" si="59"/>
        <v>43008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50">
        <f t="shared" si="59"/>
        <v>43008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50">
        <f t="shared" si="59"/>
        <v>43008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50">
        <f t="shared" si="59"/>
        <v>43008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12078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50">
        <f t="shared" si="59"/>
        <v>43008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50">
        <f t="shared" si="59"/>
        <v>43008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50">
        <f t="shared" si="59"/>
        <v>43008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12078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50">
        <f t="shared" si="59"/>
        <v>43008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50">
        <f t="shared" si="59"/>
        <v>43008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131867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50">
        <f t="shared" si="59"/>
        <v>43008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50">
        <f t="shared" ref="C1040:C1103" si="62">endDate</f>
        <v>43008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110499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50">
        <f t="shared" si="62"/>
        <v>43008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1707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50">
        <f t="shared" si="62"/>
        <v>43008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9741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50">
        <f t="shared" si="62"/>
        <v>43008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7771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50">
        <f t="shared" si="62"/>
        <v>43008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2377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50">
        <f t="shared" si="62"/>
        <v>43008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4073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50">
        <f t="shared" si="62"/>
        <v>43008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1321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50">
        <f t="shared" si="62"/>
        <v>43008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2149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50">
        <f t="shared" si="62"/>
        <v>43008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28982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50">
        <f t="shared" si="62"/>
        <v>43008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364780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50">
        <f t="shared" si="62"/>
        <v>43008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421844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50">
        <f t="shared" si="62"/>
        <v>43008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50">
        <f t="shared" si="62"/>
        <v>43008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50">
        <f t="shared" si="62"/>
        <v>43008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50">
        <f t="shared" si="62"/>
        <v>43008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50">
        <f t="shared" si="62"/>
        <v>43008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50">
        <f t="shared" si="62"/>
        <v>43008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50">
        <f t="shared" si="62"/>
        <v>43008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50">
        <f t="shared" si="62"/>
        <v>43008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50">
        <f t="shared" si="62"/>
        <v>43008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50">
        <f t="shared" si="62"/>
        <v>43008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50">
        <f t="shared" si="62"/>
        <v>43008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50">
        <f t="shared" si="62"/>
        <v>43008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50">
        <f t="shared" si="62"/>
        <v>43008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50">
        <f t="shared" si="62"/>
        <v>43008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50">
        <f t="shared" si="62"/>
        <v>43008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50">
        <f t="shared" si="62"/>
        <v>43008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50">
        <f t="shared" si="62"/>
        <v>43008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894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50">
        <f t="shared" si="62"/>
        <v>43008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894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50">
        <f t="shared" si="62"/>
        <v>43008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50">
        <f t="shared" si="62"/>
        <v>43008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50">
        <f t="shared" si="62"/>
        <v>43008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190959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50">
        <f t="shared" si="62"/>
        <v>43008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190959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50">
        <f t="shared" si="62"/>
        <v>43008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50">
        <f t="shared" si="62"/>
        <v>43008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50">
        <f t="shared" si="62"/>
        <v>43008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50">
        <f t="shared" si="62"/>
        <v>43008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12078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50">
        <f t="shared" si="62"/>
        <v>43008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50">
        <f t="shared" si="62"/>
        <v>43008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50">
        <f t="shared" si="62"/>
        <v>43008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12078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50">
        <f t="shared" si="62"/>
        <v>43008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50">
        <f t="shared" si="62"/>
        <v>43008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131867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50">
        <f t="shared" si="62"/>
        <v>43008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50">
        <f t="shared" si="62"/>
        <v>43008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110499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50">
        <f t="shared" si="62"/>
        <v>43008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1707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50">
        <f t="shared" si="62"/>
        <v>43008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9741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50">
        <f t="shared" si="62"/>
        <v>43008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7771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50">
        <f t="shared" si="62"/>
        <v>43008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2377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50">
        <f t="shared" si="62"/>
        <v>43008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4073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50">
        <f t="shared" si="62"/>
        <v>43008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1321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50">
        <f t="shared" si="62"/>
        <v>43008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2149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50">
        <f t="shared" si="62"/>
        <v>43008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28982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50">
        <f t="shared" si="62"/>
        <v>43008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364780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50">
        <f t="shared" si="62"/>
        <v>43008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364780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50">
        <f t="shared" si="62"/>
        <v>43008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50">
        <f t="shared" si="62"/>
        <v>43008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50">
        <f t="shared" si="62"/>
        <v>43008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50">
        <f t="shared" si="62"/>
        <v>43008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50">
        <f t="shared" si="62"/>
        <v>43008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40548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50">
        <f t="shared" si="62"/>
        <v>43008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40548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50">
        <f t="shared" si="62"/>
        <v>43008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50">
        <f t="shared" si="62"/>
        <v>43008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50">
        <f t="shared" si="62"/>
        <v>43008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50">
        <f t="shared" si="62"/>
        <v>43008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50">
        <f t="shared" ref="C1104:C1167" si="65">endDate</f>
        <v>43008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50">
        <f t="shared" si="65"/>
        <v>43008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50">
        <f t="shared" si="65"/>
        <v>43008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2305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50">
        <f t="shared" si="65"/>
        <v>43008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2097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50">
        <f t="shared" si="65"/>
        <v>43008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42853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50">
        <f t="shared" si="65"/>
        <v>43008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14211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50">
        <f t="shared" si="65"/>
        <v>43008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50">
        <f t="shared" si="65"/>
        <v>43008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50">
        <f t="shared" si="65"/>
        <v>43008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50">
        <f t="shared" si="65"/>
        <v>43008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50">
        <f t="shared" si="65"/>
        <v>43008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50">
        <f t="shared" si="65"/>
        <v>43008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50">
        <f t="shared" si="65"/>
        <v>43008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50">
        <f t="shared" si="65"/>
        <v>43008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50">
        <f t="shared" si="65"/>
        <v>43008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50">
        <f t="shared" si="65"/>
        <v>43008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50">
        <f t="shared" si="65"/>
        <v>43008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50">
        <f t="shared" si="65"/>
        <v>43008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50">
        <f t="shared" si="65"/>
        <v>43008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50">
        <f t="shared" si="65"/>
        <v>43008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50">
        <f t="shared" si="65"/>
        <v>43008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50">
        <f t="shared" si="65"/>
        <v>43008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50">
        <f t="shared" si="65"/>
        <v>43008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50">
        <f t="shared" si="65"/>
        <v>43008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50">
        <f t="shared" si="65"/>
        <v>43008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50">
        <f t="shared" si="65"/>
        <v>43008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50">
        <f t="shared" si="65"/>
        <v>43008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50">
        <f t="shared" si="65"/>
        <v>43008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50">
        <f t="shared" si="65"/>
        <v>43008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50">
        <f t="shared" si="65"/>
        <v>43008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50">
        <f t="shared" si="65"/>
        <v>43008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50">
        <f t="shared" si="65"/>
        <v>43008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50">
        <f t="shared" si="65"/>
        <v>43008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57064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50">
        <f t="shared" si="65"/>
        <v>43008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50">
        <f t="shared" si="65"/>
        <v>43008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50">
        <f t="shared" si="65"/>
        <v>43008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50">
        <f t="shared" si="65"/>
        <v>43008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50">
        <f t="shared" si="65"/>
        <v>43008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50">
        <f t="shared" si="65"/>
        <v>43008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50">
        <f t="shared" si="65"/>
        <v>43008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50">
        <f t="shared" si="65"/>
        <v>43008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50">
        <f t="shared" si="65"/>
        <v>43008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50">
        <f t="shared" si="65"/>
        <v>43008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50">
        <f t="shared" si="65"/>
        <v>43008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50">
        <f t="shared" si="65"/>
        <v>43008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50">
        <f t="shared" si="65"/>
        <v>43008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50">
        <f t="shared" si="65"/>
        <v>43008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50">
        <f t="shared" si="65"/>
        <v>43008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50">
        <f t="shared" si="65"/>
        <v>43008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50">
        <f t="shared" si="65"/>
        <v>43008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50">
        <f t="shared" si="65"/>
        <v>43008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50">
        <f t="shared" si="65"/>
        <v>43008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50">
        <f t="shared" si="65"/>
        <v>43008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50">
        <f t="shared" si="65"/>
        <v>43008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50">
        <f t="shared" si="65"/>
        <v>43008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50">
        <f t="shared" si="65"/>
        <v>43008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50">
        <f t="shared" si="65"/>
        <v>43008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50">
        <f t="shared" si="65"/>
        <v>43008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50">
        <f t="shared" si="65"/>
        <v>43008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50">
        <f t="shared" si="65"/>
        <v>43008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50">
        <f t="shared" si="65"/>
        <v>43008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50">
        <f t="shared" si="65"/>
        <v>43008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50">
        <f t="shared" si="65"/>
        <v>43008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50">
        <f t="shared" si="65"/>
        <v>43008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50">
        <f t="shared" ref="C1168:C1195" si="68">endDate</f>
        <v>43008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50">
        <f t="shared" si="68"/>
        <v>43008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50">
        <f t="shared" si="68"/>
        <v>43008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50">
        <f t="shared" si="68"/>
        <v>43008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50">
        <f t="shared" si="68"/>
        <v>43008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50">
        <f t="shared" si="68"/>
        <v>43008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50">
        <f t="shared" si="68"/>
        <v>43008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50">
        <f t="shared" si="68"/>
        <v>43008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50">
        <f t="shared" si="68"/>
        <v>43008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50">
        <f t="shared" si="68"/>
        <v>43008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50">
        <f t="shared" si="68"/>
        <v>43008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50">
        <f t="shared" si="68"/>
        <v>43008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50">
        <f t="shared" si="68"/>
        <v>43008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50">
        <f t="shared" si="68"/>
        <v>43008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50">
        <f t="shared" si="68"/>
        <v>43008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50">
        <f t="shared" si="68"/>
        <v>43008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50">
        <f t="shared" si="68"/>
        <v>43008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50">
        <f t="shared" si="68"/>
        <v>43008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50">
        <f t="shared" si="68"/>
        <v>43008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50">
        <f t="shared" si="68"/>
        <v>43008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50">
        <f t="shared" si="68"/>
        <v>43008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50">
        <f t="shared" si="68"/>
        <v>43008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50">
        <f t="shared" si="68"/>
        <v>43008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50">
        <f t="shared" si="68"/>
        <v>43008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50">
        <f t="shared" si="68"/>
        <v>43008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50">
        <f t="shared" si="68"/>
        <v>43008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50">
        <f t="shared" si="68"/>
        <v>43008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50">
        <f t="shared" si="68"/>
        <v>43008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1:8" s="483" customFormat="1">
      <c r="C1196" s="549"/>
      <c r="F1196" s="487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50">
        <f t="shared" ref="C1197:C1228" si="71">endDate</f>
        <v>43008</v>
      </c>
      <c r="D1197" s="99" t="s">
        <v>763</v>
      </c>
      <c r="E1197" s="99">
        <v>1</v>
      </c>
      <c r="F1197" s="99" t="s">
        <v>762</v>
      </c>
      <c r="H1197" s="484">
        <f>'Справка 8'!C13</f>
        <v>6029280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50">
        <f t="shared" si="71"/>
        <v>43008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50">
        <f t="shared" si="71"/>
        <v>43008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50">
        <f t="shared" si="71"/>
        <v>43008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50">
        <f t="shared" si="71"/>
        <v>43008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50">
        <f t="shared" si="71"/>
        <v>43008</v>
      </c>
      <c r="D1202" s="99" t="s">
        <v>770</v>
      </c>
      <c r="E1202" s="99">
        <v>1</v>
      </c>
      <c r="F1202" s="99" t="s">
        <v>761</v>
      </c>
      <c r="H1202" s="484">
        <f>'Справка 8'!C18</f>
        <v>6029280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50">
        <f t="shared" si="71"/>
        <v>43008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50">
        <f t="shared" si="71"/>
        <v>43008</v>
      </c>
      <c r="D1204" s="99" t="s">
        <v>774</v>
      </c>
      <c r="E1204" s="99">
        <v>1</v>
      </c>
      <c r="F1204" s="99" t="s">
        <v>773</v>
      </c>
      <c r="H1204" s="484">
        <f>'Справка 8'!C21</f>
        <v>5311927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50">
        <f t="shared" si="71"/>
        <v>43008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50">
        <f t="shared" si="71"/>
        <v>43008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50">
        <f t="shared" si="71"/>
        <v>43008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50">
        <f t="shared" si="71"/>
        <v>43008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50">
        <f t="shared" si="71"/>
        <v>43008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50">
        <f t="shared" si="71"/>
        <v>43008</v>
      </c>
      <c r="D1210" s="99" t="s">
        <v>786</v>
      </c>
      <c r="E1210" s="99">
        <v>1</v>
      </c>
      <c r="F1210" s="99" t="s">
        <v>771</v>
      </c>
      <c r="H1210" s="484">
        <f>'Справка 8'!C27</f>
        <v>5311927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50">
        <f t="shared" si="71"/>
        <v>43008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50">
        <f t="shared" si="71"/>
        <v>43008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50">
        <f t="shared" si="71"/>
        <v>43008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50">
        <f t="shared" si="71"/>
        <v>43008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50">
        <f t="shared" si="71"/>
        <v>43008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50">
        <f t="shared" si="71"/>
        <v>43008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50">
        <f t="shared" si="71"/>
        <v>43008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50">
        <f t="shared" si="71"/>
        <v>43008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50">
        <f t="shared" si="71"/>
        <v>43008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50">
        <f t="shared" si="71"/>
        <v>43008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50">
        <f t="shared" si="71"/>
        <v>43008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50">
        <f t="shared" si="71"/>
        <v>43008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50">
        <f t="shared" si="71"/>
        <v>43008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50">
        <f t="shared" si="71"/>
        <v>43008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50">
        <f t="shared" si="71"/>
        <v>43008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50">
        <f t="shared" si="71"/>
        <v>43008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50">
        <f t="shared" si="71"/>
        <v>43008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50">
        <f t="shared" si="71"/>
        <v>43008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50">
        <f t="shared" ref="C1229:C1260" si="74">endDate</f>
        <v>43008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50">
        <f t="shared" si="74"/>
        <v>43008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50">
        <f t="shared" si="74"/>
        <v>43008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50">
        <f t="shared" si="74"/>
        <v>43008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50">
        <f t="shared" si="74"/>
        <v>43008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50">
        <f t="shared" si="74"/>
        <v>43008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50">
        <f t="shared" si="74"/>
        <v>43008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50">
        <f t="shared" si="74"/>
        <v>43008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50">
        <f t="shared" si="74"/>
        <v>43008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50">
        <f t="shared" si="74"/>
        <v>43008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50">
        <f t="shared" si="74"/>
        <v>43008</v>
      </c>
      <c r="D1239" s="99" t="s">
        <v>763</v>
      </c>
      <c r="E1239" s="99">
        <v>4</v>
      </c>
      <c r="F1239" s="99" t="s">
        <v>762</v>
      </c>
      <c r="H1239" s="484">
        <f>'Справка 8'!F13</f>
        <v>24180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50">
        <f t="shared" si="74"/>
        <v>43008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50">
        <f t="shared" si="74"/>
        <v>43008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50">
        <f t="shared" si="74"/>
        <v>43008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50">
        <f t="shared" si="74"/>
        <v>43008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50">
        <f t="shared" si="74"/>
        <v>43008</v>
      </c>
      <c r="D1244" s="99" t="s">
        <v>770</v>
      </c>
      <c r="E1244" s="99">
        <v>4</v>
      </c>
      <c r="F1244" s="99" t="s">
        <v>761</v>
      </c>
      <c r="H1244" s="484">
        <f>'Справка 8'!F18</f>
        <v>24180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50">
        <f t="shared" si="74"/>
        <v>43008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50">
        <f t="shared" si="74"/>
        <v>43008</v>
      </c>
      <c r="D1246" s="99" t="s">
        <v>774</v>
      </c>
      <c r="E1246" s="99">
        <v>4</v>
      </c>
      <c r="F1246" s="99" t="s">
        <v>773</v>
      </c>
      <c r="H1246" s="484">
        <f>'Справка 8'!F21</f>
        <v>17939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50">
        <f t="shared" si="74"/>
        <v>43008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50">
        <f t="shared" si="74"/>
        <v>43008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50">
        <f t="shared" si="74"/>
        <v>43008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50">
        <f t="shared" si="74"/>
        <v>43008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50">
        <f t="shared" si="74"/>
        <v>43008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50">
        <f t="shared" si="74"/>
        <v>43008</v>
      </c>
      <c r="D1252" s="99" t="s">
        <v>786</v>
      </c>
      <c r="E1252" s="99">
        <v>4</v>
      </c>
      <c r="F1252" s="99" t="s">
        <v>771</v>
      </c>
      <c r="H1252" s="484">
        <f>'Справка 8'!F27</f>
        <v>17939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50">
        <f t="shared" si="74"/>
        <v>43008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50">
        <f t="shared" si="74"/>
        <v>43008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50">
        <f t="shared" si="74"/>
        <v>43008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50">
        <f t="shared" si="74"/>
        <v>43008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50">
        <f t="shared" si="74"/>
        <v>43008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50">
        <f t="shared" si="74"/>
        <v>43008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50">
        <f t="shared" si="74"/>
        <v>43008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50">
        <f t="shared" si="74"/>
        <v>43008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50">
        <f t="shared" ref="C1261:C1294" si="77">endDate</f>
        <v>43008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50">
        <f t="shared" si="77"/>
        <v>43008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50">
        <f t="shared" si="77"/>
        <v>43008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50">
        <f t="shared" si="77"/>
        <v>43008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50">
        <f t="shared" si="77"/>
        <v>43008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50">
        <f t="shared" si="77"/>
        <v>43008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50">
        <f t="shared" si="77"/>
        <v>43008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50">
        <f t="shared" si="77"/>
        <v>43008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50">
        <f t="shared" si="77"/>
        <v>43008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50">
        <f t="shared" si="77"/>
        <v>43008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50">
        <f t="shared" si="77"/>
        <v>43008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50">
        <f t="shared" si="77"/>
        <v>43008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50">
        <f t="shared" si="77"/>
        <v>43008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50">
        <f t="shared" si="77"/>
        <v>43008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50">
        <f t="shared" si="77"/>
        <v>43008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50">
        <f t="shared" si="77"/>
        <v>43008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50">
        <f t="shared" si="77"/>
        <v>43008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50">
        <f t="shared" si="77"/>
        <v>43008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50">
        <f t="shared" si="77"/>
        <v>43008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50">
        <f t="shared" si="77"/>
        <v>43008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50">
        <f t="shared" si="77"/>
        <v>43008</v>
      </c>
      <c r="D1281" s="99" t="s">
        <v>763</v>
      </c>
      <c r="E1281" s="99">
        <v>7</v>
      </c>
      <c r="F1281" s="99" t="s">
        <v>762</v>
      </c>
      <c r="H1281" s="484">
        <f>'Справка 8'!I13</f>
        <v>24180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50">
        <f t="shared" si="77"/>
        <v>43008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50">
        <f t="shared" si="77"/>
        <v>43008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50">
        <f t="shared" si="77"/>
        <v>43008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50">
        <f t="shared" si="77"/>
        <v>43008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50">
        <f t="shared" si="77"/>
        <v>43008</v>
      </c>
      <c r="D1286" s="99" t="s">
        <v>770</v>
      </c>
      <c r="E1286" s="99">
        <v>7</v>
      </c>
      <c r="F1286" s="99" t="s">
        <v>761</v>
      </c>
      <c r="H1286" s="484">
        <f>'Справка 8'!I18</f>
        <v>24180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50">
        <f t="shared" si="77"/>
        <v>43008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50">
        <f t="shared" si="77"/>
        <v>43008</v>
      </c>
      <c r="D1288" s="99" t="s">
        <v>774</v>
      </c>
      <c r="E1288" s="99">
        <v>7</v>
      </c>
      <c r="F1288" s="99" t="s">
        <v>773</v>
      </c>
      <c r="H1288" s="484">
        <f>'Справка 8'!I21</f>
        <v>17939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50">
        <f t="shared" si="77"/>
        <v>43008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50">
        <f t="shared" si="77"/>
        <v>43008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50">
        <f t="shared" si="77"/>
        <v>43008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50">
        <f t="shared" si="77"/>
        <v>43008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50">
        <f t="shared" si="77"/>
        <v>43008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50">
        <f t="shared" si="77"/>
        <v>43008</v>
      </c>
      <c r="D1294" s="99" t="s">
        <v>786</v>
      </c>
      <c r="E1294" s="99">
        <v>7</v>
      </c>
      <c r="F1294" s="99" t="s">
        <v>771</v>
      </c>
      <c r="H1294" s="484">
        <f>'Справка 8'!I27</f>
        <v>17939</v>
      </c>
    </row>
  </sheetData>
  <sheetProtection password="D554" sheet="1" objects="1" scenarios="1" insertRows="0"/>
  <customSheetViews>
    <customSheetView guid="{F2D4D9F9-DE61-45A3-92A2-4E78F2B34B7F}" scale="70" state="hidden">
      <pageMargins left="0.7" right="0.7" top="0.75" bottom="0.75" header="0.3" footer="0.3"/>
      <pageSetup paperSize="9" orientation="portrait"/>
    </customSheetView>
    <customSheetView guid="{07871067-5294-4FEE-88CE-4A4A5BC97EF0}" scale="70" state="hidden">
      <pageMargins left="0.7" right="0.7" top="0.75" bottom="0.75" header="0.3" footer="0.3"/>
      <pageSetup paperSize="9" orientation="portrait"/>
    </customSheetView>
    <customSheetView guid="{17A0B690-90B4-478F-B629-540D801E18FD}" scale="70" state="hidden">
      <pageMargins left="0.7" right="0.7" top="0.75" bottom="0.75" header="0.3" footer="0.3"/>
      <pageSetup paperSize="9" orientation="portrait"/>
    </customSheetView>
  </customSheetViews>
  <phoneticPr fontId="20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ColWidth="8.85546875"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customSheetViews>
    <customSheetView guid="{F2D4D9F9-DE61-45A3-92A2-4E78F2B34B7F}" state="hidden">
      <pageMargins left="0.7" right="0.7" top="0.75" bottom="0.75" header="0.3" footer="0.3"/>
    </customSheetView>
    <customSheetView guid="{07871067-5294-4FEE-88CE-4A4A5BC97EF0}" state="hidden">
      <pageMargins left="0.7" right="0.7" top="0.75" bottom="0.75" header="0.3" footer="0.3"/>
    </customSheetView>
    <customSheetView guid="{17A0B690-90B4-478F-B629-540D801E18F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6"/>
  <sheetViews>
    <sheetView topLeftCell="A61" zoomScale="70" zoomScaleNormal="70" zoomScaleSheetLayoutView="80" workbookViewId="0">
      <selection activeCell="G62" sqref="G62:G69"/>
    </sheetView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30.09.2017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>
      <c r="A12" s="84" t="s">
        <v>23</v>
      </c>
      <c r="B12" s="86" t="s">
        <v>24</v>
      </c>
      <c r="C12" s="188">
        <v>49304</v>
      </c>
      <c r="D12" s="187">
        <v>48676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>
      <c r="A13" s="84" t="s">
        <v>27</v>
      </c>
      <c r="B13" s="86" t="s">
        <v>28</v>
      </c>
      <c r="C13" s="188">
        <v>129422</v>
      </c>
      <c r="D13" s="187">
        <v>134303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>
      <c r="A14" s="84" t="s">
        <v>30</v>
      </c>
      <c r="B14" s="86" t="s">
        <v>31</v>
      </c>
      <c r="C14" s="188">
        <v>99379</v>
      </c>
      <c r="D14" s="187">
        <v>105132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v>11693</v>
      </c>
      <c r="D15" s="187">
        <v>11932</v>
      </c>
      <c r="E15" s="191" t="s">
        <v>36</v>
      </c>
      <c r="F15" s="87" t="s">
        <v>37</v>
      </c>
      <c r="G15" s="188">
        <v>-17939</v>
      </c>
      <c r="H15" s="187">
        <v>-19501</v>
      </c>
    </row>
    <row r="16" spans="1:8">
      <c r="A16" s="84" t="s">
        <v>38</v>
      </c>
      <c r="B16" s="86" t="s">
        <v>39</v>
      </c>
      <c r="C16" s="188">
        <v>7318</v>
      </c>
      <c r="D16" s="187">
        <v>9025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6682</v>
      </c>
      <c r="D17" s="187">
        <v>6126</v>
      </c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>
        <v>8445</v>
      </c>
      <c r="D18" s="187">
        <v>6021</v>
      </c>
      <c r="E18" s="468" t="s">
        <v>47</v>
      </c>
      <c r="F18" s="467" t="s">
        <v>48</v>
      </c>
      <c r="G18" s="578">
        <f>G12+G15+G16+G17</f>
        <v>116859</v>
      </c>
      <c r="H18" s="579">
        <f>H12+H15+H16+H17</f>
        <v>115297</v>
      </c>
    </row>
    <row r="19" spans="1:13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13">
      <c r="A20" s="469" t="s">
        <v>52</v>
      </c>
      <c r="B20" s="90" t="s">
        <v>53</v>
      </c>
      <c r="C20" s="566">
        <f>SUM(C12:C19)</f>
        <v>312243</v>
      </c>
      <c r="D20" s="567">
        <f>SUM(D12:D19)</f>
        <v>321215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63">
        <v>9502</v>
      </c>
      <c r="D21" s="464">
        <v>9483</v>
      </c>
      <c r="E21" s="84" t="s">
        <v>58</v>
      </c>
      <c r="F21" s="87" t="s">
        <v>59</v>
      </c>
      <c r="G21" s="188">
        <v>36690</v>
      </c>
      <c r="H21" s="187">
        <v>34368</v>
      </c>
    </row>
    <row r="22" spans="1:13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51666</v>
      </c>
      <c r="H22" s="583">
        <f>SUM(H23:H25)</f>
        <v>47841</v>
      </c>
      <c r="M22" s="92"/>
    </row>
    <row r="23" spans="1:13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51666</v>
      </c>
      <c r="H23" s="187">
        <v>47841</v>
      </c>
    </row>
    <row r="24" spans="1:13">
      <c r="A24" s="84" t="s">
        <v>67</v>
      </c>
      <c r="B24" s="86" t="s">
        <v>68</v>
      </c>
      <c r="C24" s="188">
        <v>40587</v>
      </c>
      <c r="D24" s="187">
        <v>22222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9423</v>
      </c>
      <c r="D25" s="187">
        <v>8464</v>
      </c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88356</v>
      </c>
      <c r="H26" s="567">
        <f>H20+H21+H22</f>
        <v>82209</v>
      </c>
      <c r="M26" s="92"/>
    </row>
    <row r="27" spans="1:13">
      <c r="A27" s="84" t="s">
        <v>79</v>
      </c>
      <c r="B27" s="86" t="s">
        <v>80</v>
      </c>
      <c r="C27" s="188">
        <v>1608</v>
      </c>
      <c r="D27" s="187">
        <v>3915</v>
      </c>
      <c r="E27" s="94" t="s">
        <v>81</v>
      </c>
      <c r="F27" s="89"/>
      <c r="G27" s="580"/>
      <c r="H27" s="581"/>
    </row>
    <row r="28" spans="1:13">
      <c r="A28" s="469" t="s">
        <v>82</v>
      </c>
      <c r="B28" s="91" t="s">
        <v>83</v>
      </c>
      <c r="C28" s="566">
        <f>SUM(C24:C27)</f>
        <v>51618</v>
      </c>
      <c r="D28" s="567">
        <f>SUM(D24:D27)</f>
        <v>34601</v>
      </c>
      <c r="E28" s="193" t="s">
        <v>84</v>
      </c>
      <c r="F28" s="87" t="s">
        <v>85</v>
      </c>
      <c r="G28" s="564">
        <f>SUM(G29:G31)</f>
        <v>243325</v>
      </c>
      <c r="H28" s="565">
        <f>SUM(H29:H31)</f>
        <v>209346</v>
      </c>
      <c r="M28" s="92"/>
    </row>
    <row r="29" spans="1:13">
      <c r="A29" s="84"/>
      <c r="B29" s="86"/>
      <c r="C29" s="564"/>
      <c r="D29" s="565"/>
      <c r="E29" s="84" t="s">
        <v>86</v>
      </c>
      <c r="F29" s="87" t="s">
        <v>87</v>
      </c>
      <c r="G29" s="188">
        <v>243325</v>
      </c>
      <c r="H29" s="187">
        <v>209346</v>
      </c>
    </row>
    <row r="30" spans="1:13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v>21086</v>
      </c>
      <c r="D31" s="187">
        <v>9885</v>
      </c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32669</v>
      </c>
      <c r="H32" s="187">
        <v>50638</v>
      </c>
      <c r="M32" s="92"/>
    </row>
    <row r="33" spans="1:13">
      <c r="A33" s="469" t="s">
        <v>99</v>
      </c>
      <c r="B33" s="91" t="s">
        <v>100</v>
      </c>
      <c r="C33" s="566">
        <f>C31+C32</f>
        <v>21086</v>
      </c>
      <c r="D33" s="567">
        <f>D31+D32</f>
        <v>9885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275994</v>
      </c>
      <c r="H34" s="567">
        <f>H28+H32+H33</f>
        <v>259984</v>
      </c>
    </row>
    <row r="35" spans="1:13">
      <c r="A35" s="84" t="s">
        <v>106</v>
      </c>
      <c r="B35" s="88" t="s">
        <v>107</v>
      </c>
      <c r="C35" s="564">
        <f>SUM(C36:C39)</f>
        <v>24180</v>
      </c>
      <c r="D35" s="565">
        <f>SUM(D36:D39)</f>
        <v>24436</v>
      </c>
      <c r="E35" s="84"/>
      <c r="F35" s="93"/>
      <c r="G35" s="584"/>
      <c r="H35" s="585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13">
      <c r="A37" s="84" t="s">
        <v>110</v>
      </c>
      <c r="B37" s="86" t="s">
        <v>111</v>
      </c>
      <c r="C37" s="188">
        <v>1616</v>
      </c>
      <c r="D37" s="187">
        <v>3682</v>
      </c>
      <c r="E37" s="470" t="s">
        <v>822</v>
      </c>
      <c r="F37" s="93" t="s">
        <v>112</v>
      </c>
      <c r="G37" s="568">
        <f>G26+G18+G34</f>
        <v>481209</v>
      </c>
      <c r="H37" s="569">
        <f>H26+H18+H34</f>
        <v>457490</v>
      </c>
    </row>
    <row r="38" spans="1:13">
      <c r="A38" s="84" t="s">
        <v>113</v>
      </c>
      <c r="B38" s="86" t="s">
        <v>114</v>
      </c>
      <c r="C38" s="188">
        <v>14930</v>
      </c>
      <c r="D38" s="187">
        <v>15033</v>
      </c>
      <c r="E38" s="84"/>
      <c r="F38" s="93"/>
      <c r="G38" s="584"/>
      <c r="H38" s="585"/>
      <c r="M38" s="92"/>
    </row>
    <row r="39" spans="1:13" ht="16.5" thickBot="1">
      <c r="A39" s="84" t="s">
        <v>115</v>
      </c>
      <c r="B39" s="86" t="s">
        <v>116</v>
      </c>
      <c r="C39" s="188">
        <v>7634</v>
      </c>
      <c r="D39" s="187">
        <v>5721</v>
      </c>
      <c r="E39" s="204"/>
      <c r="F39" s="205"/>
      <c r="G39" s="586"/>
      <c r="H39" s="587"/>
    </row>
    <row r="40" spans="1:13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33993</v>
      </c>
      <c r="H40" s="552">
        <v>33733</v>
      </c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40548</v>
      </c>
      <c r="H45" s="187">
        <v>25924</v>
      </c>
    </row>
    <row r="46" spans="1:13">
      <c r="A46" s="460" t="s">
        <v>137</v>
      </c>
      <c r="B46" s="90" t="s">
        <v>138</v>
      </c>
      <c r="C46" s="566">
        <f>C35+C40+C45</f>
        <v>24180</v>
      </c>
      <c r="D46" s="567">
        <f>D35+D40+D45</f>
        <v>24436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>
        <v>12233</v>
      </c>
      <c r="D48" s="187">
        <v>10028</v>
      </c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>
        <v>314</v>
      </c>
      <c r="D49" s="187">
        <v>380</v>
      </c>
      <c r="E49" s="84" t="s">
        <v>150</v>
      </c>
      <c r="F49" s="87" t="s">
        <v>151</v>
      </c>
      <c r="G49" s="188">
        <v>2305</v>
      </c>
      <c r="H49" s="187">
        <v>2616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42853</v>
      </c>
      <c r="H50" s="565">
        <f>SUM(H44:H49)</f>
        <v>28540</v>
      </c>
    </row>
    <row r="51" spans="1:13">
      <c r="A51" s="84" t="s">
        <v>79</v>
      </c>
      <c r="B51" s="86" t="s">
        <v>155</v>
      </c>
      <c r="C51" s="188">
        <v>3604</v>
      </c>
      <c r="D51" s="187">
        <v>3769</v>
      </c>
      <c r="E51" s="84"/>
      <c r="F51" s="87"/>
      <c r="G51" s="564"/>
      <c r="H51" s="565"/>
    </row>
    <row r="52" spans="1:13">
      <c r="A52" s="469" t="s">
        <v>156</v>
      </c>
      <c r="B52" s="90" t="s">
        <v>157</v>
      </c>
      <c r="C52" s="566">
        <f>SUM(C48:C51)</f>
        <v>16151</v>
      </c>
      <c r="D52" s="567">
        <f>SUM(D48:D51)</f>
        <v>14177</v>
      </c>
      <c r="E52" s="192" t="s">
        <v>158</v>
      </c>
      <c r="F52" s="89" t="s">
        <v>159</v>
      </c>
      <c r="G52" s="188">
        <v>4685</v>
      </c>
      <c r="H52" s="187">
        <v>4539</v>
      </c>
    </row>
    <row r="53" spans="1:13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14211</v>
      </c>
      <c r="H54" s="187">
        <v>11752</v>
      </c>
    </row>
    <row r="55" spans="1:13">
      <c r="A55" s="94" t="s">
        <v>166</v>
      </c>
      <c r="B55" s="90" t="s">
        <v>167</v>
      </c>
      <c r="C55" s="465">
        <v>2747</v>
      </c>
      <c r="D55" s="466">
        <v>2802</v>
      </c>
      <c r="E55" s="84" t="s">
        <v>168</v>
      </c>
      <c r="F55" s="89" t="s">
        <v>169</v>
      </c>
      <c r="G55" s="188">
        <v>8269</v>
      </c>
      <c r="H55" s="187">
        <v>9011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437527</v>
      </c>
      <c r="D56" s="571">
        <f>D20+D21+D22+D28+D33+D46+D52+D54+D55</f>
        <v>416599</v>
      </c>
      <c r="E56" s="94" t="s">
        <v>825</v>
      </c>
      <c r="F56" s="93" t="s">
        <v>172</v>
      </c>
      <c r="G56" s="568">
        <f>G50+G52+G53+G54+G55</f>
        <v>70018</v>
      </c>
      <c r="H56" s="569">
        <f>H50+H52+H53+H54+H55</f>
        <v>53842</v>
      </c>
      <c r="M56" s="92"/>
    </row>
    <row r="57" spans="1:13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13" ht="31.5">
      <c r="A59" s="84" t="s">
        <v>176</v>
      </c>
      <c r="B59" s="86" t="s">
        <v>177</v>
      </c>
      <c r="C59" s="188">
        <v>32007</v>
      </c>
      <c r="D59" s="187">
        <v>32744</v>
      </c>
      <c r="E59" s="192" t="s">
        <v>180</v>
      </c>
      <c r="F59" s="473" t="s">
        <v>181</v>
      </c>
      <c r="G59" s="188">
        <v>190959</v>
      </c>
      <c r="H59" s="187">
        <v>170842</v>
      </c>
    </row>
    <row r="60" spans="1:13">
      <c r="A60" s="84" t="s">
        <v>178</v>
      </c>
      <c r="B60" s="86" t="s">
        <v>179</v>
      </c>
      <c r="C60" s="188">
        <v>41112</v>
      </c>
      <c r="D60" s="187">
        <v>37843</v>
      </c>
      <c r="E60" s="84" t="s">
        <v>184</v>
      </c>
      <c r="F60" s="87" t="s">
        <v>185</v>
      </c>
      <c r="G60" s="188">
        <v>12078</v>
      </c>
      <c r="H60" s="187">
        <v>9478</v>
      </c>
      <c r="M60" s="92"/>
    </row>
    <row r="61" spans="1:13">
      <c r="A61" s="84" t="s">
        <v>182</v>
      </c>
      <c r="B61" s="86" t="s">
        <v>183</v>
      </c>
      <c r="C61" s="188">
        <v>122420</v>
      </c>
      <c r="D61" s="187">
        <v>95180</v>
      </c>
      <c r="E61" s="191" t="s">
        <v>188</v>
      </c>
      <c r="F61" s="87" t="s">
        <v>189</v>
      </c>
      <c r="G61" s="564">
        <f>SUM(G62:G68)</f>
        <v>132761</v>
      </c>
      <c r="H61" s="565">
        <f>SUM(H62:H68)</f>
        <v>108661</v>
      </c>
    </row>
    <row r="62" spans="1:13">
      <c r="A62" s="84" t="s">
        <v>186</v>
      </c>
      <c r="B62" s="88" t="s">
        <v>187</v>
      </c>
      <c r="C62" s="188">
        <v>5125</v>
      </c>
      <c r="D62" s="187">
        <v>6024</v>
      </c>
      <c r="E62" s="191" t="s">
        <v>192</v>
      </c>
      <c r="F62" s="87" t="s">
        <v>193</v>
      </c>
      <c r="G62" s="188">
        <v>894</v>
      </c>
      <c r="H62" s="187">
        <v>566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110499</v>
      </c>
      <c r="H64" s="187">
        <v>91091</v>
      </c>
      <c r="M64" s="92"/>
    </row>
    <row r="65" spans="1:13">
      <c r="A65" s="469" t="s">
        <v>52</v>
      </c>
      <c r="B65" s="90" t="s">
        <v>198</v>
      </c>
      <c r="C65" s="566">
        <f>SUM(C59:C64)</f>
        <v>200664</v>
      </c>
      <c r="D65" s="567">
        <f>SUM(D59:D64)</f>
        <v>171791</v>
      </c>
      <c r="E65" s="84" t="s">
        <v>201</v>
      </c>
      <c r="F65" s="87" t="s">
        <v>202</v>
      </c>
      <c r="G65" s="188">
        <v>1707</v>
      </c>
      <c r="H65" s="187">
        <v>962</v>
      </c>
    </row>
    <row r="66" spans="1:13">
      <c r="A66" s="84"/>
      <c r="B66" s="90"/>
      <c r="C66" s="564"/>
      <c r="D66" s="565"/>
      <c r="E66" s="84" t="s">
        <v>204</v>
      </c>
      <c r="F66" s="87" t="s">
        <v>205</v>
      </c>
      <c r="G66" s="188">
        <v>9741</v>
      </c>
      <c r="H66" s="187">
        <v>8264</v>
      </c>
    </row>
    <row r="67" spans="1:13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2149</v>
      </c>
      <c r="H67" s="187">
        <v>1829</v>
      </c>
    </row>
    <row r="68" spans="1:13">
      <c r="A68" s="84" t="s">
        <v>206</v>
      </c>
      <c r="B68" s="86" t="s">
        <v>207</v>
      </c>
      <c r="C68" s="188">
        <v>13982</v>
      </c>
      <c r="D68" s="187">
        <v>14982</v>
      </c>
      <c r="E68" s="84" t="s">
        <v>212</v>
      </c>
      <c r="F68" s="87" t="s">
        <v>213</v>
      </c>
      <c r="G68" s="188">
        <v>7771</v>
      </c>
      <c r="H68" s="187">
        <v>5949</v>
      </c>
    </row>
    <row r="69" spans="1:13">
      <c r="A69" s="84" t="s">
        <v>210</v>
      </c>
      <c r="B69" s="86" t="s">
        <v>211</v>
      </c>
      <c r="C69" s="188">
        <v>239564</v>
      </c>
      <c r="D69" s="187">
        <v>212133</v>
      </c>
      <c r="E69" s="192" t="s">
        <v>79</v>
      </c>
      <c r="F69" s="87" t="s">
        <v>216</v>
      </c>
      <c r="G69" s="188">
        <v>28982</v>
      </c>
      <c r="H69" s="187">
        <v>25175</v>
      </c>
    </row>
    <row r="70" spans="1:13">
      <c r="A70" s="84" t="s">
        <v>214</v>
      </c>
      <c r="B70" s="86" t="s">
        <v>215</v>
      </c>
      <c r="C70" s="188">
        <v>4387</v>
      </c>
      <c r="D70" s="187">
        <v>3450</v>
      </c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>
        <v>3635</v>
      </c>
      <c r="D71" s="187">
        <v>2566</v>
      </c>
      <c r="E71" s="461" t="s">
        <v>47</v>
      </c>
      <c r="F71" s="89" t="s">
        <v>223</v>
      </c>
      <c r="G71" s="566">
        <f>G59+G60+G61+G69+G70</f>
        <v>364780</v>
      </c>
      <c r="H71" s="567">
        <f>H59+H60+H61+H69+H70</f>
        <v>314156</v>
      </c>
    </row>
    <row r="72" spans="1:13">
      <c r="A72" s="84" t="s">
        <v>221</v>
      </c>
      <c r="B72" s="86" t="s">
        <v>222</v>
      </c>
      <c r="C72" s="188">
        <v>6046</v>
      </c>
      <c r="D72" s="187">
        <v>2998</v>
      </c>
      <c r="E72" s="191"/>
      <c r="F72" s="87"/>
      <c r="G72" s="564"/>
      <c r="H72" s="565"/>
    </row>
    <row r="73" spans="1:13">
      <c r="A73" s="84" t="s">
        <v>224</v>
      </c>
      <c r="B73" s="86" t="s">
        <v>225</v>
      </c>
      <c r="C73" s="188">
        <v>7485</v>
      </c>
      <c r="D73" s="187">
        <v>6918</v>
      </c>
      <c r="E73" s="460" t="s">
        <v>230</v>
      </c>
      <c r="F73" s="89" t="s">
        <v>231</v>
      </c>
      <c r="G73" s="465"/>
      <c r="H73" s="466"/>
    </row>
    <row r="74" spans="1:13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13">
      <c r="A75" s="84" t="s">
        <v>228</v>
      </c>
      <c r="B75" s="86" t="s">
        <v>229</v>
      </c>
      <c r="C75" s="188">
        <v>4044</v>
      </c>
      <c r="D75" s="187">
        <v>2874</v>
      </c>
      <c r="E75" s="472" t="s">
        <v>160</v>
      </c>
      <c r="F75" s="89" t="s">
        <v>233</v>
      </c>
      <c r="G75" s="465"/>
      <c r="H75" s="466"/>
    </row>
    <row r="76" spans="1:13">
      <c r="A76" s="469" t="s">
        <v>77</v>
      </c>
      <c r="B76" s="90" t="s">
        <v>232</v>
      </c>
      <c r="C76" s="566">
        <f>SUM(C68:C75)</f>
        <v>279143</v>
      </c>
      <c r="D76" s="567">
        <f>SUM(D68:D75)</f>
        <v>245921</v>
      </c>
      <c r="E76" s="539"/>
      <c r="F76" s="540"/>
      <c r="G76" s="564"/>
      <c r="H76" s="590"/>
    </row>
    <row r="77" spans="1:13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13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364780</v>
      </c>
      <c r="H79" s="569">
        <f>H71+H73+H75+H77</f>
        <v>314156</v>
      </c>
    </row>
    <row r="80" spans="1:13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13">
      <c r="A84" s="84" t="s">
        <v>133</v>
      </c>
      <c r="B84" s="86" t="s">
        <v>248</v>
      </c>
      <c r="C84" s="188"/>
      <c r="D84" s="187">
        <v>316</v>
      </c>
      <c r="E84" s="198"/>
      <c r="F84" s="97"/>
      <c r="G84" s="591"/>
      <c r="H84" s="592"/>
    </row>
    <row r="85" spans="1:13">
      <c r="A85" s="469" t="s">
        <v>249</v>
      </c>
      <c r="B85" s="90" t="s">
        <v>250</v>
      </c>
      <c r="C85" s="566">
        <f>C84+C83+C79</f>
        <v>0</v>
      </c>
      <c r="D85" s="567">
        <f>D84+D83+D79</f>
        <v>316</v>
      </c>
      <c r="E85" s="195"/>
      <c r="F85" s="97"/>
      <c r="G85" s="591"/>
      <c r="H85" s="592"/>
    </row>
    <row r="86" spans="1:13">
      <c r="A86" s="84"/>
      <c r="B86" s="90"/>
      <c r="C86" s="564"/>
      <c r="D86" s="565"/>
      <c r="E86" s="198"/>
      <c r="F86" s="97"/>
      <c r="G86" s="591"/>
      <c r="H86" s="592"/>
      <c r="M86" s="92"/>
    </row>
    <row r="87" spans="1:13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>
      <c r="A88" s="84" t="s">
        <v>252</v>
      </c>
      <c r="B88" s="86" t="s">
        <v>253</v>
      </c>
      <c r="C88" s="188">
        <v>1545</v>
      </c>
      <c r="D88" s="187">
        <v>1138</v>
      </c>
      <c r="E88" s="198"/>
      <c r="F88" s="97"/>
      <c r="G88" s="591"/>
      <c r="H88" s="592"/>
      <c r="M88" s="92"/>
    </row>
    <row r="89" spans="1:13">
      <c r="A89" s="84" t="s">
        <v>254</v>
      </c>
      <c r="B89" s="86" t="s">
        <v>255</v>
      </c>
      <c r="C89" s="188">
        <v>22239</v>
      </c>
      <c r="D89" s="187">
        <v>17181</v>
      </c>
      <c r="E89" s="195"/>
      <c r="F89" s="97"/>
      <c r="G89" s="591"/>
      <c r="H89" s="592"/>
    </row>
    <row r="90" spans="1:13">
      <c r="A90" s="84" t="s">
        <v>256</v>
      </c>
      <c r="B90" s="86" t="s">
        <v>257</v>
      </c>
      <c r="C90" s="188">
        <v>6950</v>
      </c>
      <c r="D90" s="187">
        <v>4220</v>
      </c>
      <c r="E90" s="195"/>
      <c r="F90" s="97"/>
      <c r="G90" s="591"/>
      <c r="H90" s="592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>
      <c r="A92" s="469" t="s">
        <v>823</v>
      </c>
      <c r="B92" s="90" t="s">
        <v>260</v>
      </c>
      <c r="C92" s="566">
        <f>SUM(C88:C91)</f>
        <v>30734</v>
      </c>
      <c r="D92" s="567">
        <f>SUM(D88:D91)</f>
        <v>22539</v>
      </c>
      <c r="E92" s="195"/>
      <c r="F92" s="97"/>
      <c r="G92" s="591"/>
      <c r="H92" s="592"/>
      <c r="M92" s="92"/>
    </row>
    <row r="93" spans="1:13">
      <c r="A93" s="460" t="s">
        <v>261</v>
      </c>
      <c r="B93" s="90" t="s">
        <v>262</v>
      </c>
      <c r="C93" s="465">
        <v>1932</v>
      </c>
      <c r="D93" s="466">
        <v>2055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512473</v>
      </c>
      <c r="D94" s="571">
        <f>D65+D76+D85+D92+D93</f>
        <v>442622</v>
      </c>
      <c r="E94" s="218"/>
      <c r="F94" s="219"/>
      <c r="G94" s="593"/>
      <c r="H94" s="594"/>
      <c r="M94" s="92"/>
    </row>
    <row r="95" spans="1:13" ht="32.25" thickBot="1">
      <c r="A95" s="474" t="s">
        <v>265</v>
      </c>
      <c r="B95" s="475" t="s">
        <v>266</v>
      </c>
      <c r="C95" s="572">
        <f>C94+C56</f>
        <v>950000</v>
      </c>
      <c r="D95" s="573">
        <f>D94+D56</f>
        <v>859221</v>
      </c>
      <c r="E95" s="220" t="s">
        <v>916</v>
      </c>
      <c r="F95" s="476" t="s">
        <v>268</v>
      </c>
      <c r="G95" s="572">
        <f>G37+G40+G56+G79</f>
        <v>950000</v>
      </c>
      <c r="H95" s="573">
        <f>H37+H40+H56+H79</f>
        <v>859221</v>
      </c>
    </row>
    <row r="96" spans="1:13">
      <c r="A96" s="165"/>
      <c r="B96" s="541"/>
      <c r="C96" s="165"/>
      <c r="D96" s="165"/>
      <c r="E96" s="542"/>
      <c r="M96" s="92"/>
    </row>
    <row r="97" spans="1:13">
      <c r="A97" s="544"/>
      <c r="B97" s="541"/>
      <c r="C97" s="165"/>
      <c r="D97" s="165"/>
      <c r="E97" s="542"/>
      <c r="M97" s="92"/>
    </row>
    <row r="98" spans="1:13">
      <c r="A98" s="661" t="s">
        <v>950</v>
      </c>
      <c r="B98" s="672">
        <f>pdeReportingDate</f>
        <v>43067</v>
      </c>
      <c r="C98" s="672"/>
      <c r="D98" s="672"/>
      <c r="E98" s="672"/>
      <c r="F98" s="672"/>
      <c r="G98" s="672"/>
      <c r="H98" s="672"/>
      <c r="M98" s="92"/>
    </row>
    <row r="99" spans="1:13">
      <c r="A99" s="661"/>
      <c r="B99" s="51"/>
      <c r="C99" s="51"/>
      <c r="D99" s="51"/>
      <c r="E99" s="51"/>
      <c r="F99" s="51"/>
      <c r="G99" s="51"/>
      <c r="H99" s="51"/>
      <c r="M99" s="92"/>
    </row>
    <row r="100" spans="1:13">
      <c r="A100" s="662" t="s">
        <v>8</v>
      </c>
      <c r="B100" s="673" t="str">
        <f>authorName</f>
        <v>Людмила Бонджова</v>
      </c>
      <c r="C100" s="673"/>
      <c r="D100" s="673"/>
      <c r="E100" s="673"/>
      <c r="F100" s="673"/>
      <c r="G100" s="673"/>
      <c r="H100" s="673"/>
    </row>
    <row r="101" spans="1:13">
      <c r="A101" s="662"/>
      <c r="B101" s="670"/>
      <c r="C101" s="670"/>
      <c r="D101" s="670"/>
      <c r="E101" s="670"/>
      <c r="F101" s="670"/>
      <c r="G101" s="670"/>
      <c r="H101" s="670"/>
    </row>
    <row r="102" spans="1:13">
      <c r="A102" s="662"/>
      <c r="B102" s="75"/>
      <c r="C102" s="75"/>
      <c r="D102" s="75"/>
      <c r="E102" s="75"/>
      <c r="F102" s="75"/>
      <c r="G102" s="75"/>
      <c r="H102" s="75"/>
    </row>
    <row r="103" spans="1:13">
      <c r="A103" s="662" t="s">
        <v>894</v>
      </c>
      <c r="B103" s="674"/>
      <c r="C103" s="674"/>
      <c r="D103" s="674"/>
      <c r="E103" s="674"/>
      <c r="F103" s="674"/>
      <c r="G103" s="674"/>
      <c r="H103" s="674"/>
    </row>
    <row r="104" spans="1:13" ht="21.75" customHeight="1">
      <c r="A104" s="663"/>
      <c r="B104" s="675" t="str">
        <f>+Начална!B17</f>
        <v>Огнян Донев</v>
      </c>
      <c r="C104" s="671"/>
      <c r="D104" s="671"/>
      <c r="E104" s="671"/>
      <c r="M104" s="92"/>
    </row>
    <row r="105" spans="1:13" ht="21.75" customHeight="1">
      <c r="A105" s="663"/>
      <c r="B105" s="671"/>
      <c r="C105" s="671"/>
      <c r="D105" s="671"/>
      <c r="E105" s="671"/>
    </row>
    <row r="106" spans="1:13" ht="21.75" customHeight="1">
      <c r="A106" s="663"/>
      <c r="B106" s="671"/>
      <c r="C106" s="671"/>
      <c r="D106" s="671"/>
      <c r="E106" s="671"/>
      <c r="M106" s="92"/>
    </row>
    <row r="107" spans="1:13" ht="21.75" customHeight="1">
      <c r="A107" s="663"/>
      <c r="B107" s="671"/>
      <c r="C107" s="671"/>
      <c r="D107" s="671"/>
      <c r="E107" s="671"/>
    </row>
    <row r="108" spans="1:13" ht="21.75" customHeight="1">
      <c r="A108" s="663"/>
      <c r="B108" s="671"/>
      <c r="C108" s="671"/>
      <c r="D108" s="671"/>
      <c r="E108" s="671"/>
      <c r="M108" s="92"/>
    </row>
    <row r="109" spans="1:13" ht="21.75" customHeight="1">
      <c r="A109" s="663"/>
      <c r="B109" s="671"/>
      <c r="C109" s="671"/>
      <c r="D109" s="671"/>
      <c r="E109" s="671"/>
    </row>
    <row r="110" spans="1:13" ht="21.75" customHeight="1">
      <c r="A110" s="663"/>
      <c r="B110" s="671"/>
      <c r="C110" s="671"/>
      <c r="D110" s="671"/>
      <c r="E110" s="671"/>
      <c r="M110" s="92"/>
    </row>
    <row r="118" spans="5:13">
      <c r="E118" s="545"/>
    </row>
    <row r="120" spans="5:13">
      <c r="E120" s="545"/>
      <c r="M120" s="92"/>
    </row>
    <row r="122" spans="5:13">
      <c r="E122" s="545"/>
      <c r="M122" s="92"/>
    </row>
    <row r="124" spans="5:13">
      <c r="E124" s="545"/>
    </row>
    <row r="126" spans="5:13">
      <c r="E126" s="545"/>
      <c r="M126" s="92"/>
    </row>
    <row r="128" spans="5:13">
      <c r="E128" s="545"/>
      <c r="M128" s="92"/>
    </row>
    <row r="130" spans="5:13">
      <c r="M130" s="92"/>
    </row>
    <row r="132" spans="5:13">
      <c r="M132" s="92"/>
    </row>
    <row r="134" spans="5:13">
      <c r="M134" s="92"/>
    </row>
    <row r="136" spans="5:13">
      <c r="E136" s="545"/>
      <c r="M136" s="92"/>
    </row>
    <row r="138" spans="5:13">
      <c r="E138" s="545"/>
      <c r="M138" s="92"/>
    </row>
    <row r="140" spans="5:13">
      <c r="E140" s="545"/>
      <c r="M140" s="92"/>
    </row>
    <row r="142" spans="5:13">
      <c r="E142" s="545"/>
      <c r="M142" s="92"/>
    </row>
    <row r="144" spans="5:13">
      <c r="E144" s="545"/>
    </row>
    <row r="146" spans="5:13">
      <c r="E146" s="545"/>
    </row>
    <row r="148" spans="5:13">
      <c r="E148" s="545"/>
    </row>
    <row r="150" spans="5:13">
      <c r="E150" s="545"/>
      <c r="M150" s="92"/>
    </row>
    <row r="152" spans="5:13">
      <c r="M152" s="92"/>
    </row>
    <row r="154" spans="5:13">
      <c r="M154" s="92"/>
    </row>
    <row r="160" spans="5:13">
      <c r="E160" s="545"/>
    </row>
    <row r="162" spans="1:18" s="543" customFormat="1">
      <c r="A162" s="44"/>
      <c r="B162" s="44"/>
      <c r="C162" s="44"/>
      <c r="D162" s="44"/>
      <c r="E162" s="545"/>
      <c r="G162" s="44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</row>
    <row r="164" spans="1:18" s="543" customFormat="1">
      <c r="A164" s="44"/>
      <c r="B164" s="44"/>
      <c r="C164" s="44"/>
      <c r="D164" s="44"/>
      <c r="E164" s="545"/>
      <c r="G164" s="44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</row>
    <row r="166" spans="1:18" s="543" customFormat="1">
      <c r="A166" s="44"/>
      <c r="B166" s="44"/>
      <c r="C166" s="44"/>
      <c r="D166" s="44"/>
      <c r="E166" s="545"/>
      <c r="G166" s="44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</row>
    <row r="168" spans="1:18" s="543" customFormat="1">
      <c r="A168" s="44"/>
      <c r="B168" s="44"/>
      <c r="C168" s="44"/>
      <c r="D168" s="44"/>
      <c r="E168" s="545"/>
      <c r="G168" s="44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</row>
    <row r="176" spans="1:18" s="543" customFormat="1">
      <c r="A176" s="44"/>
      <c r="B176" s="44"/>
      <c r="C176" s="44"/>
      <c r="D176" s="44"/>
      <c r="E176" s="545"/>
      <c r="G176" s="44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</row>
    <row r="178" spans="1:18" s="543" customFormat="1">
      <c r="A178" s="44"/>
      <c r="B178" s="44"/>
      <c r="C178" s="44"/>
      <c r="D178" s="44"/>
      <c r="E178" s="545"/>
      <c r="G178" s="44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</row>
    <row r="180" spans="1:18" s="543" customFormat="1">
      <c r="A180" s="44"/>
      <c r="B180" s="44"/>
      <c r="C180" s="44"/>
      <c r="D180" s="44"/>
      <c r="E180" s="545"/>
      <c r="G180" s="44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</row>
    <row r="182" spans="1:18" s="543" customFormat="1">
      <c r="A182" s="44"/>
      <c r="B182" s="44"/>
      <c r="C182" s="44"/>
      <c r="D182" s="44"/>
      <c r="E182" s="545"/>
      <c r="G182" s="44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</row>
    <row r="186" spans="1:18" s="543" customFormat="1">
      <c r="A186" s="44"/>
      <c r="B186" s="44"/>
      <c r="C186" s="44"/>
      <c r="D186" s="44"/>
      <c r="E186" s="545"/>
      <c r="G186" s="44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</row>
  </sheetData>
  <sheetProtection password="D554" sheet="1" objects="1" scenarios="1" insertRows="0"/>
  <customSheetViews>
    <customSheetView guid="{F2D4D9F9-DE61-45A3-92A2-4E78F2B34B7F}" scale="70" topLeftCell="A64">
      <selection activeCell="L67" sqref="L67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1"/>
      <headerFooter alignWithMargins="0"/>
    </customSheetView>
    <customSheetView guid="{07871067-5294-4FEE-88CE-4A4A5BC97EF0}" scale="70" topLeftCell="A67">
      <selection activeCell="B104" sqref="B104:E104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2"/>
      <headerFooter alignWithMargins="0"/>
    </customSheetView>
    <customSheetView guid="{17A0B690-90B4-478F-B629-540D801E18FD}" scale="70" topLeftCell="A25">
      <selection activeCell="D31" sqref="D31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3"/>
      <headerFooter alignWithMargins="0"/>
    </customSheetView>
  </customSheetViews>
  <mergeCells count="10">
    <mergeCell ref="B107:E107"/>
    <mergeCell ref="B108:E108"/>
    <mergeCell ref="B109:E109"/>
    <mergeCell ref="B110:E110"/>
    <mergeCell ref="B98:H98"/>
    <mergeCell ref="B100:H100"/>
    <mergeCell ref="B103:H103"/>
    <mergeCell ref="B104:E104"/>
    <mergeCell ref="B105:E105"/>
    <mergeCell ref="B106:E106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r:id="rId4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64"/>
  <sheetViews>
    <sheetView topLeftCell="A28" zoomScale="80" zoomScaleNormal="70" zoomScaleSheetLayoutView="80" workbookViewId="0">
      <selection activeCell="G34" sqref="G34"/>
    </sheetView>
  </sheetViews>
  <sheetFormatPr defaultColWidth="9.28515625" defaultRowHeight="15.7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33"/>
      <c r="C5" s="533"/>
      <c r="D5" s="533"/>
      <c r="E5" s="26"/>
      <c r="F5" s="74"/>
      <c r="G5" s="75"/>
      <c r="H5" s="14"/>
    </row>
    <row r="6" spans="1:8">
      <c r="A6" s="70" t="str">
        <f>CONCATENATE("към ",TEXT(endDate,"dd.mm.yyyy")," г.")</f>
        <v>към 30.09.2017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7">
        <v>67662</v>
      </c>
      <c r="D12" s="308">
        <v>57989</v>
      </c>
      <c r="E12" s="185" t="s">
        <v>277</v>
      </c>
      <c r="F12" s="231" t="s">
        <v>278</v>
      </c>
      <c r="G12" s="307">
        <v>184554</v>
      </c>
      <c r="H12" s="308">
        <v>167917</v>
      </c>
    </row>
    <row r="13" spans="1:8">
      <c r="A13" s="185" t="s">
        <v>279</v>
      </c>
      <c r="B13" s="181" t="s">
        <v>280</v>
      </c>
      <c r="C13" s="307">
        <v>44924</v>
      </c>
      <c r="D13" s="308">
        <v>41306</v>
      </c>
      <c r="E13" s="185" t="s">
        <v>281</v>
      </c>
      <c r="F13" s="231" t="s">
        <v>282</v>
      </c>
      <c r="G13" s="307">
        <v>535157</v>
      </c>
      <c r="H13" s="308">
        <v>470473</v>
      </c>
    </row>
    <row r="14" spans="1:8">
      <c r="A14" s="185" t="s">
        <v>283</v>
      </c>
      <c r="B14" s="181" t="s">
        <v>284</v>
      </c>
      <c r="C14" s="307">
        <v>23019</v>
      </c>
      <c r="D14" s="308">
        <v>20129</v>
      </c>
      <c r="E14" s="236" t="s">
        <v>285</v>
      </c>
      <c r="F14" s="231" t="s">
        <v>286</v>
      </c>
      <c r="G14" s="307">
        <v>4757</v>
      </c>
      <c r="H14" s="308">
        <v>4741</v>
      </c>
    </row>
    <row r="15" spans="1:8">
      <c r="A15" s="185" t="s">
        <v>287</v>
      </c>
      <c r="B15" s="181" t="s">
        <v>288</v>
      </c>
      <c r="C15" s="307">
        <v>61278</v>
      </c>
      <c r="D15" s="308">
        <v>55587</v>
      </c>
      <c r="E15" s="236" t="s">
        <v>79</v>
      </c>
      <c r="F15" s="231" t="s">
        <v>289</v>
      </c>
      <c r="G15" s="307">
        <v>483</v>
      </c>
      <c r="H15" s="308">
        <v>749</v>
      </c>
    </row>
    <row r="16" spans="1:8">
      <c r="A16" s="185" t="s">
        <v>290</v>
      </c>
      <c r="B16" s="181" t="s">
        <v>291</v>
      </c>
      <c r="C16" s="307">
        <v>11048</v>
      </c>
      <c r="D16" s="308">
        <v>9416</v>
      </c>
      <c r="E16" s="227" t="s">
        <v>52</v>
      </c>
      <c r="F16" s="255" t="s">
        <v>292</v>
      </c>
      <c r="G16" s="597">
        <f>SUM(G12:G15)</f>
        <v>724951</v>
      </c>
      <c r="H16" s="598">
        <f>SUM(H12:H15)</f>
        <v>643880</v>
      </c>
    </row>
    <row r="17" spans="1:8" ht="31.5">
      <c r="A17" s="185" t="s">
        <v>293</v>
      </c>
      <c r="B17" s="181" t="s">
        <v>294</v>
      </c>
      <c r="C17" s="307">
        <v>470612</v>
      </c>
      <c r="D17" s="308">
        <v>418001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-4337</v>
      </c>
      <c r="D18" s="308">
        <v>2383</v>
      </c>
      <c r="E18" s="225" t="s">
        <v>297</v>
      </c>
      <c r="F18" s="229" t="s">
        <v>298</v>
      </c>
      <c r="G18" s="608">
        <v>850</v>
      </c>
      <c r="H18" s="609">
        <v>853</v>
      </c>
    </row>
    <row r="19" spans="1:8">
      <c r="A19" s="185" t="s">
        <v>299</v>
      </c>
      <c r="B19" s="181" t="s">
        <v>300</v>
      </c>
      <c r="C19" s="307">
        <v>5233</v>
      </c>
      <c r="D19" s="308">
        <v>5466</v>
      </c>
      <c r="E19" s="185" t="s">
        <v>301</v>
      </c>
      <c r="F19" s="228" t="s">
        <v>302</v>
      </c>
      <c r="G19" s="307"/>
      <c r="H19" s="308"/>
    </row>
    <row r="20" spans="1:8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97">
        <f>SUM(C12:C18)+C19</f>
        <v>679439</v>
      </c>
      <c r="D22" s="598">
        <f>SUM(D12:D18)+D19</f>
        <v>610277</v>
      </c>
      <c r="E22" s="185" t="s">
        <v>309</v>
      </c>
      <c r="F22" s="228" t="s">
        <v>310</v>
      </c>
      <c r="G22" s="307">
        <v>4063</v>
      </c>
      <c r="H22" s="308">
        <v>4149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7">
        <v>144</v>
      </c>
      <c r="H23" s="308">
        <v>92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2421</v>
      </c>
      <c r="H24" s="308">
        <v>438</v>
      </c>
    </row>
    <row r="25" spans="1:8" ht="31.5">
      <c r="A25" s="185" t="s">
        <v>316</v>
      </c>
      <c r="B25" s="228" t="s">
        <v>317</v>
      </c>
      <c r="C25" s="307">
        <v>5778</v>
      </c>
      <c r="D25" s="308">
        <v>7122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1108</v>
      </c>
      <c r="H26" s="308">
        <v>12866</v>
      </c>
    </row>
    <row r="27" spans="1:8" ht="31.5">
      <c r="A27" s="185" t="s">
        <v>324</v>
      </c>
      <c r="B27" s="228" t="s">
        <v>325</v>
      </c>
      <c r="C27" s="307">
        <v>5641</v>
      </c>
      <c r="D27" s="308">
        <v>3684</v>
      </c>
      <c r="E27" s="227" t="s">
        <v>104</v>
      </c>
      <c r="F27" s="229" t="s">
        <v>326</v>
      </c>
      <c r="G27" s="597">
        <f>SUM(G22:G26)</f>
        <v>7736</v>
      </c>
      <c r="H27" s="598">
        <f>SUM(H22:H26)</f>
        <v>17545</v>
      </c>
    </row>
    <row r="28" spans="1:8">
      <c r="A28" s="185" t="s">
        <v>79</v>
      </c>
      <c r="B28" s="228" t="s">
        <v>327</v>
      </c>
      <c r="C28" s="307">
        <v>1803</v>
      </c>
      <c r="D28" s="308">
        <v>1726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97">
        <f>SUM(C25:C28)</f>
        <v>13222</v>
      </c>
      <c r="D29" s="598">
        <f>SUM(D25:D28)</f>
        <v>12532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692661</v>
      </c>
      <c r="D31" s="604">
        <f>D29+D22</f>
        <v>622809</v>
      </c>
      <c r="E31" s="242" t="s">
        <v>800</v>
      </c>
      <c r="F31" s="257" t="s">
        <v>331</v>
      </c>
      <c r="G31" s="244">
        <f>G16+G18+G27</f>
        <v>733537</v>
      </c>
      <c r="H31" s="245">
        <f>H16+H18+H27</f>
        <v>662278</v>
      </c>
    </row>
    <row r="32" spans="1:8">
      <c r="A32" s="224"/>
      <c r="B32" s="177"/>
      <c r="C32" s="595"/>
      <c r="D32" s="596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40876</v>
      </c>
      <c r="D33" s="235">
        <f>IF((H31-D31)&gt;0,H31-D31,0)</f>
        <v>39469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>
        <v>228</v>
      </c>
      <c r="H34" s="308">
        <v>367</v>
      </c>
    </row>
    <row r="35" spans="1:8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692661</v>
      </c>
      <c r="D36" s="606">
        <f>D31-D34+D35</f>
        <v>622809</v>
      </c>
      <c r="E36" s="253" t="s">
        <v>346</v>
      </c>
      <c r="F36" s="247" t="s">
        <v>347</v>
      </c>
      <c r="G36" s="258">
        <f>G35-G34+G31</f>
        <v>733309</v>
      </c>
      <c r="H36" s="259">
        <f>H35-H34+H31</f>
        <v>661911</v>
      </c>
    </row>
    <row r="37" spans="1:8">
      <c r="A37" s="252" t="s">
        <v>348</v>
      </c>
      <c r="B37" s="222" t="s">
        <v>349</v>
      </c>
      <c r="C37" s="603">
        <f>IF((G36-C36)&gt;0,G36-C36,0)</f>
        <v>40648</v>
      </c>
      <c r="D37" s="604">
        <f>IF((H36-D36)&gt;0,H36-D36,0)</f>
        <v>39102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97">
        <f>C39+C40+C41</f>
        <v>6416</v>
      </c>
      <c r="D38" s="598">
        <f>D39+D40+D41</f>
        <v>6049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6416</v>
      </c>
      <c r="D39" s="308">
        <v>6049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34232</v>
      </c>
      <c r="D42" s="235">
        <f>+IF((H36-D36-D38)&gt;0,H36-D36-D38,0)</f>
        <v>33053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7">
        <v>1563</v>
      </c>
      <c r="D43" s="308">
        <v>1426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32669</v>
      </c>
      <c r="D44" s="259">
        <f>IF(H42=0,IF(D42-D43&gt;0,D42-D43+H43,0),IF(H42-H43&lt;0,H43-H42+D42,0))</f>
        <v>31627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733309</v>
      </c>
      <c r="D45" s="600">
        <f>D36+D38+D42</f>
        <v>661911</v>
      </c>
      <c r="E45" s="261" t="s">
        <v>373</v>
      </c>
      <c r="F45" s="263" t="s">
        <v>374</v>
      </c>
      <c r="G45" s="599">
        <f>G42+G36</f>
        <v>733309</v>
      </c>
      <c r="H45" s="600">
        <f>H42+H36</f>
        <v>661911</v>
      </c>
    </row>
    <row r="46" spans="1:8">
      <c r="A46" s="31"/>
      <c r="B46" s="534"/>
      <c r="C46" s="535"/>
      <c r="D46" s="535"/>
      <c r="E46" s="536"/>
      <c r="F46" s="31"/>
      <c r="G46" s="535"/>
      <c r="H46" s="535"/>
    </row>
    <row r="47" spans="1:8">
      <c r="A47" s="676" t="s">
        <v>951</v>
      </c>
      <c r="B47" s="676"/>
      <c r="C47" s="676"/>
      <c r="D47" s="676"/>
      <c r="E47" s="676"/>
      <c r="F47" s="31"/>
      <c r="G47" s="535"/>
      <c r="H47" s="535"/>
    </row>
    <row r="48" spans="1:8">
      <c r="A48" s="31"/>
      <c r="B48" s="534"/>
      <c r="C48" s="535"/>
      <c r="D48" s="535"/>
      <c r="E48" s="536"/>
      <c r="F48" s="31"/>
      <c r="G48" s="535"/>
      <c r="H48" s="535"/>
    </row>
    <row r="49" spans="1:13">
      <c r="A49" s="31"/>
      <c r="B49" s="31"/>
      <c r="C49" s="535"/>
      <c r="D49" s="535"/>
      <c r="E49" s="31"/>
      <c r="F49" s="31"/>
      <c r="G49" s="537"/>
      <c r="H49" s="537"/>
    </row>
    <row r="50" spans="1:13" s="41" customFormat="1">
      <c r="A50" s="661" t="s">
        <v>950</v>
      </c>
      <c r="B50" s="672">
        <f>pdeReportingDate</f>
        <v>43067</v>
      </c>
      <c r="C50" s="672"/>
      <c r="D50" s="672"/>
      <c r="E50" s="672"/>
      <c r="F50" s="672"/>
      <c r="G50" s="672"/>
      <c r="H50" s="672"/>
      <c r="M50" s="92"/>
    </row>
    <row r="51" spans="1:13" s="41" customFormat="1">
      <c r="A51" s="661"/>
      <c r="B51" s="51"/>
      <c r="C51" s="51"/>
      <c r="D51" s="51"/>
      <c r="E51" s="51"/>
      <c r="F51" s="51"/>
      <c r="G51" s="51"/>
      <c r="H51" s="51"/>
      <c r="M51" s="92"/>
    </row>
    <row r="52" spans="1:13" s="41" customFormat="1">
      <c r="A52" s="662" t="s">
        <v>8</v>
      </c>
      <c r="B52" s="673" t="str">
        <f>authorName</f>
        <v>Людмила Бонджова</v>
      </c>
      <c r="C52" s="673"/>
      <c r="D52" s="673"/>
      <c r="E52" s="673"/>
      <c r="F52" s="673"/>
      <c r="G52" s="673"/>
      <c r="H52" s="673"/>
    </row>
    <row r="53" spans="1:13" s="41" customFormat="1">
      <c r="A53" s="662"/>
      <c r="B53" s="670"/>
      <c r="C53" s="670"/>
      <c r="D53" s="670"/>
      <c r="E53" s="670"/>
      <c r="F53" s="670"/>
      <c r="G53" s="670"/>
      <c r="H53" s="670"/>
    </row>
    <row r="54" spans="1:13" s="41" customFormat="1">
      <c r="A54" s="662"/>
      <c r="B54" s="75"/>
      <c r="C54" s="75"/>
      <c r="D54" s="75"/>
      <c r="E54" s="75"/>
      <c r="F54" s="75"/>
      <c r="G54" s="75"/>
      <c r="H54" s="75"/>
    </row>
    <row r="55" spans="1:13" s="41" customFormat="1">
      <c r="A55" s="662" t="s">
        <v>894</v>
      </c>
      <c r="B55" s="674"/>
      <c r="C55" s="674"/>
      <c r="D55" s="674"/>
      <c r="E55" s="674"/>
      <c r="F55" s="674"/>
      <c r="G55" s="674"/>
      <c r="H55" s="674"/>
    </row>
    <row r="56" spans="1:13" ht="15.75" customHeight="1">
      <c r="A56" s="663"/>
      <c r="B56" s="675" t="str">
        <f>+Начална!B17</f>
        <v>Огнян Донев</v>
      </c>
      <c r="C56" s="671"/>
      <c r="D56" s="671"/>
      <c r="E56" s="671"/>
      <c r="F56" s="543"/>
      <c r="G56" s="44"/>
      <c r="H56" s="41"/>
    </row>
    <row r="57" spans="1:13" ht="15.75" customHeight="1">
      <c r="A57" s="663"/>
      <c r="B57" s="671"/>
      <c r="C57" s="671"/>
      <c r="D57" s="671"/>
      <c r="E57" s="671"/>
      <c r="F57" s="543"/>
      <c r="G57" s="44"/>
      <c r="H57" s="41"/>
    </row>
    <row r="58" spans="1:13" ht="15.75" customHeight="1">
      <c r="A58" s="663"/>
      <c r="B58" s="671"/>
      <c r="C58" s="671"/>
      <c r="D58" s="671"/>
      <c r="E58" s="671"/>
      <c r="F58" s="543"/>
      <c r="G58" s="44"/>
      <c r="H58" s="41"/>
    </row>
    <row r="59" spans="1:13" ht="15.75" customHeight="1">
      <c r="A59" s="663"/>
      <c r="B59" s="671"/>
      <c r="C59" s="671"/>
      <c r="D59" s="671"/>
      <c r="E59" s="671"/>
      <c r="F59" s="543"/>
      <c r="G59" s="44"/>
      <c r="H59" s="41"/>
    </row>
    <row r="60" spans="1:13">
      <c r="A60" s="663"/>
      <c r="B60" s="671"/>
      <c r="C60" s="671"/>
      <c r="D60" s="671"/>
      <c r="E60" s="671"/>
      <c r="F60" s="543"/>
      <c r="G60" s="44"/>
      <c r="H60" s="41"/>
    </row>
    <row r="61" spans="1:13">
      <c r="A61" s="663"/>
      <c r="B61" s="671"/>
      <c r="C61" s="671"/>
      <c r="D61" s="671"/>
      <c r="E61" s="671"/>
      <c r="F61" s="543"/>
      <c r="G61" s="44"/>
      <c r="H61" s="41"/>
    </row>
    <row r="62" spans="1:13">
      <c r="A62" s="663"/>
      <c r="B62" s="671"/>
      <c r="C62" s="671"/>
      <c r="D62" s="671"/>
      <c r="E62" s="671"/>
      <c r="F62" s="543"/>
      <c r="G62" s="44"/>
      <c r="H62" s="41"/>
    </row>
    <row r="63" spans="1:13">
      <c r="A63" s="31"/>
      <c r="B63" s="31"/>
      <c r="C63" s="535"/>
      <c r="D63" s="535"/>
      <c r="E63" s="31"/>
      <c r="F63" s="31"/>
      <c r="G63" s="537"/>
      <c r="H63" s="537"/>
    </row>
    <row r="64" spans="1:13">
      <c r="A64" s="31"/>
      <c r="B64" s="31"/>
      <c r="C64" s="535"/>
      <c r="D64" s="535"/>
      <c r="E64" s="31"/>
      <c r="F64" s="31"/>
      <c r="G64" s="537"/>
      <c r="H64" s="537"/>
    </row>
    <row r="65" spans="1:8">
      <c r="A65" s="31"/>
      <c r="B65" s="31"/>
      <c r="C65" s="535"/>
      <c r="D65" s="535"/>
      <c r="E65" s="31"/>
      <c r="F65" s="31"/>
      <c r="G65" s="537"/>
      <c r="H65" s="537"/>
    </row>
    <row r="66" spans="1:8">
      <c r="A66" s="31"/>
      <c r="B66" s="31"/>
      <c r="C66" s="535"/>
      <c r="D66" s="535"/>
      <c r="E66" s="31"/>
      <c r="F66" s="31"/>
      <c r="G66" s="537"/>
      <c r="H66" s="537"/>
    </row>
    <row r="67" spans="1:8">
      <c r="A67" s="31"/>
      <c r="B67" s="31"/>
      <c r="C67" s="535"/>
      <c r="D67" s="535"/>
      <c r="E67" s="31"/>
      <c r="F67" s="31"/>
      <c r="G67" s="537"/>
      <c r="H67" s="537"/>
    </row>
    <row r="68" spans="1:8">
      <c r="A68" s="31"/>
      <c r="B68" s="31"/>
      <c r="C68" s="535"/>
      <c r="D68" s="535"/>
      <c r="E68" s="31"/>
      <c r="F68" s="31"/>
      <c r="G68" s="537"/>
      <c r="H68" s="537"/>
    </row>
    <row r="69" spans="1:8">
      <c r="A69" s="31"/>
      <c r="B69" s="31"/>
      <c r="C69" s="535"/>
      <c r="D69" s="535"/>
      <c r="E69" s="31"/>
      <c r="F69" s="31"/>
      <c r="G69" s="537"/>
      <c r="H69" s="537"/>
    </row>
    <row r="70" spans="1:8">
      <c r="A70" s="31"/>
      <c r="B70" s="31"/>
      <c r="C70" s="535"/>
      <c r="D70" s="535"/>
      <c r="E70" s="31"/>
      <c r="F70" s="31"/>
      <c r="G70" s="537"/>
      <c r="H70" s="537"/>
    </row>
    <row r="71" spans="1:8">
      <c r="A71" s="31"/>
      <c r="B71" s="31"/>
      <c r="C71" s="535"/>
      <c r="D71" s="535"/>
      <c r="E71" s="31"/>
      <c r="F71" s="31"/>
      <c r="G71" s="537"/>
      <c r="H71" s="537"/>
    </row>
    <row r="72" spans="1:8">
      <c r="A72" s="31"/>
      <c r="B72" s="31"/>
      <c r="C72" s="535"/>
      <c r="D72" s="535"/>
      <c r="E72" s="31"/>
      <c r="F72" s="31"/>
      <c r="G72" s="537"/>
      <c r="H72" s="537"/>
    </row>
    <row r="73" spans="1:8">
      <c r="A73" s="31"/>
      <c r="B73" s="31"/>
      <c r="C73" s="535"/>
      <c r="D73" s="535"/>
      <c r="E73" s="31"/>
      <c r="F73" s="31"/>
      <c r="G73" s="537"/>
      <c r="H73" s="537"/>
    </row>
    <row r="74" spans="1:8">
      <c r="A74" s="31"/>
      <c r="B74" s="31"/>
      <c r="C74" s="535"/>
      <c r="D74" s="535"/>
      <c r="E74" s="31"/>
      <c r="F74" s="31"/>
      <c r="G74" s="537"/>
      <c r="H74" s="537"/>
    </row>
    <row r="75" spans="1:8">
      <c r="A75" s="31"/>
      <c r="B75" s="31"/>
      <c r="C75" s="535"/>
      <c r="D75" s="535"/>
      <c r="E75" s="31"/>
      <c r="F75" s="31"/>
      <c r="G75" s="537"/>
      <c r="H75" s="537"/>
    </row>
    <row r="76" spans="1:8">
      <c r="A76" s="31"/>
      <c r="B76" s="31"/>
      <c r="C76" s="535"/>
      <c r="D76" s="535"/>
      <c r="E76" s="31"/>
      <c r="F76" s="31"/>
      <c r="G76" s="537"/>
      <c r="H76" s="537"/>
    </row>
    <row r="77" spans="1:8">
      <c r="A77" s="31"/>
      <c r="B77" s="31"/>
      <c r="C77" s="535"/>
      <c r="D77" s="535"/>
      <c r="E77" s="31"/>
      <c r="F77" s="31"/>
      <c r="G77" s="537"/>
      <c r="H77" s="537"/>
    </row>
    <row r="78" spans="1:8">
      <c r="A78" s="31"/>
      <c r="B78" s="31"/>
      <c r="C78" s="535"/>
      <c r="D78" s="535"/>
      <c r="E78" s="31"/>
      <c r="F78" s="31"/>
      <c r="G78" s="537"/>
      <c r="H78" s="537"/>
    </row>
    <row r="79" spans="1:8">
      <c r="A79" s="31"/>
      <c r="B79" s="31"/>
      <c r="C79" s="535"/>
      <c r="D79" s="535"/>
      <c r="E79" s="31"/>
      <c r="F79" s="31"/>
      <c r="G79" s="537"/>
      <c r="H79" s="537"/>
    </row>
    <row r="80" spans="1:8">
      <c r="A80" s="31"/>
      <c r="B80" s="31"/>
      <c r="C80" s="535"/>
      <c r="D80" s="535"/>
      <c r="E80" s="31"/>
      <c r="F80" s="31"/>
      <c r="G80" s="537"/>
      <c r="H80" s="537"/>
    </row>
    <row r="81" spans="1:8">
      <c r="A81" s="31"/>
      <c r="B81" s="31"/>
      <c r="C81" s="535"/>
      <c r="D81" s="535"/>
      <c r="E81" s="31"/>
      <c r="F81" s="31"/>
      <c r="G81" s="537"/>
      <c r="H81" s="537"/>
    </row>
    <row r="82" spans="1:8">
      <c r="A82" s="31"/>
      <c r="B82" s="31"/>
      <c r="C82" s="535"/>
      <c r="D82" s="535"/>
      <c r="E82" s="31"/>
      <c r="F82" s="31"/>
      <c r="G82" s="537"/>
      <c r="H82" s="537"/>
    </row>
    <row r="83" spans="1:8">
      <c r="A83" s="31"/>
      <c r="B83" s="31"/>
      <c r="C83" s="535"/>
      <c r="D83" s="535"/>
      <c r="E83" s="31"/>
      <c r="F83" s="31"/>
      <c r="G83" s="537"/>
      <c r="H83" s="537"/>
    </row>
    <row r="84" spans="1:8">
      <c r="A84" s="31"/>
      <c r="B84" s="31"/>
      <c r="C84" s="535"/>
      <c r="D84" s="535"/>
      <c r="E84" s="31"/>
      <c r="F84" s="31"/>
      <c r="G84" s="537"/>
      <c r="H84" s="537"/>
    </row>
    <row r="85" spans="1:8">
      <c r="A85" s="31"/>
      <c r="B85" s="31"/>
      <c r="C85" s="535"/>
      <c r="D85" s="535"/>
      <c r="E85" s="31"/>
      <c r="F85" s="31"/>
      <c r="G85" s="537"/>
      <c r="H85" s="537"/>
    </row>
    <row r="86" spans="1:8">
      <c r="A86" s="31"/>
      <c r="B86" s="31"/>
      <c r="C86" s="535"/>
      <c r="D86" s="535"/>
      <c r="E86" s="31"/>
      <c r="F86" s="31"/>
      <c r="G86" s="537"/>
      <c r="H86" s="537"/>
    </row>
    <row r="87" spans="1:8">
      <c r="A87" s="31"/>
      <c r="B87" s="31"/>
      <c r="C87" s="535"/>
      <c r="D87" s="535"/>
      <c r="E87" s="31"/>
      <c r="F87" s="31"/>
      <c r="G87" s="537"/>
      <c r="H87" s="537"/>
    </row>
    <row r="88" spans="1:8">
      <c r="A88" s="31"/>
      <c r="B88" s="31"/>
      <c r="C88" s="535"/>
      <c r="D88" s="535"/>
      <c r="E88" s="31"/>
      <c r="F88" s="31"/>
      <c r="G88" s="537"/>
      <c r="H88" s="537"/>
    </row>
    <row r="89" spans="1:8">
      <c r="A89" s="31"/>
      <c r="B89" s="31"/>
      <c r="C89" s="535"/>
      <c r="D89" s="535"/>
      <c r="E89" s="31"/>
      <c r="F89" s="31"/>
      <c r="G89" s="537"/>
      <c r="H89" s="537"/>
    </row>
    <row r="90" spans="1:8">
      <c r="A90" s="31"/>
      <c r="B90" s="31"/>
      <c r="C90" s="535"/>
      <c r="D90" s="535"/>
      <c r="E90" s="31"/>
      <c r="F90" s="31"/>
      <c r="G90" s="537"/>
      <c r="H90" s="537"/>
    </row>
    <row r="91" spans="1:8">
      <c r="A91" s="31"/>
      <c r="B91" s="31"/>
      <c r="C91" s="535"/>
      <c r="D91" s="535"/>
      <c r="E91" s="31"/>
      <c r="F91" s="31"/>
      <c r="G91" s="537"/>
      <c r="H91" s="537"/>
    </row>
    <row r="92" spans="1:8">
      <c r="A92" s="31"/>
      <c r="B92" s="31"/>
      <c r="C92" s="535"/>
      <c r="D92" s="535"/>
      <c r="E92" s="31"/>
      <c r="F92" s="31"/>
      <c r="G92" s="537"/>
      <c r="H92" s="537"/>
    </row>
    <row r="93" spans="1:8">
      <c r="A93" s="31"/>
      <c r="B93" s="31"/>
      <c r="C93" s="535"/>
      <c r="D93" s="535"/>
      <c r="E93" s="31"/>
      <c r="F93" s="31"/>
      <c r="G93" s="537"/>
      <c r="H93" s="537"/>
    </row>
    <row r="94" spans="1:8">
      <c r="A94" s="31"/>
      <c r="B94" s="31"/>
      <c r="C94" s="535"/>
      <c r="D94" s="535"/>
      <c r="E94" s="31"/>
      <c r="F94" s="31"/>
      <c r="G94" s="537"/>
      <c r="H94" s="537"/>
    </row>
    <row r="95" spans="1:8">
      <c r="A95" s="31"/>
      <c r="B95" s="31"/>
      <c r="C95" s="535"/>
      <c r="D95" s="535"/>
      <c r="E95" s="31"/>
      <c r="F95" s="31"/>
      <c r="G95" s="537"/>
      <c r="H95" s="537"/>
    </row>
    <row r="96" spans="1:8">
      <c r="A96" s="31"/>
      <c r="B96" s="31"/>
      <c r="C96" s="535"/>
      <c r="D96" s="535"/>
      <c r="E96" s="31"/>
      <c r="F96" s="31"/>
      <c r="G96" s="537"/>
      <c r="H96" s="537"/>
    </row>
    <row r="97" spans="1:8">
      <c r="A97" s="31"/>
      <c r="B97" s="31"/>
      <c r="C97" s="535"/>
      <c r="D97" s="535"/>
      <c r="E97" s="31"/>
      <c r="F97" s="31"/>
      <c r="G97" s="537"/>
      <c r="H97" s="537"/>
    </row>
    <row r="98" spans="1:8">
      <c r="A98" s="31"/>
      <c r="B98" s="31"/>
      <c r="C98" s="535"/>
      <c r="D98" s="535"/>
      <c r="E98" s="31"/>
      <c r="F98" s="31"/>
      <c r="G98" s="537"/>
      <c r="H98" s="537"/>
    </row>
    <row r="99" spans="1:8">
      <c r="A99" s="31"/>
      <c r="B99" s="31"/>
      <c r="C99" s="535"/>
      <c r="D99" s="535"/>
      <c r="E99" s="31"/>
      <c r="F99" s="31"/>
      <c r="G99" s="537"/>
      <c r="H99" s="537"/>
    </row>
    <row r="100" spans="1:8">
      <c r="A100" s="31"/>
      <c r="B100" s="31"/>
      <c r="C100" s="535"/>
      <c r="D100" s="535"/>
      <c r="E100" s="31"/>
      <c r="F100" s="31"/>
      <c r="G100" s="537"/>
      <c r="H100" s="537"/>
    </row>
    <row r="101" spans="1:8">
      <c r="A101" s="31"/>
      <c r="B101" s="31"/>
      <c r="C101" s="535"/>
      <c r="D101" s="535"/>
      <c r="E101" s="31"/>
      <c r="F101" s="31"/>
      <c r="G101" s="537"/>
      <c r="H101" s="537"/>
    </row>
    <row r="102" spans="1:8">
      <c r="A102" s="31"/>
      <c r="B102" s="31"/>
      <c r="C102" s="535"/>
      <c r="D102" s="535"/>
      <c r="E102" s="31"/>
      <c r="F102" s="31"/>
      <c r="G102" s="537"/>
      <c r="H102" s="537"/>
    </row>
    <row r="103" spans="1:8">
      <c r="A103" s="31"/>
      <c r="B103" s="31"/>
      <c r="C103" s="535"/>
      <c r="D103" s="535"/>
      <c r="E103" s="31"/>
      <c r="F103" s="31"/>
      <c r="G103" s="537"/>
      <c r="H103" s="537"/>
    </row>
    <row r="104" spans="1:8">
      <c r="A104" s="31"/>
      <c r="B104" s="31"/>
      <c r="C104" s="535"/>
      <c r="D104" s="535"/>
      <c r="E104" s="31"/>
      <c r="F104" s="31"/>
      <c r="G104" s="537"/>
      <c r="H104" s="537"/>
    </row>
    <row r="105" spans="1:8">
      <c r="A105" s="31"/>
      <c r="B105" s="31"/>
      <c r="C105" s="30"/>
      <c r="D105" s="30"/>
      <c r="E105" s="31"/>
      <c r="F105" s="31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  <row r="364" spans="1:6">
      <c r="A364" s="31"/>
      <c r="B364" s="31"/>
      <c r="C364" s="30"/>
      <c r="D364" s="30"/>
      <c r="E364" s="31"/>
      <c r="F364" s="31"/>
    </row>
  </sheetData>
  <sheetProtection password="D554" sheet="1" objects="1" scenarios="1" insertRows="0"/>
  <customSheetViews>
    <customSheetView guid="{F2D4D9F9-DE61-45A3-92A2-4E78F2B34B7F}" scale="80" topLeftCell="A19">
      <selection activeCell="C42" sqref="C42"/>
      <pageMargins left="0.31496062992125984" right="0.23622047244094491" top="0.39370078740157483" bottom="0.23622047244094491" header="0.31496062992125984" footer="0.15748031496062992"/>
      <printOptions horizontalCentered="1" verticalCentered="1"/>
      <pageSetup paperSize="9" scale="52" orientation="landscape" r:id="rId1"/>
      <headerFooter alignWithMargins="0"/>
    </customSheetView>
    <customSheetView guid="{07871067-5294-4FEE-88CE-4A4A5BC97EF0}" scale="80" topLeftCell="A28">
      <selection activeCell="B55" sqref="B55:E55"/>
      <pageMargins left="0.31496062992125984" right="0.23622047244094491" top="0.39370078740157483" bottom="0.23622047244094491" header="0.31496062992125984" footer="0.15748031496062992"/>
      <printOptions horizontalCentered="1" verticalCentered="1"/>
      <pageSetup paperSize="9" scale="52" orientation="landscape" r:id="rId2"/>
      <headerFooter alignWithMargins="0"/>
    </customSheetView>
    <customSheetView guid="{17A0B690-90B4-478F-B629-540D801E18FD}" scale="80" topLeftCell="A19">
      <selection activeCell="C42" sqref="C42"/>
      <pageMargins left="0.31496062992125984" right="0.23622047244094491" top="0.39370078740157483" bottom="0.23622047244094491" header="0.31496062992125984" footer="0.15748031496062992"/>
      <printOptions horizontalCentered="1" verticalCentered="1"/>
      <pageSetup paperSize="9" scale="52" orientation="landscape" r:id="rId3"/>
      <headerFooter alignWithMargins="0"/>
    </customSheetView>
  </customSheetViews>
  <mergeCells count="11">
    <mergeCell ref="B57:E57"/>
    <mergeCell ref="A47:E47"/>
    <mergeCell ref="B50:H50"/>
    <mergeCell ref="B52:H52"/>
    <mergeCell ref="B55:H55"/>
    <mergeCell ref="B56:E56"/>
    <mergeCell ref="B58:E58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39370078740157483" bottom="0.23622047244094491" header="0.31496062992125984" footer="0.15748031496062992"/>
  <pageSetup paperSize="9" scale="52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28" zoomScale="70" zoomScaleNormal="70" zoomScaleSheetLayoutView="80" workbookViewId="0">
      <selection activeCell="D47" sqref="D47"/>
    </sheetView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80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81"/>
      <c r="C5" s="74"/>
      <c r="D5" s="75"/>
      <c r="E5" s="161"/>
    </row>
    <row r="6" spans="1:13">
      <c r="A6" s="70" t="str">
        <f>CONCATENATE("към ",TEXT(endDate,"dd.mm.yyyy")," г.")</f>
        <v>към 30.09.2017 г.</v>
      </c>
      <c r="B6" s="480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188">
        <v>736851</v>
      </c>
      <c r="D11" s="187">
        <v>633403</v>
      </c>
      <c r="E11" s="168"/>
      <c r="F11" s="168"/>
    </row>
    <row r="12" spans="1:13">
      <c r="A12" s="268" t="s">
        <v>380</v>
      </c>
      <c r="B12" s="169" t="s">
        <v>381</v>
      </c>
      <c r="C12" s="188">
        <v>-659440</v>
      </c>
      <c r="D12" s="187">
        <v>-581548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188">
        <v>-67575</v>
      </c>
      <c r="D14" s="187">
        <v>-57653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-43382</v>
      </c>
      <c r="D15" s="187">
        <v>-43672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188">
        <v>-4174</v>
      </c>
      <c r="D16" s="187">
        <v>-3954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-4140</v>
      </c>
      <c r="D18" s="187">
        <v>-5484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188">
        <v>-1062</v>
      </c>
      <c r="D19" s="187">
        <v>-710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188">
        <v>-2065</v>
      </c>
      <c r="D20" s="187">
        <v>-793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-44987</v>
      </c>
      <c r="D21" s="628">
        <f>SUM(D11:D20)</f>
        <v>-60411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188">
        <v>-12778</v>
      </c>
      <c r="D23" s="187">
        <v>-14287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188">
        <v>915</v>
      </c>
      <c r="D24" s="187">
        <v>491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188">
        <v>-81655</v>
      </c>
      <c r="D25" s="187">
        <v>-2050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76622</v>
      </c>
      <c r="D26" s="187">
        <v>10652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188">
        <v>673</v>
      </c>
      <c r="D27" s="187">
        <v>1743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188">
        <v>-41555</v>
      </c>
      <c r="D28" s="187">
        <v>-15086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188">
        <v>6334</v>
      </c>
      <c r="D29" s="187">
        <v>22190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188">
        <v>97</v>
      </c>
      <c r="D30" s="187">
        <v>55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188">
        <v>-53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-51400</v>
      </c>
      <c r="D33" s="628">
        <f>SUM(D23:D32)</f>
        <v>3708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7" t="s">
        <v>422</v>
      </c>
      <c r="B34" s="278"/>
      <c r="C34" s="625"/>
      <c r="D34" s="626"/>
      <c r="E34" s="168"/>
      <c r="F34" s="168"/>
    </row>
    <row r="35" spans="1:13">
      <c r="A35" s="268" t="s">
        <v>423</v>
      </c>
      <c r="B35" s="169" t="s">
        <v>424</v>
      </c>
      <c r="C35" s="188">
        <v>347</v>
      </c>
      <c r="D35" s="187">
        <v>1</v>
      </c>
      <c r="E35" s="168"/>
      <c r="F35" s="168"/>
    </row>
    <row r="36" spans="1:13">
      <c r="A36" s="269" t="s">
        <v>425</v>
      </c>
      <c r="B36" s="169" t="s">
        <v>426</v>
      </c>
      <c r="C36" s="188">
        <v>1448</v>
      </c>
      <c r="D36" s="187">
        <v>-1296</v>
      </c>
      <c r="E36" s="168"/>
      <c r="F36" s="168"/>
    </row>
    <row r="37" spans="1:13">
      <c r="A37" s="268" t="s">
        <v>427</v>
      </c>
      <c r="B37" s="169" t="s">
        <v>428</v>
      </c>
      <c r="C37" s="188">
        <v>39871</v>
      </c>
      <c r="D37" s="187">
        <v>28957</v>
      </c>
      <c r="E37" s="168"/>
      <c r="F37" s="168"/>
    </row>
    <row r="38" spans="1:13">
      <c r="A38" s="268" t="s">
        <v>429</v>
      </c>
      <c r="B38" s="169" t="s">
        <v>430</v>
      </c>
      <c r="C38" s="188">
        <v>-20912</v>
      </c>
      <c r="D38" s="187">
        <v>-65911</v>
      </c>
      <c r="E38" s="168"/>
      <c r="F38" s="168"/>
    </row>
    <row r="39" spans="1:13">
      <c r="A39" s="268" t="s">
        <v>431</v>
      </c>
      <c r="B39" s="169" t="s">
        <v>432</v>
      </c>
      <c r="C39" s="188">
        <v>-1257</v>
      </c>
      <c r="D39" s="187">
        <v>-1378</v>
      </c>
      <c r="E39" s="168"/>
      <c r="F39" s="168"/>
    </row>
    <row r="40" spans="1:13" ht="31.5">
      <c r="A40" s="268" t="s">
        <v>433</v>
      </c>
      <c r="B40" s="169" t="s">
        <v>434</v>
      </c>
      <c r="C40" s="188">
        <v>-1786</v>
      </c>
      <c r="D40" s="187">
        <v>-1617</v>
      </c>
      <c r="E40" s="168"/>
      <c r="F40" s="168"/>
    </row>
    <row r="41" spans="1:13">
      <c r="A41" s="268" t="s">
        <v>435</v>
      </c>
      <c r="B41" s="169" t="s">
        <v>436</v>
      </c>
      <c r="C41" s="188">
        <v>-15773</v>
      </c>
      <c r="D41" s="187">
        <v>-7658</v>
      </c>
      <c r="E41" s="168"/>
      <c r="F41" s="168"/>
    </row>
    <row r="42" spans="1:13">
      <c r="A42" s="268" t="s">
        <v>437</v>
      </c>
      <c r="B42" s="169" t="s">
        <v>438</v>
      </c>
      <c r="C42" s="188">
        <v>97595</v>
      </c>
      <c r="D42" s="187">
        <v>99969</v>
      </c>
      <c r="E42" s="168"/>
      <c r="F42" s="168"/>
      <c r="G42" s="171"/>
      <c r="H42" s="171"/>
    </row>
    <row r="43" spans="1:13" ht="16.5" thickBot="1">
      <c r="A43" s="286" t="s">
        <v>439</v>
      </c>
      <c r="B43" s="287" t="s">
        <v>440</v>
      </c>
      <c r="C43" s="629">
        <f>SUM(C35:C42)</f>
        <v>99533</v>
      </c>
      <c r="D43" s="630">
        <f>SUM(D35:D42)</f>
        <v>51067</v>
      </c>
      <c r="E43" s="168"/>
      <c r="F43" s="168"/>
      <c r="G43" s="171"/>
      <c r="H43" s="171"/>
    </row>
    <row r="44" spans="1:13" ht="16.5" thickBot="1">
      <c r="A44" s="290" t="s">
        <v>441</v>
      </c>
      <c r="B44" s="291" t="s">
        <v>442</v>
      </c>
      <c r="C44" s="297">
        <f>C43+C33+C21</f>
        <v>3146</v>
      </c>
      <c r="D44" s="298">
        <f>D43+D33+D21</f>
        <v>-5636</v>
      </c>
      <c r="E44" s="168"/>
      <c r="F44" s="168"/>
      <c r="G44" s="171"/>
      <c r="H44" s="171"/>
    </row>
    <row r="45" spans="1:13" ht="16.5" thickBot="1">
      <c r="A45" s="292" t="s">
        <v>443</v>
      </c>
      <c r="B45" s="293" t="s">
        <v>444</v>
      </c>
      <c r="C45" s="299">
        <v>22339</v>
      </c>
      <c r="D45" s="300">
        <v>23114</v>
      </c>
      <c r="E45" s="168"/>
      <c r="F45" s="168"/>
      <c r="G45" s="171"/>
      <c r="H45" s="171"/>
    </row>
    <row r="46" spans="1:13" ht="16.5" thickBot="1">
      <c r="A46" s="295" t="s">
        <v>445</v>
      </c>
      <c r="B46" s="296" t="s">
        <v>446</v>
      </c>
      <c r="C46" s="301">
        <f>C45+C44</f>
        <v>25485</v>
      </c>
      <c r="D46" s="302">
        <f>D45+D44</f>
        <v>17478</v>
      </c>
      <c r="E46" s="168"/>
      <c r="F46" s="168"/>
      <c r="G46" s="171"/>
      <c r="H46" s="171"/>
    </row>
    <row r="47" spans="1:13">
      <c r="A47" s="294" t="s">
        <v>447</v>
      </c>
      <c r="B47" s="303" t="s">
        <v>448</v>
      </c>
      <c r="C47" s="288">
        <v>25451</v>
      </c>
      <c r="D47" s="289">
        <v>17370</v>
      </c>
      <c r="E47" s="168"/>
      <c r="F47" s="168"/>
      <c r="G47" s="171"/>
      <c r="H47" s="171"/>
    </row>
    <row r="48" spans="1:13" ht="16.5" thickBot="1">
      <c r="A48" s="270" t="s">
        <v>449</v>
      </c>
      <c r="B48" s="304" t="s">
        <v>450</v>
      </c>
      <c r="C48" s="271">
        <v>34</v>
      </c>
      <c r="D48" s="272">
        <v>108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59" t="s">
        <v>941</v>
      </c>
      <c r="G50" s="171"/>
      <c r="H50" s="171"/>
    </row>
    <row r="51" spans="1:13">
      <c r="A51" s="677" t="s">
        <v>947</v>
      </c>
      <c r="B51" s="677"/>
      <c r="C51" s="677"/>
      <c r="D51" s="677"/>
      <c r="G51" s="171"/>
      <c r="H51" s="171"/>
    </row>
    <row r="52" spans="1:13">
      <c r="A52" s="660"/>
      <c r="B52" s="660"/>
      <c r="C52" s="660"/>
      <c r="D52" s="660"/>
      <c r="G52" s="171"/>
      <c r="H52" s="171"/>
    </row>
    <row r="53" spans="1:13">
      <c r="A53" s="660"/>
      <c r="B53" s="660"/>
      <c r="C53" s="660"/>
      <c r="D53" s="660"/>
      <c r="G53" s="171"/>
      <c r="H53" s="171"/>
    </row>
    <row r="54" spans="1:13" s="41" customFormat="1">
      <c r="A54" s="661" t="s">
        <v>950</v>
      </c>
      <c r="B54" s="672">
        <f>pdeReportingDate</f>
        <v>43067</v>
      </c>
      <c r="C54" s="672"/>
      <c r="D54" s="672"/>
      <c r="E54" s="672"/>
      <c r="F54" s="664"/>
      <c r="G54" s="664"/>
      <c r="H54" s="664"/>
      <c r="M54" s="92"/>
    </row>
    <row r="55" spans="1:13" s="41" customFormat="1">
      <c r="A55" s="661"/>
      <c r="B55" s="672"/>
      <c r="C55" s="672"/>
      <c r="D55" s="672"/>
      <c r="E55" s="672"/>
      <c r="F55" s="51"/>
      <c r="G55" s="51"/>
      <c r="H55" s="51"/>
      <c r="M55" s="92"/>
    </row>
    <row r="56" spans="1:13" s="41" customFormat="1">
      <c r="A56" s="662" t="s">
        <v>8</v>
      </c>
      <c r="B56" s="673" t="str">
        <f>authorName</f>
        <v>Людмила Бонджова</v>
      </c>
      <c r="C56" s="673"/>
      <c r="D56" s="673"/>
      <c r="E56" s="673"/>
      <c r="F56" s="75"/>
      <c r="G56" s="75"/>
      <c r="H56" s="75"/>
    </row>
    <row r="57" spans="1:13" s="41" customFormat="1">
      <c r="A57" s="662"/>
      <c r="B57" s="673"/>
      <c r="C57" s="673"/>
      <c r="D57" s="673"/>
      <c r="E57" s="673"/>
      <c r="F57" s="75"/>
      <c r="G57" s="75"/>
      <c r="H57" s="75"/>
    </row>
    <row r="58" spans="1:13" s="41" customFormat="1">
      <c r="A58" s="662" t="s">
        <v>894</v>
      </c>
      <c r="B58" s="673"/>
      <c r="C58" s="673"/>
      <c r="D58" s="673"/>
      <c r="E58" s="673"/>
      <c r="F58" s="75"/>
      <c r="G58" s="75"/>
      <c r="H58" s="75"/>
    </row>
    <row r="59" spans="1:13" s="182" customFormat="1">
      <c r="A59" s="663"/>
      <c r="B59" s="675" t="str">
        <f>+Начална!B17</f>
        <v>Огнян Донев</v>
      </c>
      <c r="C59" s="671"/>
      <c r="D59" s="671"/>
      <c r="E59" s="671"/>
      <c r="F59" s="543"/>
      <c r="G59" s="44"/>
      <c r="H59" s="41"/>
    </row>
    <row r="60" spans="1:13">
      <c r="A60" s="663"/>
      <c r="B60" s="671"/>
      <c r="C60" s="671"/>
      <c r="D60" s="671"/>
      <c r="E60" s="671"/>
      <c r="F60" s="543"/>
      <c r="G60" s="44"/>
      <c r="H60" s="41"/>
    </row>
    <row r="61" spans="1:13">
      <c r="A61" s="663"/>
      <c r="B61" s="671"/>
      <c r="C61" s="671"/>
      <c r="D61" s="671"/>
      <c r="E61" s="671"/>
      <c r="F61" s="543"/>
      <c r="G61" s="44"/>
      <c r="H61" s="41"/>
    </row>
    <row r="62" spans="1:13">
      <c r="A62" s="663"/>
      <c r="B62" s="671"/>
      <c r="C62" s="671"/>
      <c r="D62" s="671"/>
      <c r="E62" s="671"/>
      <c r="F62" s="543"/>
      <c r="G62" s="44"/>
      <c r="H62" s="41"/>
    </row>
    <row r="63" spans="1:13">
      <c r="A63" s="663"/>
      <c r="B63" s="671"/>
      <c r="C63" s="671"/>
      <c r="D63" s="671"/>
      <c r="E63" s="671"/>
      <c r="F63" s="543"/>
      <c r="G63" s="44"/>
      <c r="H63" s="41"/>
    </row>
    <row r="64" spans="1:13">
      <c r="A64" s="663"/>
      <c r="B64" s="671"/>
      <c r="C64" s="671"/>
      <c r="D64" s="671"/>
      <c r="E64" s="671"/>
      <c r="F64" s="543"/>
      <c r="G64" s="44"/>
      <c r="H64" s="41"/>
    </row>
    <row r="65" spans="1:8">
      <c r="A65" s="663"/>
      <c r="B65" s="671"/>
      <c r="C65" s="671"/>
      <c r="D65" s="671"/>
      <c r="E65" s="671"/>
      <c r="F65" s="543"/>
      <c r="G65" s="44"/>
      <c r="H65" s="41"/>
    </row>
    <row r="66" spans="1:8">
      <c r="G66" s="171"/>
      <c r="H66" s="171"/>
    </row>
    <row r="67" spans="1:8">
      <c r="G67" s="171"/>
      <c r="H67" s="17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</sheetData>
  <sheetProtection password="D554" sheet="1" objects="1" scenarios="1" insertRows="0"/>
  <customSheetViews>
    <customSheetView guid="{F2D4D9F9-DE61-45A3-92A2-4E78F2B34B7F}" scale="70" topLeftCell="A22">
      <selection activeCell="C48" sqref="C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1"/>
      <headerFooter alignWithMargins="0"/>
    </customSheetView>
    <customSheetView guid="{07871067-5294-4FEE-88CE-4A4A5BC97EF0}" scale="80" topLeftCell="A19">
      <selection activeCell="B60" sqref="B60:E60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2"/>
      <headerFooter alignWithMargins="0"/>
    </customSheetView>
    <customSheetView guid="{17A0B690-90B4-478F-B629-540D801E18FD}" topLeftCell="A22">
      <selection activeCell="D48" sqref="D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3"/>
      <headerFooter alignWithMargins="0"/>
    </customSheetView>
  </customSheetViews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35"/>
  <sheetViews>
    <sheetView zoomScale="80" zoomScaleNormal="100" zoomScaleSheetLayoutView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M30" sqref="M30"/>
    </sheetView>
  </sheetViews>
  <sheetFormatPr defaultColWidth="9.28515625" defaultRowHeight="15.7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4">
      <c r="A6" s="70" t="str">
        <f>CONCATENATE("към ",TEXT(endDate,"dd.mm.yyyy")," г.")</f>
        <v>към 30.09.2017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8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8" t="s">
        <v>460</v>
      </c>
      <c r="L8" s="678" t="s">
        <v>461</v>
      </c>
      <c r="M8" s="500"/>
      <c r="N8" s="501"/>
    </row>
    <row r="9" spans="1:14" s="502" customFormat="1" ht="31.5">
      <c r="A9" s="683"/>
      <c r="B9" s="686"/>
      <c r="C9" s="679"/>
      <c r="D9" s="681" t="s">
        <v>802</v>
      </c>
      <c r="E9" s="681" t="s">
        <v>456</v>
      </c>
      <c r="F9" s="504" t="s">
        <v>457</v>
      </c>
      <c r="G9" s="504"/>
      <c r="H9" s="504"/>
      <c r="I9" s="688" t="s">
        <v>458</v>
      </c>
      <c r="J9" s="688" t="s">
        <v>459</v>
      </c>
      <c r="K9" s="679"/>
      <c r="L9" s="679"/>
      <c r="M9" s="505" t="s">
        <v>801</v>
      </c>
      <c r="N9" s="501"/>
    </row>
    <row r="10" spans="1:14" s="502" customFormat="1" ht="31.5">
      <c r="A10" s="684"/>
      <c r="B10" s="687"/>
      <c r="C10" s="680"/>
      <c r="D10" s="681"/>
      <c r="E10" s="681"/>
      <c r="F10" s="503" t="s">
        <v>462</v>
      </c>
      <c r="G10" s="503" t="s">
        <v>463</v>
      </c>
      <c r="H10" s="503" t="s">
        <v>464</v>
      </c>
      <c r="I10" s="680"/>
      <c r="J10" s="680"/>
      <c r="K10" s="680"/>
      <c r="L10" s="680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>
      <c r="A13" s="516" t="s">
        <v>467</v>
      </c>
      <c r="B13" s="517" t="s">
        <v>468</v>
      </c>
      <c r="C13" s="553">
        <f>'1-Баланс'!H18</f>
        <v>115297</v>
      </c>
      <c r="D13" s="553">
        <f>'1-Баланс'!H20</f>
        <v>0</v>
      </c>
      <c r="E13" s="553">
        <f>'1-Баланс'!H21</f>
        <v>34368</v>
      </c>
      <c r="F13" s="553">
        <f>'1-Баланс'!H23</f>
        <v>47841</v>
      </c>
      <c r="G13" s="553">
        <f>'1-Баланс'!H24</f>
        <v>0</v>
      </c>
      <c r="H13" s="554"/>
      <c r="I13" s="553">
        <f>'1-Баланс'!H29+'1-Баланс'!H32</f>
        <v>259984</v>
      </c>
      <c r="J13" s="553">
        <f>'1-Баланс'!H30+'1-Баланс'!H33</f>
        <v>0</v>
      </c>
      <c r="K13" s="554"/>
      <c r="L13" s="553">
        <f>SUM(C13:K13)</f>
        <v>457490</v>
      </c>
      <c r="M13" s="555">
        <f>'1-Баланс'!H40</f>
        <v>33733</v>
      </c>
      <c r="N13" s="157"/>
    </row>
    <row r="14" spans="1:14">
      <c r="A14" s="516" t="s">
        <v>469</v>
      </c>
      <c r="B14" s="519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t="shared" ref="L14:L34" si="1">SUM(C14:K14)</f>
        <v>0</v>
      </c>
      <c r="M14" s="306">
        <f t="shared" si="0"/>
        <v>0</v>
      </c>
      <c r="N14" s="160"/>
    </row>
    <row r="15" spans="1:14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115297</v>
      </c>
      <c r="D17" s="622">
        <f t="shared" ref="D17:M17" si="2">D13+D14</f>
        <v>0</v>
      </c>
      <c r="E17" s="622">
        <f t="shared" si="2"/>
        <v>34368</v>
      </c>
      <c r="F17" s="622">
        <f t="shared" si="2"/>
        <v>47841</v>
      </c>
      <c r="G17" s="622">
        <f t="shared" si="2"/>
        <v>0</v>
      </c>
      <c r="H17" s="622">
        <f t="shared" si="2"/>
        <v>0</v>
      </c>
      <c r="I17" s="622">
        <f t="shared" si="2"/>
        <v>259984</v>
      </c>
      <c r="J17" s="622">
        <f t="shared" si="2"/>
        <v>0</v>
      </c>
      <c r="K17" s="622">
        <f t="shared" si="2"/>
        <v>0</v>
      </c>
      <c r="L17" s="553">
        <f t="shared" si="1"/>
        <v>457490</v>
      </c>
      <c r="M17" s="623">
        <f t="shared" si="2"/>
        <v>33733</v>
      </c>
      <c r="N17" s="160"/>
    </row>
    <row r="18" spans="1:14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32669</v>
      </c>
      <c r="J18" s="553">
        <f>+'1-Баланс'!G33</f>
        <v>0</v>
      </c>
      <c r="K18" s="554"/>
      <c r="L18" s="553">
        <f t="shared" si="1"/>
        <v>32669</v>
      </c>
      <c r="M18" s="607">
        <v>1563</v>
      </c>
      <c r="N18" s="160"/>
    </row>
    <row r="19" spans="1:14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3825</v>
      </c>
      <c r="G19" s="159">
        <f t="shared" si="3"/>
        <v>0</v>
      </c>
      <c r="H19" s="159">
        <f t="shared" si="3"/>
        <v>0</v>
      </c>
      <c r="I19" s="159">
        <f t="shared" si="3"/>
        <v>-16740</v>
      </c>
      <c r="J19" s="159">
        <f>J20+J21</f>
        <v>0</v>
      </c>
      <c r="K19" s="159">
        <f t="shared" si="3"/>
        <v>0</v>
      </c>
      <c r="L19" s="553">
        <f t="shared" si="1"/>
        <v>-12915</v>
      </c>
      <c r="M19" s="306">
        <f>M20+M21</f>
        <v>-2715</v>
      </c>
      <c r="N19" s="160"/>
    </row>
    <row r="20" spans="1:14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-12915</v>
      </c>
      <c r="J20" s="307"/>
      <c r="K20" s="307"/>
      <c r="L20" s="553">
        <f>SUM(C20:K20)</f>
        <v>-12915</v>
      </c>
      <c r="M20" s="308">
        <v>-2715</v>
      </c>
      <c r="N20" s="160"/>
    </row>
    <row r="21" spans="1:14">
      <c r="A21" s="520" t="s">
        <v>483</v>
      </c>
      <c r="B21" s="521" t="s">
        <v>484</v>
      </c>
      <c r="C21" s="307"/>
      <c r="D21" s="307"/>
      <c r="E21" s="307"/>
      <c r="F21" s="307">
        <v>3825</v>
      </c>
      <c r="G21" s="307"/>
      <c r="H21" s="307"/>
      <c r="I21" s="307">
        <v>-3825</v>
      </c>
      <c r="J21" s="307"/>
      <c r="K21" s="307"/>
      <c r="L21" s="553">
        <f t="shared" si="1"/>
        <v>0</v>
      </c>
      <c r="M21" s="308"/>
      <c r="N21" s="160"/>
    </row>
    <row r="22" spans="1:14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>
      <c r="A30" s="518" t="s">
        <v>499</v>
      </c>
      <c r="B30" s="519" t="s">
        <v>500</v>
      </c>
      <c r="C30" s="307">
        <v>1562</v>
      </c>
      <c r="D30" s="307"/>
      <c r="E30" s="307">
        <v>2322</v>
      </c>
      <c r="F30" s="307"/>
      <c r="G30" s="307"/>
      <c r="H30" s="307"/>
      <c r="I30" s="307">
        <v>81</v>
      </c>
      <c r="J30" s="307"/>
      <c r="K30" s="307"/>
      <c r="L30" s="553">
        <f t="shared" si="1"/>
        <v>3965</v>
      </c>
      <c r="M30" s="308">
        <v>1412</v>
      </c>
      <c r="N30" s="160"/>
    </row>
    <row r="31" spans="1:14">
      <c r="A31" s="516" t="s">
        <v>501</v>
      </c>
      <c r="B31" s="517" t="s">
        <v>502</v>
      </c>
      <c r="C31" s="622">
        <f>C19+C22+C23+C26+C30+C29+C17+C18</f>
        <v>116859</v>
      </c>
      <c r="D31" s="622">
        <f t="shared" ref="D31:M31" si="6">D19+D22+D23+D26+D30+D29+D17+D18</f>
        <v>0</v>
      </c>
      <c r="E31" s="622">
        <f t="shared" si="6"/>
        <v>36690</v>
      </c>
      <c r="F31" s="622">
        <f t="shared" si="6"/>
        <v>51666</v>
      </c>
      <c r="G31" s="622">
        <f t="shared" si="6"/>
        <v>0</v>
      </c>
      <c r="H31" s="622">
        <f t="shared" si="6"/>
        <v>0</v>
      </c>
      <c r="I31" s="622">
        <f t="shared" si="6"/>
        <v>275994</v>
      </c>
      <c r="J31" s="622">
        <f t="shared" si="6"/>
        <v>0</v>
      </c>
      <c r="K31" s="622">
        <f t="shared" si="6"/>
        <v>0</v>
      </c>
      <c r="L31" s="553">
        <f t="shared" si="1"/>
        <v>481209</v>
      </c>
      <c r="M31" s="623">
        <f t="shared" si="6"/>
        <v>33993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t="shared" ref="C34:K34" si="7">C31+C32+C33</f>
        <v>116859</v>
      </c>
      <c r="D34" s="556">
        <f t="shared" si="7"/>
        <v>0</v>
      </c>
      <c r="E34" s="556">
        <f t="shared" si="7"/>
        <v>36690</v>
      </c>
      <c r="F34" s="556">
        <f t="shared" si="7"/>
        <v>51666</v>
      </c>
      <c r="G34" s="556">
        <f t="shared" si="7"/>
        <v>0</v>
      </c>
      <c r="H34" s="556">
        <f t="shared" si="7"/>
        <v>0</v>
      </c>
      <c r="I34" s="556">
        <f t="shared" si="7"/>
        <v>275994</v>
      </c>
      <c r="J34" s="556">
        <f t="shared" si="7"/>
        <v>0</v>
      </c>
      <c r="K34" s="556">
        <f t="shared" si="7"/>
        <v>0</v>
      </c>
      <c r="L34" s="620">
        <f t="shared" si="1"/>
        <v>481209</v>
      </c>
      <c r="M34" s="557">
        <f>M31+M32+M33</f>
        <v>33993</v>
      </c>
      <c r="N34" s="160"/>
    </row>
    <row r="35" spans="1:14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4">
      <c r="A38" s="661" t="s">
        <v>950</v>
      </c>
      <c r="B38" s="672">
        <f>pdeReportingDate</f>
        <v>43067</v>
      </c>
      <c r="C38" s="672"/>
      <c r="D38" s="672"/>
      <c r="E38" s="672"/>
      <c r="F38" s="672"/>
      <c r="G38" s="672"/>
      <c r="H38" s="672"/>
      <c r="M38" s="160"/>
    </row>
    <row r="39" spans="1:14">
      <c r="A39" s="661"/>
      <c r="B39" s="51"/>
      <c r="C39" s="51"/>
      <c r="D39" s="51"/>
      <c r="E39" s="51"/>
      <c r="F39" s="51"/>
      <c r="G39" s="51"/>
      <c r="H39" s="51"/>
      <c r="M39" s="160"/>
    </row>
    <row r="40" spans="1:14">
      <c r="A40" s="662" t="s">
        <v>8</v>
      </c>
      <c r="B40" s="673" t="str">
        <f>authorName</f>
        <v>Людмила Бонджова</v>
      </c>
      <c r="C40" s="673"/>
      <c r="D40" s="673"/>
      <c r="E40" s="673"/>
      <c r="F40" s="673"/>
      <c r="G40" s="673"/>
      <c r="H40" s="673"/>
      <c r="M40" s="160"/>
    </row>
    <row r="41" spans="1:14">
      <c r="A41" s="662"/>
      <c r="B41" s="75"/>
      <c r="C41" s="75"/>
      <c r="D41" s="75"/>
      <c r="E41" s="75"/>
      <c r="F41" s="75"/>
      <c r="G41" s="75"/>
      <c r="H41" s="75"/>
      <c r="M41" s="160"/>
    </row>
    <row r="42" spans="1:14">
      <c r="A42" s="662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4">
      <c r="A43" s="663"/>
      <c r="B43" s="675" t="str">
        <f>+Начална!B17</f>
        <v>Огнян Донев</v>
      </c>
      <c r="C43" s="671"/>
      <c r="D43" s="671"/>
      <c r="E43" s="671"/>
      <c r="F43" s="543"/>
      <c r="G43" s="44"/>
      <c r="H43" s="41"/>
      <c r="M43" s="160"/>
    </row>
    <row r="44" spans="1:14">
      <c r="A44" s="663"/>
      <c r="B44" s="671"/>
      <c r="C44" s="671"/>
      <c r="D44" s="671"/>
      <c r="E44" s="671"/>
      <c r="F44" s="543"/>
      <c r="G44" s="44"/>
      <c r="H44" s="41"/>
      <c r="M44" s="160"/>
    </row>
    <row r="45" spans="1:14">
      <c r="A45" s="663"/>
      <c r="B45" s="671"/>
      <c r="C45" s="671"/>
      <c r="D45" s="671"/>
      <c r="E45" s="671"/>
      <c r="F45" s="543"/>
      <c r="G45" s="44"/>
      <c r="H45" s="41"/>
      <c r="M45" s="160"/>
    </row>
    <row r="46" spans="1:14">
      <c r="A46" s="663"/>
      <c r="B46" s="671"/>
      <c r="C46" s="671"/>
      <c r="D46" s="671"/>
      <c r="E46" s="671"/>
      <c r="F46" s="543"/>
      <c r="G46" s="44"/>
      <c r="H46" s="41"/>
      <c r="M46" s="160"/>
    </row>
    <row r="47" spans="1:14">
      <c r="A47" s="663"/>
      <c r="B47" s="671"/>
      <c r="C47" s="671"/>
      <c r="D47" s="671"/>
      <c r="E47" s="671"/>
      <c r="F47" s="543"/>
      <c r="G47" s="44"/>
      <c r="H47" s="41"/>
      <c r="M47" s="160"/>
    </row>
    <row r="48" spans="1:14">
      <c r="A48" s="663"/>
      <c r="B48" s="671"/>
      <c r="C48" s="671"/>
      <c r="D48" s="671"/>
      <c r="E48" s="671"/>
      <c r="F48" s="543"/>
      <c r="G48" s="44"/>
      <c r="H48" s="41"/>
      <c r="M48" s="160"/>
    </row>
    <row r="49" spans="1:13">
      <c r="A49" s="663"/>
      <c r="B49" s="671"/>
      <c r="C49" s="671"/>
      <c r="D49" s="671"/>
      <c r="E49" s="671"/>
      <c r="F49" s="543"/>
      <c r="G49" s="44"/>
      <c r="H49" s="41"/>
      <c r="M49" s="160"/>
    </row>
    <row r="50" spans="1:13">
      <c r="M50" s="160"/>
    </row>
    <row r="51" spans="1:13"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</sheetData>
  <sheetProtection password="D554" sheet="1" objects="1" scenarios="1" insertRows="0"/>
  <customSheetViews>
    <customSheetView guid="{F2D4D9F9-DE61-45A3-92A2-4E78F2B34B7F}" scale="80">
      <pane xSplit="2" ySplit="11" topLeftCell="H18" activePane="bottomRight" state="frozen"/>
      <selection pane="bottomRight" activeCell="I40" sqref="I40"/>
      <pageMargins left="0.35433070866141736" right="0.31496062992125984" top="0.46" bottom="0.43307086614173229" header="0.35433070866141736" footer="0.23622047244094491"/>
      <printOptions horizontalCentered="1"/>
      <pageSetup paperSize="9" scale="65" orientation="landscape" r:id="rId1"/>
      <headerFooter alignWithMargins="0"/>
    </customSheetView>
    <customSheetView guid="{07871067-5294-4FEE-88CE-4A4A5BC97EF0}" scale="80" topLeftCell="A16">
      <selection activeCell="B44" sqref="B44:E44"/>
      <pageMargins left="0.35433070866141736" right="0.31496062992125984" top="0.46" bottom="0.43307086614173229" header="0.35433070866141736" footer="0.23622047244094491"/>
      <printOptions horizontalCentered="1"/>
      <pageSetup paperSize="9" scale="65" orientation="landscape" r:id="rId2"/>
      <headerFooter alignWithMargins="0"/>
    </customSheetView>
    <customSheetView guid="{17A0B690-90B4-478F-B629-540D801E18FD}" scale="80">
      <pane xSplit="2" ySplit="11" topLeftCell="H18" activePane="bottomRight" state="frozen"/>
      <selection pane="bottomRight" activeCell="I40" sqref="I40"/>
      <pageMargins left="0.35433070866141736" right="0.31496062992125984" top="0.46" bottom="0.43307086614173229" header="0.35433070866141736" footer="0.23622047244094491"/>
      <printOptions horizontalCentered="1"/>
      <pageSetup paperSize="9" scale="65" orientation="landscape" r:id="rId3"/>
      <headerFooter alignWithMargins="0"/>
    </customSheetView>
  </customSheetViews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46" bottom="0.43307086614173229" header="0.35433070866141736" footer="0.23622047244094491"/>
  <pageSetup paperSize="9" scale="65" orientation="landscape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4"/>
  <sheetViews>
    <sheetView topLeftCell="A10" zoomScale="80" zoomScaleNormal="85" zoomScaleSheetLayoutView="80" workbookViewId="0">
      <selection activeCell="F41" sqref="F41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/>
  </cols>
  <sheetData>
    <row r="1" spans="1:18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8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8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>
      <c r="A5" s="70" t="str">
        <f>CONCATENATE("към ",TEXT(endDate,"dd.mm.yyyy")," г.")</f>
        <v>към 30.09.2017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3" t="s">
        <v>453</v>
      </c>
      <c r="B7" s="694"/>
      <c r="C7" s="697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9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9" t="s">
        <v>513</v>
      </c>
      <c r="R7" s="691" t="s">
        <v>514</v>
      </c>
    </row>
    <row r="8" spans="1:18" s="119" customFormat="1" ht="66.75" customHeight="1">
      <c r="A8" s="695"/>
      <c r="B8" s="696"/>
      <c r="C8" s="698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0"/>
      <c r="R8" s="692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>
      <c r="A11" s="330" t="s">
        <v>521</v>
      </c>
      <c r="B11" s="312" t="s">
        <v>522</v>
      </c>
      <c r="C11" s="143" t="s">
        <v>523</v>
      </c>
      <c r="D11" s="319">
        <v>48676</v>
      </c>
      <c r="E11" s="319">
        <v>895</v>
      </c>
      <c r="F11" s="319">
        <v>267</v>
      </c>
      <c r="G11" s="320">
        <f>D11+E11-F11</f>
        <v>49304</v>
      </c>
      <c r="H11" s="319"/>
      <c r="I11" s="319"/>
      <c r="J11" s="320">
        <f>G11+H11-I11</f>
        <v>49304</v>
      </c>
      <c r="K11" s="319"/>
      <c r="L11" s="319"/>
      <c r="M11" s="319"/>
      <c r="N11" s="320">
        <f>K11+L11-M11</f>
        <v>0</v>
      </c>
      <c r="O11" s="319"/>
      <c r="P11" s="319"/>
      <c r="Q11" s="320">
        <f t="shared" ref="Q11:Q27" si="0">N11+O11-P11</f>
        <v>0</v>
      </c>
      <c r="R11" s="331">
        <f t="shared" ref="R11:R27" si="1">J11-Q11</f>
        <v>49304</v>
      </c>
    </row>
    <row r="12" spans="1:18">
      <c r="A12" s="330" t="s">
        <v>524</v>
      </c>
      <c r="B12" s="312" t="s">
        <v>525</v>
      </c>
      <c r="C12" s="143" t="s">
        <v>526</v>
      </c>
      <c r="D12" s="319">
        <v>174322</v>
      </c>
      <c r="E12" s="319">
        <v>2763</v>
      </c>
      <c r="F12" s="319">
        <v>4729</v>
      </c>
      <c r="G12" s="320">
        <f t="shared" ref="G12:G41" si="2">D12+E12-F12</f>
        <v>172356</v>
      </c>
      <c r="H12" s="319"/>
      <c r="I12" s="319"/>
      <c r="J12" s="320">
        <f t="shared" ref="J12:J41" si="3">G12+H12-I12</f>
        <v>172356</v>
      </c>
      <c r="K12" s="319">
        <v>40019</v>
      </c>
      <c r="L12" s="319">
        <v>5879</v>
      </c>
      <c r="M12" s="319">
        <v>2964</v>
      </c>
      <c r="N12" s="320">
        <f t="shared" ref="N12:N41" si="4">K12+L12-M12</f>
        <v>42934</v>
      </c>
      <c r="O12" s="319"/>
      <c r="P12" s="319"/>
      <c r="Q12" s="320">
        <f t="shared" si="0"/>
        <v>42934</v>
      </c>
      <c r="R12" s="331">
        <f t="shared" si="1"/>
        <v>129422</v>
      </c>
    </row>
    <row r="13" spans="1:18">
      <c r="A13" s="330" t="s">
        <v>527</v>
      </c>
      <c r="B13" s="312" t="s">
        <v>528</v>
      </c>
      <c r="C13" s="143" t="s">
        <v>529</v>
      </c>
      <c r="D13" s="319">
        <v>206918</v>
      </c>
      <c r="E13" s="319">
        <v>4504</v>
      </c>
      <c r="F13" s="319">
        <v>564</v>
      </c>
      <c r="G13" s="320">
        <f t="shared" si="2"/>
        <v>210858</v>
      </c>
      <c r="H13" s="319"/>
      <c r="I13" s="319"/>
      <c r="J13" s="320">
        <f t="shared" si="3"/>
        <v>210858</v>
      </c>
      <c r="K13" s="319">
        <v>101786</v>
      </c>
      <c r="L13" s="319">
        <v>9879</v>
      </c>
      <c r="M13" s="319">
        <v>186</v>
      </c>
      <c r="N13" s="320">
        <f t="shared" si="4"/>
        <v>111479</v>
      </c>
      <c r="O13" s="319"/>
      <c r="P13" s="319"/>
      <c r="Q13" s="320">
        <f t="shared" si="0"/>
        <v>111479</v>
      </c>
      <c r="R13" s="331">
        <f t="shared" si="1"/>
        <v>99379</v>
      </c>
    </row>
    <row r="14" spans="1:18">
      <c r="A14" s="330" t="s">
        <v>530</v>
      </c>
      <c r="B14" s="312" t="s">
        <v>531</v>
      </c>
      <c r="C14" s="143" t="s">
        <v>532</v>
      </c>
      <c r="D14" s="319">
        <v>15774</v>
      </c>
      <c r="E14" s="319">
        <v>420</v>
      </c>
      <c r="F14" s="319">
        <v>30</v>
      </c>
      <c r="G14" s="320">
        <f t="shared" si="2"/>
        <v>16164</v>
      </c>
      <c r="H14" s="319"/>
      <c r="I14" s="319"/>
      <c r="J14" s="320">
        <f t="shared" si="3"/>
        <v>16164</v>
      </c>
      <c r="K14" s="319">
        <v>3842</v>
      </c>
      <c r="L14" s="319">
        <v>659</v>
      </c>
      <c r="M14" s="319">
        <v>30</v>
      </c>
      <c r="N14" s="320">
        <f t="shared" si="4"/>
        <v>4471</v>
      </c>
      <c r="O14" s="319"/>
      <c r="P14" s="319"/>
      <c r="Q14" s="669">
        <f>N14+O14-P14</f>
        <v>4471</v>
      </c>
      <c r="R14" s="331">
        <f t="shared" si="1"/>
        <v>11693</v>
      </c>
    </row>
    <row r="15" spans="1:18">
      <c r="A15" s="330" t="s">
        <v>533</v>
      </c>
      <c r="B15" s="312" t="s">
        <v>534</v>
      </c>
      <c r="C15" s="143" t="s">
        <v>535</v>
      </c>
      <c r="D15" s="319">
        <v>22649</v>
      </c>
      <c r="E15" s="319">
        <v>941</v>
      </c>
      <c r="F15" s="319">
        <v>1896</v>
      </c>
      <c r="G15" s="320">
        <f t="shared" si="2"/>
        <v>21694</v>
      </c>
      <c r="H15" s="319"/>
      <c r="I15" s="319"/>
      <c r="J15" s="320">
        <f t="shared" si="3"/>
        <v>21694</v>
      </c>
      <c r="K15" s="319">
        <v>13624</v>
      </c>
      <c r="L15" s="319">
        <v>2148</v>
      </c>
      <c r="M15" s="319">
        <v>1396</v>
      </c>
      <c r="N15" s="320">
        <f t="shared" si="4"/>
        <v>14376</v>
      </c>
      <c r="O15" s="319"/>
      <c r="P15" s="319"/>
      <c r="Q15" s="320">
        <f t="shared" si="0"/>
        <v>14376</v>
      </c>
      <c r="R15" s="331">
        <f t="shared" si="1"/>
        <v>7318</v>
      </c>
    </row>
    <row r="16" spans="1:18">
      <c r="A16" s="352" t="s">
        <v>814</v>
      </c>
      <c r="B16" s="312" t="s">
        <v>536</v>
      </c>
      <c r="C16" s="143" t="s">
        <v>537</v>
      </c>
      <c r="D16" s="319">
        <v>19140</v>
      </c>
      <c r="E16" s="319">
        <v>1854</v>
      </c>
      <c r="F16" s="319">
        <v>135</v>
      </c>
      <c r="G16" s="320">
        <f t="shared" si="2"/>
        <v>20859</v>
      </c>
      <c r="H16" s="319"/>
      <c r="I16" s="319"/>
      <c r="J16" s="320">
        <f t="shared" si="3"/>
        <v>20859</v>
      </c>
      <c r="K16" s="319">
        <v>13014</v>
      </c>
      <c r="L16" s="319">
        <v>1226</v>
      </c>
      <c r="M16" s="319">
        <v>63</v>
      </c>
      <c r="N16" s="320">
        <f t="shared" si="4"/>
        <v>14177</v>
      </c>
      <c r="O16" s="319"/>
      <c r="P16" s="319"/>
      <c r="Q16" s="320">
        <f t="shared" si="0"/>
        <v>14177</v>
      </c>
      <c r="R16" s="331">
        <f t="shared" si="1"/>
        <v>6682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6026</v>
      </c>
      <c r="E17" s="319">
        <v>8335</v>
      </c>
      <c r="F17" s="319">
        <v>5911</v>
      </c>
      <c r="G17" s="320">
        <f t="shared" si="2"/>
        <v>8450</v>
      </c>
      <c r="H17" s="319"/>
      <c r="I17" s="319"/>
      <c r="J17" s="320">
        <f t="shared" si="3"/>
        <v>8450</v>
      </c>
      <c r="K17" s="319">
        <v>5</v>
      </c>
      <c r="L17" s="319"/>
      <c r="M17" s="319"/>
      <c r="N17" s="320">
        <f t="shared" si="4"/>
        <v>5</v>
      </c>
      <c r="O17" s="319"/>
      <c r="P17" s="319"/>
      <c r="Q17" s="320">
        <f t="shared" si="0"/>
        <v>5</v>
      </c>
      <c r="R17" s="331">
        <f t="shared" si="1"/>
        <v>8445</v>
      </c>
    </row>
    <row r="18" spans="1:18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>
      <c r="A19" s="330"/>
      <c r="B19" s="313" t="s">
        <v>544</v>
      </c>
      <c r="C19" s="147" t="s">
        <v>545</v>
      </c>
      <c r="D19" s="321">
        <f>SUM(D11:D18)</f>
        <v>493505</v>
      </c>
      <c r="E19" s="321">
        <f>SUM(E11:E18)</f>
        <v>19712</v>
      </c>
      <c r="F19" s="321">
        <f>SUM(F11:F18)</f>
        <v>13532</v>
      </c>
      <c r="G19" s="320">
        <f t="shared" si="2"/>
        <v>499685</v>
      </c>
      <c r="H19" s="321">
        <f>SUM(H11:H18)</f>
        <v>0</v>
      </c>
      <c r="I19" s="321">
        <f>SUM(I11:I18)</f>
        <v>0</v>
      </c>
      <c r="J19" s="320">
        <f t="shared" si="3"/>
        <v>499685</v>
      </c>
      <c r="K19" s="321">
        <f>SUM(K11:K18)</f>
        <v>172290</v>
      </c>
      <c r="L19" s="321">
        <f>SUM(L11:L18)</f>
        <v>19791</v>
      </c>
      <c r="M19" s="321">
        <f>SUM(M11:M18)</f>
        <v>4639</v>
      </c>
      <c r="N19" s="320">
        <f t="shared" si="4"/>
        <v>187442</v>
      </c>
      <c r="O19" s="321">
        <f>SUM(O11:O18)</f>
        <v>0</v>
      </c>
      <c r="P19" s="321">
        <f>SUM(P11:P18)</f>
        <v>0</v>
      </c>
      <c r="Q19" s="320">
        <f t="shared" si="0"/>
        <v>187442</v>
      </c>
      <c r="R19" s="331">
        <f t="shared" si="1"/>
        <v>312243</v>
      </c>
    </row>
    <row r="20" spans="1:18">
      <c r="A20" s="332" t="s">
        <v>816</v>
      </c>
      <c r="B20" s="314" t="s">
        <v>546</v>
      </c>
      <c r="C20" s="147" t="s">
        <v>547</v>
      </c>
      <c r="D20" s="319">
        <v>9483</v>
      </c>
      <c r="E20" s="319">
        <v>19</v>
      </c>
      <c r="F20" s="319"/>
      <c r="G20" s="320">
        <f t="shared" si="2"/>
        <v>9502</v>
      </c>
      <c r="H20" s="319"/>
      <c r="I20" s="319"/>
      <c r="J20" s="320">
        <f t="shared" si="3"/>
        <v>9502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9502</v>
      </c>
    </row>
    <row r="21" spans="1:18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>
      <c r="A23" s="330" t="s">
        <v>521</v>
      </c>
      <c r="B23" s="312" t="s">
        <v>552</v>
      </c>
      <c r="C23" s="143" t="s">
        <v>553</v>
      </c>
      <c r="D23" s="319">
        <v>30667</v>
      </c>
      <c r="E23" s="319">
        <v>22792</v>
      </c>
      <c r="F23" s="319">
        <v>1695</v>
      </c>
      <c r="G23" s="320">
        <f t="shared" si="2"/>
        <v>51764</v>
      </c>
      <c r="H23" s="319"/>
      <c r="I23" s="319"/>
      <c r="J23" s="320">
        <f t="shared" si="3"/>
        <v>51764</v>
      </c>
      <c r="K23" s="319">
        <v>8445</v>
      </c>
      <c r="L23" s="319">
        <v>2808</v>
      </c>
      <c r="M23" s="319">
        <v>76</v>
      </c>
      <c r="N23" s="320">
        <f t="shared" si="4"/>
        <v>11177</v>
      </c>
      <c r="O23" s="319"/>
      <c r="P23" s="319"/>
      <c r="Q23" s="320">
        <f t="shared" si="0"/>
        <v>11177</v>
      </c>
      <c r="R23" s="331">
        <f t="shared" si="1"/>
        <v>40587</v>
      </c>
    </row>
    <row r="24" spans="1:18">
      <c r="A24" s="330" t="s">
        <v>524</v>
      </c>
      <c r="B24" s="312" t="s">
        <v>554</v>
      </c>
      <c r="C24" s="143" t="s">
        <v>555</v>
      </c>
      <c r="D24" s="319">
        <v>15042</v>
      </c>
      <c r="E24" s="319">
        <v>1993</v>
      </c>
      <c r="F24" s="319">
        <v>22</v>
      </c>
      <c r="G24" s="320">
        <f t="shared" si="2"/>
        <v>17013</v>
      </c>
      <c r="H24" s="319"/>
      <c r="I24" s="319"/>
      <c r="J24" s="320">
        <f t="shared" si="3"/>
        <v>17013</v>
      </c>
      <c r="K24" s="319">
        <v>6578</v>
      </c>
      <c r="L24" s="319">
        <v>1012</v>
      </c>
      <c r="M24" s="319"/>
      <c r="N24" s="320">
        <f t="shared" si="4"/>
        <v>7590</v>
      </c>
      <c r="O24" s="319"/>
      <c r="P24" s="319"/>
      <c r="Q24" s="320">
        <f t="shared" si="0"/>
        <v>7590</v>
      </c>
      <c r="R24" s="331">
        <f t="shared" si="1"/>
        <v>9423</v>
      </c>
    </row>
    <row r="25" spans="1:18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>
      <c r="A26" s="330" t="s">
        <v>530</v>
      </c>
      <c r="B26" s="148" t="s">
        <v>542</v>
      </c>
      <c r="C26" s="143" t="s">
        <v>558</v>
      </c>
      <c r="D26" s="319">
        <v>5818</v>
      </c>
      <c r="E26" s="319">
        <v>1232</v>
      </c>
      <c r="F26" s="319">
        <v>3419</v>
      </c>
      <c r="G26" s="320">
        <f t="shared" si="2"/>
        <v>3631</v>
      </c>
      <c r="H26" s="319"/>
      <c r="I26" s="319"/>
      <c r="J26" s="320">
        <f t="shared" si="3"/>
        <v>3631</v>
      </c>
      <c r="K26" s="319">
        <v>1903</v>
      </c>
      <c r="L26" s="319">
        <v>120</v>
      </c>
      <c r="M26" s="319"/>
      <c r="N26" s="320">
        <f t="shared" si="4"/>
        <v>2023</v>
      </c>
      <c r="O26" s="319"/>
      <c r="P26" s="319"/>
      <c r="Q26" s="320">
        <f t="shared" si="0"/>
        <v>2023</v>
      </c>
      <c r="R26" s="331">
        <f t="shared" si="1"/>
        <v>1608</v>
      </c>
    </row>
    <row r="27" spans="1:18">
      <c r="A27" s="330"/>
      <c r="B27" s="313" t="s">
        <v>559</v>
      </c>
      <c r="C27" s="149" t="s">
        <v>560</v>
      </c>
      <c r="D27" s="323">
        <f>SUM(D23:D26)</f>
        <v>51527</v>
      </c>
      <c r="E27" s="323">
        <f t="shared" ref="E27:P27" si="5">SUM(E23:E26)</f>
        <v>26017</v>
      </c>
      <c r="F27" s="323">
        <f t="shared" si="5"/>
        <v>5136</v>
      </c>
      <c r="G27" s="324">
        <f t="shared" si="2"/>
        <v>72408</v>
      </c>
      <c r="H27" s="323">
        <f t="shared" si="5"/>
        <v>0</v>
      </c>
      <c r="I27" s="323">
        <f t="shared" si="5"/>
        <v>0</v>
      </c>
      <c r="J27" s="324">
        <f t="shared" si="3"/>
        <v>72408</v>
      </c>
      <c r="K27" s="323">
        <f t="shared" si="5"/>
        <v>16926</v>
      </c>
      <c r="L27" s="323">
        <f t="shared" si="5"/>
        <v>3940</v>
      </c>
      <c r="M27" s="323">
        <f t="shared" si="5"/>
        <v>76</v>
      </c>
      <c r="N27" s="324">
        <f t="shared" si="4"/>
        <v>20790</v>
      </c>
      <c r="O27" s="323">
        <f t="shared" si="5"/>
        <v>0</v>
      </c>
      <c r="P27" s="323">
        <f t="shared" si="5"/>
        <v>0</v>
      </c>
      <c r="Q27" s="324">
        <f t="shared" si="0"/>
        <v>20790</v>
      </c>
      <c r="R27" s="334">
        <f t="shared" si="1"/>
        <v>51618</v>
      </c>
    </row>
    <row r="28" spans="1:18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>
      <c r="A29" s="330" t="s">
        <v>521</v>
      </c>
      <c r="B29" s="317" t="s">
        <v>561</v>
      </c>
      <c r="C29" s="151" t="s">
        <v>562</v>
      </c>
      <c r="D29" s="326">
        <f>SUM(D30:D33)</f>
        <v>24436</v>
      </c>
      <c r="E29" s="326">
        <f t="shared" ref="E29:P29" si="6">SUM(E30:E33)</f>
        <v>3640</v>
      </c>
      <c r="F29" s="326">
        <f t="shared" si="6"/>
        <v>3896</v>
      </c>
      <c r="G29" s="327">
        <f t="shared" si="2"/>
        <v>24180</v>
      </c>
      <c r="H29" s="326">
        <f t="shared" si="6"/>
        <v>0</v>
      </c>
      <c r="I29" s="326">
        <f t="shared" si="6"/>
        <v>0</v>
      </c>
      <c r="J29" s="327">
        <f t="shared" si="3"/>
        <v>24180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24180</v>
      </c>
    </row>
    <row r="30" spans="1:18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t="shared" ref="Q30:Q41" si="7">N30+O30-P30</f>
        <v>0</v>
      </c>
      <c r="R30" s="331">
        <f t="shared" ref="R30:R41" si="8">J30-Q30</f>
        <v>0</v>
      </c>
    </row>
    <row r="31" spans="1:18">
      <c r="A31" s="330"/>
      <c r="B31" s="312" t="s">
        <v>110</v>
      </c>
      <c r="C31" s="143" t="s">
        <v>564</v>
      </c>
      <c r="D31" s="319">
        <v>3682</v>
      </c>
      <c r="E31" s="319">
        <v>99</v>
      </c>
      <c r="F31" s="319">
        <v>2165</v>
      </c>
      <c r="G31" s="320">
        <f t="shared" si="2"/>
        <v>1616</v>
      </c>
      <c r="H31" s="319"/>
      <c r="I31" s="319"/>
      <c r="J31" s="320">
        <f t="shared" si="3"/>
        <v>1616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1616</v>
      </c>
    </row>
    <row r="32" spans="1:18">
      <c r="A32" s="330"/>
      <c r="B32" s="312" t="s">
        <v>113</v>
      </c>
      <c r="C32" s="143" t="s">
        <v>565</v>
      </c>
      <c r="D32" s="319">
        <v>15033</v>
      </c>
      <c r="E32" s="319">
        <v>1162</v>
      </c>
      <c r="F32" s="319">
        <v>1265</v>
      </c>
      <c r="G32" s="320">
        <f t="shared" si="2"/>
        <v>14930</v>
      </c>
      <c r="H32" s="319"/>
      <c r="I32" s="319"/>
      <c r="J32" s="320">
        <f t="shared" si="3"/>
        <v>14930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14930</v>
      </c>
    </row>
    <row r="33" spans="1:18">
      <c r="A33" s="330"/>
      <c r="B33" s="312" t="s">
        <v>115</v>
      </c>
      <c r="C33" s="143" t="s">
        <v>566</v>
      </c>
      <c r="D33" s="319">
        <v>5721</v>
      </c>
      <c r="E33" s="319">
        <v>2379</v>
      </c>
      <c r="F33" s="319">
        <v>466</v>
      </c>
      <c r="G33" s="320">
        <f t="shared" si="2"/>
        <v>7634</v>
      </c>
      <c r="H33" s="319"/>
      <c r="I33" s="319"/>
      <c r="J33" s="320">
        <f t="shared" si="3"/>
        <v>7634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7634</v>
      </c>
    </row>
    <row r="34" spans="1:18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t="shared" ref="E34:P34" si="9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>
      <c r="A40" s="330"/>
      <c r="B40" s="313" t="s">
        <v>577</v>
      </c>
      <c r="C40" s="147" t="s">
        <v>578</v>
      </c>
      <c r="D40" s="321">
        <f>D29+D34+D39</f>
        <v>24436</v>
      </c>
      <c r="E40" s="321">
        <f t="shared" ref="E40:P40" si="10">E29+E34+E39</f>
        <v>3640</v>
      </c>
      <c r="F40" s="321">
        <f t="shared" si="10"/>
        <v>3896</v>
      </c>
      <c r="G40" s="320">
        <f t="shared" si="2"/>
        <v>24180</v>
      </c>
      <c r="H40" s="321">
        <f t="shared" si="10"/>
        <v>0</v>
      </c>
      <c r="I40" s="321">
        <f t="shared" si="10"/>
        <v>0</v>
      </c>
      <c r="J40" s="320">
        <f t="shared" si="3"/>
        <v>24180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24180</v>
      </c>
    </row>
    <row r="41" spans="1:18">
      <c r="A41" s="332" t="s">
        <v>579</v>
      </c>
      <c r="B41" s="318" t="s">
        <v>580</v>
      </c>
      <c r="C41" s="147" t="s">
        <v>581</v>
      </c>
      <c r="D41" s="319">
        <v>19662</v>
      </c>
      <c r="E41" s="319">
        <f>11512</f>
        <v>11512</v>
      </c>
      <c r="F41" s="319">
        <f>311</f>
        <v>311</v>
      </c>
      <c r="G41" s="320">
        <f t="shared" si="2"/>
        <v>30863</v>
      </c>
      <c r="H41" s="319"/>
      <c r="I41" s="319"/>
      <c r="J41" s="320">
        <f t="shared" si="3"/>
        <v>30863</v>
      </c>
      <c r="K41" s="319">
        <v>9777</v>
      </c>
      <c r="L41" s="319"/>
      <c r="M41" s="319"/>
      <c r="N41" s="320">
        <f t="shared" si="4"/>
        <v>9777</v>
      </c>
      <c r="O41" s="319"/>
      <c r="P41" s="319"/>
      <c r="Q41" s="320">
        <f t="shared" si="7"/>
        <v>9777</v>
      </c>
      <c r="R41" s="331">
        <f t="shared" si="8"/>
        <v>21086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598613</v>
      </c>
      <c r="E42" s="340">
        <f>E19+E20+E21+E27+E40+E41</f>
        <v>60900</v>
      </c>
      <c r="F42" s="340">
        <f t="shared" ref="F42:R42" si="11">F19+F20+F21+F27+F40+F41</f>
        <v>22875</v>
      </c>
      <c r="G42" s="340">
        <f t="shared" si="11"/>
        <v>636638</v>
      </c>
      <c r="H42" s="340">
        <f t="shared" si="11"/>
        <v>0</v>
      </c>
      <c r="I42" s="340">
        <f t="shared" si="11"/>
        <v>0</v>
      </c>
      <c r="J42" s="340">
        <f t="shared" si="11"/>
        <v>636638</v>
      </c>
      <c r="K42" s="340">
        <f t="shared" si="11"/>
        <v>198993</v>
      </c>
      <c r="L42" s="340">
        <f t="shared" si="11"/>
        <v>23731</v>
      </c>
      <c r="M42" s="340">
        <f t="shared" si="11"/>
        <v>4715</v>
      </c>
      <c r="N42" s="340">
        <f t="shared" si="11"/>
        <v>218009</v>
      </c>
      <c r="O42" s="340">
        <f t="shared" si="11"/>
        <v>0</v>
      </c>
      <c r="P42" s="340">
        <f t="shared" si="11"/>
        <v>0</v>
      </c>
      <c r="Q42" s="340">
        <f t="shared" si="11"/>
        <v>218009</v>
      </c>
      <c r="R42" s="341">
        <f t="shared" si="11"/>
        <v>418629</v>
      </c>
    </row>
    <row r="43" spans="1:18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>
      <c r="A45" s="491"/>
      <c r="B45" s="661" t="s">
        <v>950</v>
      </c>
      <c r="C45" s="672">
        <f>pdeReportingDate</f>
        <v>43067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1:18">
      <c r="B46" s="661"/>
      <c r="C46" s="51"/>
      <c r="D46" s="51"/>
      <c r="E46" s="51"/>
      <c r="F46" s="51"/>
      <c r="G46" s="51"/>
      <c r="H46" s="51"/>
      <c r="I46" s="51"/>
    </row>
    <row r="47" spans="1:18">
      <c r="B47" s="662" t="s">
        <v>8</v>
      </c>
      <c r="C47" s="673" t="str">
        <f>authorName</f>
        <v>Людмила Бонджова</v>
      </c>
      <c r="D47" s="673"/>
      <c r="E47" s="673"/>
      <c r="F47" s="673"/>
      <c r="G47" s="673"/>
      <c r="H47" s="673"/>
      <c r="I47" s="673"/>
    </row>
    <row r="48" spans="1:18">
      <c r="B48" s="662"/>
      <c r="C48" s="670"/>
      <c r="D48" s="670"/>
      <c r="E48" s="670"/>
      <c r="F48" s="670"/>
      <c r="G48" s="670"/>
      <c r="H48" s="670"/>
      <c r="I48" s="670"/>
    </row>
    <row r="49" spans="2:9">
      <c r="B49" s="662"/>
      <c r="C49" s="670"/>
      <c r="D49" s="670"/>
      <c r="E49" s="670"/>
      <c r="F49" s="670"/>
      <c r="G49" s="670"/>
      <c r="H49" s="670"/>
      <c r="I49" s="670"/>
    </row>
    <row r="50" spans="2:9">
      <c r="B50" s="662" t="s">
        <v>894</v>
      </c>
      <c r="C50" s="674"/>
      <c r="D50" s="674"/>
      <c r="E50" s="674"/>
      <c r="F50" s="674"/>
      <c r="G50" s="674"/>
      <c r="H50" s="674"/>
      <c r="I50" s="674"/>
    </row>
    <row r="51" spans="2:9">
      <c r="B51" s="663"/>
      <c r="C51" s="675" t="str">
        <f>+Начална!B17</f>
        <v>Огнян Донев</v>
      </c>
      <c r="D51" s="671"/>
      <c r="E51" s="671"/>
      <c r="F51" s="671"/>
      <c r="G51" s="543"/>
      <c r="H51" s="44"/>
      <c r="I51" s="41"/>
    </row>
    <row r="52" spans="2:9">
      <c r="B52" s="663"/>
      <c r="C52" s="671"/>
      <c r="D52" s="671"/>
      <c r="E52" s="671"/>
      <c r="F52" s="671"/>
      <c r="G52" s="543"/>
      <c r="H52" s="44"/>
      <c r="I52" s="41"/>
    </row>
    <row r="53" spans="2:9">
      <c r="B53" s="663"/>
      <c r="C53" s="671"/>
      <c r="D53" s="671"/>
      <c r="E53" s="671"/>
      <c r="F53" s="671"/>
      <c r="G53" s="543"/>
      <c r="H53" s="44"/>
      <c r="I53" s="41"/>
    </row>
    <row r="54" spans="2:9">
      <c r="B54" s="663"/>
      <c r="C54" s="671"/>
      <c r="D54" s="671"/>
      <c r="E54" s="671"/>
      <c r="F54" s="671"/>
      <c r="G54" s="543"/>
      <c r="H54" s="44"/>
      <c r="I54" s="41"/>
    </row>
    <row r="55" spans="2:9">
      <c r="B55" s="663"/>
      <c r="C55" s="671"/>
      <c r="D55" s="671"/>
      <c r="E55" s="671"/>
      <c r="F55" s="671"/>
      <c r="G55" s="543"/>
      <c r="H55" s="44"/>
      <c r="I55" s="41"/>
    </row>
    <row r="56" spans="2:9">
      <c r="B56" s="663"/>
      <c r="C56" s="671"/>
      <c r="D56" s="671"/>
      <c r="E56" s="671"/>
      <c r="F56" s="671"/>
      <c r="G56" s="543"/>
      <c r="H56" s="44"/>
      <c r="I56" s="41"/>
    </row>
    <row r="57" spans="2:9">
      <c r="B57" s="663"/>
      <c r="C57" s="671"/>
      <c r="D57" s="671"/>
      <c r="E57" s="671"/>
      <c r="F57" s="671"/>
      <c r="G57" s="543"/>
      <c r="H57" s="44"/>
      <c r="I57" s="41"/>
    </row>
    <row r="58" spans="2:9">
      <c r="D58" s="145"/>
      <c r="E58" s="145"/>
      <c r="F58" s="145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</sheetData>
  <sheetProtection insertRows="0"/>
  <customSheetViews>
    <customSheetView guid="{F2D4D9F9-DE61-45A3-92A2-4E78F2B34B7F}" scale="80" fitToPage="1">
      <selection activeCell="T25" sqref="T25"/>
      <pageMargins left="0.55118110236220474" right="0.35433070866141736" top="0.55118110236220474" bottom="0.51181102362204722" header="0.15748031496062992" footer="0.51181102362204722"/>
      <printOptions horizontalCentered="1"/>
      <pageSetup paperSize="9" scale="55" orientation="landscape" r:id="rId1"/>
      <headerFooter alignWithMargins="0"/>
    </customSheetView>
    <customSheetView guid="{07871067-5294-4FEE-88CE-4A4A5BC97EF0}" scale="80" showPageBreaks="1" fitToPage="1" printArea="1" topLeftCell="A7">
      <selection activeCell="D19" sqref="D19"/>
      <pageMargins left="0.55118110236220474" right="0.35433070866141736" top="0.55118110236220474" bottom="0.51181102362204722" header="0.15748031496062992" footer="0.51181102362204722"/>
      <printOptions horizontalCentered="1"/>
      <pageSetup paperSize="9" scale="53" orientation="landscape" r:id="rId2"/>
      <headerFooter alignWithMargins="0"/>
    </customSheetView>
    <customSheetView guid="{17A0B690-90B4-478F-B629-540D801E18FD}" scale="80" fitToPage="1" topLeftCell="F7">
      <selection activeCell="S24" sqref="S24"/>
      <pageMargins left="0.55118110236220474" right="0.35433070866141736" top="0.55118110236220474" bottom="0.51181102362204722" header="0.15748031496062992" footer="0.51181102362204722"/>
      <printOptions horizontalCentered="1"/>
      <pageSetup paperSize="9" scale="55" orientation="landscape" r:id="rId3"/>
      <headerFooter alignWithMargins="0"/>
    </customSheetView>
  </customSheetViews>
  <mergeCells count="15">
    <mergeCell ref="C45:I45"/>
    <mergeCell ref="Q7:Q8"/>
    <mergeCell ref="R7:R8"/>
    <mergeCell ref="A7:B8"/>
    <mergeCell ref="C7:C8"/>
    <mergeCell ref="J7:J8"/>
    <mergeCell ref="C55:F55"/>
    <mergeCell ref="C56:F56"/>
    <mergeCell ref="C57:F57"/>
    <mergeCell ref="C47:I47"/>
    <mergeCell ref="C50:I50"/>
    <mergeCell ref="C51:F51"/>
    <mergeCell ref="C52:F52"/>
    <mergeCell ref="C53:F53"/>
    <mergeCell ref="C54:F54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3"/>
  <sheetViews>
    <sheetView topLeftCell="A87" zoomScale="70" zoomScaleNormal="85" zoomScaleSheetLayoutView="70" workbookViewId="0">
      <selection activeCell="C134" sqref="C134"/>
    </sheetView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30.09.2017 г.</v>
      </c>
      <c r="B5" s="479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702" t="s">
        <v>453</v>
      </c>
      <c r="B8" s="704" t="s">
        <v>11</v>
      </c>
      <c r="C8" s="700" t="s">
        <v>587</v>
      </c>
      <c r="D8" s="356" t="s">
        <v>588</v>
      </c>
      <c r="E8" s="357"/>
      <c r="F8" s="118"/>
    </row>
    <row r="9" spans="1:6" s="119" customFormat="1">
      <c r="A9" s="703"/>
      <c r="B9" s="705"/>
      <c r="C9" s="701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>
      <c r="A12" s="364" t="s">
        <v>593</v>
      </c>
      <c r="B12" s="355"/>
      <c r="C12" s="374"/>
      <c r="D12" s="374"/>
      <c r="E12" s="365"/>
      <c r="F12" s="124"/>
    </row>
    <row r="13" spans="1:6">
      <c r="A13" s="361" t="s">
        <v>594</v>
      </c>
      <c r="B13" s="126" t="s">
        <v>595</v>
      </c>
      <c r="C13" s="353">
        <f>SUM(C14:C16)</f>
        <v>12233</v>
      </c>
      <c r="D13" s="353">
        <f>SUM(D14:D16)</f>
        <v>0</v>
      </c>
      <c r="E13" s="360">
        <f>SUM(E14:E16)</f>
        <v>12233</v>
      </c>
      <c r="F13" s="124"/>
    </row>
    <row r="14" spans="1:6">
      <c r="A14" s="361" t="s">
        <v>596</v>
      </c>
      <c r="B14" s="126" t="s">
        <v>597</v>
      </c>
      <c r="C14" s="359">
        <v>11998</v>
      </c>
      <c r="D14" s="359"/>
      <c r="E14" s="360">
        <f t="shared" ref="E14:E44" si="0">C14-D14</f>
        <v>11998</v>
      </c>
      <c r="F14" s="124"/>
    </row>
    <row r="15" spans="1:6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>
      <c r="A16" s="361" t="s">
        <v>600</v>
      </c>
      <c r="B16" s="126" t="s">
        <v>601</v>
      </c>
      <c r="C16" s="359">
        <v>235</v>
      </c>
      <c r="D16" s="359"/>
      <c r="E16" s="360">
        <f t="shared" si="0"/>
        <v>235</v>
      </c>
      <c r="F16" s="124"/>
    </row>
    <row r="17" spans="1:6">
      <c r="A17" s="361" t="s">
        <v>602</v>
      </c>
      <c r="B17" s="126" t="s">
        <v>603</v>
      </c>
      <c r="C17" s="359">
        <v>314</v>
      </c>
      <c r="D17" s="359"/>
      <c r="E17" s="360">
        <f t="shared" si="0"/>
        <v>314</v>
      </c>
      <c r="F17" s="124"/>
    </row>
    <row r="18" spans="1:6">
      <c r="A18" s="361" t="s">
        <v>604</v>
      </c>
      <c r="B18" s="126" t="s">
        <v>605</v>
      </c>
      <c r="C18" s="353">
        <f>+C19+C20</f>
        <v>3604</v>
      </c>
      <c r="D18" s="353">
        <f>+D19+D20</f>
        <v>0</v>
      </c>
      <c r="E18" s="360">
        <f t="shared" si="0"/>
        <v>3604</v>
      </c>
      <c r="F18" s="124"/>
    </row>
    <row r="19" spans="1:6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>
      <c r="A20" s="361" t="s">
        <v>600</v>
      </c>
      <c r="B20" s="126" t="s">
        <v>608</v>
      </c>
      <c r="C20" s="359">
        <v>3604</v>
      </c>
      <c r="D20" s="359"/>
      <c r="E20" s="360">
        <f t="shared" si="0"/>
        <v>3604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16151</v>
      </c>
      <c r="D21" s="431">
        <f>D13+D17+D18</f>
        <v>0</v>
      </c>
      <c r="E21" s="432">
        <f>E13+E17+E18</f>
        <v>16151</v>
      </c>
      <c r="F21" s="124"/>
    </row>
    <row r="22" spans="1:6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>
      <c r="A23" s="361" t="s">
        <v>612</v>
      </c>
      <c r="B23" s="123" t="s">
        <v>613</v>
      </c>
      <c r="C23" s="434">
        <v>2747</v>
      </c>
      <c r="D23" s="434"/>
      <c r="E23" s="433">
        <f t="shared" si="0"/>
        <v>2747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>
      <c r="A25" s="370" t="s">
        <v>614</v>
      </c>
      <c r="B25" s="377"/>
      <c r="C25" s="371"/>
      <c r="D25" s="372"/>
      <c r="E25" s="373"/>
      <c r="F25" s="124"/>
    </row>
    <row r="26" spans="1:6">
      <c r="A26" s="361" t="s">
        <v>615</v>
      </c>
      <c r="B26" s="126" t="s">
        <v>616</v>
      </c>
      <c r="C26" s="353">
        <f>SUM(C27:C29)</f>
        <v>13982</v>
      </c>
      <c r="D26" s="353">
        <f>SUM(D27:D29)</f>
        <v>13982</v>
      </c>
      <c r="E26" s="360">
        <f>SUM(E27:E29)</f>
        <v>0</v>
      </c>
      <c r="F26" s="124"/>
    </row>
    <row r="27" spans="1:6">
      <c r="A27" s="361" t="s">
        <v>617</v>
      </c>
      <c r="B27" s="126" t="s">
        <v>618</v>
      </c>
      <c r="C27" s="359">
        <v>12454</v>
      </c>
      <c r="D27" s="359">
        <v>12454</v>
      </c>
      <c r="E27" s="360">
        <f t="shared" si="0"/>
        <v>0</v>
      </c>
      <c r="F27" s="124"/>
    </row>
    <row r="28" spans="1:6">
      <c r="A28" s="361" t="s">
        <v>619</v>
      </c>
      <c r="B28" s="126" t="s">
        <v>620</v>
      </c>
      <c r="C28" s="359">
        <v>1528</v>
      </c>
      <c r="D28" s="359">
        <v>1528</v>
      </c>
      <c r="E28" s="360">
        <f t="shared" si="0"/>
        <v>0</v>
      </c>
      <c r="F28" s="124"/>
    </row>
    <row r="29" spans="1:6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>
      <c r="A30" s="361" t="s">
        <v>623</v>
      </c>
      <c r="B30" s="126" t="s">
        <v>624</v>
      </c>
      <c r="C30" s="359">
        <v>239564</v>
      </c>
      <c r="D30" s="359">
        <v>239564</v>
      </c>
      <c r="E30" s="360">
        <f t="shared" si="0"/>
        <v>0</v>
      </c>
      <c r="F30" s="124"/>
    </row>
    <row r="31" spans="1:6">
      <c r="A31" s="361" t="s">
        <v>625</v>
      </c>
      <c r="B31" s="126" t="s">
        <v>626</v>
      </c>
      <c r="C31" s="359">
        <v>4387</v>
      </c>
      <c r="D31" s="359">
        <v>4387</v>
      </c>
      <c r="E31" s="360">
        <f t="shared" si="0"/>
        <v>0</v>
      </c>
      <c r="F31" s="124"/>
    </row>
    <row r="32" spans="1:6">
      <c r="A32" s="361" t="s">
        <v>627</v>
      </c>
      <c r="B32" s="126" t="s">
        <v>628</v>
      </c>
      <c r="C32" s="359">
        <v>3635</v>
      </c>
      <c r="D32" s="359">
        <v>3635</v>
      </c>
      <c r="E32" s="360">
        <f t="shared" si="0"/>
        <v>0</v>
      </c>
      <c r="F32" s="124"/>
    </row>
    <row r="33" spans="1:27">
      <c r="A33" s="361" t="s">
        <v>629</v>
      </c>
      <c r="B33" s="126" t="s">
        <v>630</v>
      </c>
      <c r="C33" s="359">
        <v>6046</v>
      </c>
      <c r="D33" s="359">
        <v>6046</v>
      </c>
      <c r="E33" s="360">
        <f t="shared" si="0"/>
        <v>0</v>
      </c>
      <c r="F33" s="124"/>
    </row>
    <row r="34" spans="1:27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27">
      <c r="A35" s="361" t="s">
        <v>633</v>
      </c>
      <c r="B35" s="126" t="s">
        <v>634</v>
      </c>
      <c r="C35" s="353">
        <f>SUM(C36:C39)</f>
        <v>7485</v>
      </c>
      <c r="D35" s="353">
        <f>SUM(D36:D39)</f>
        <v>7485</v>
      </c>
      <c r="E35" s="360">
        <f>SUM(E36:E39)</f>
        <v>0</v>
      </c>
      <c r="F35" s="124"/>
    </row>
    <row r="36" spans="1:27">
      <c r="A36" s="361" t="s">
        <v>635</v>
      </c>
      <c r="B36" s="126" t="s">
        <v>636</v>
      </c>
      <c r="C36" s="359">
        <v>524</v>
      </c>
      <c r="D36" s="359">
        <v>524</v>
      </c>
      <c r="E36" s="360">
        <f t="shared" si="0"/>
        <v>0</v>
      </c>
      <c r="F36" s="124"/>
    </row>
    <row r="37" spans="1:27">
      <c r="A37" s="361" t="s">
        <v>637</v>
      </c>
      <c r="B37" s="126" t="s">
        <v>638</v>
      </c>
      <c r="C37" s="359">
        <v>2950</v>
      </c>
      <c r="D37" s="359">
        <v>2950</v>
      </c>
      <c r="E37" s="360">
        <f t="shared" si="0"/>
        <v>0</v>
      </c>
      <c r="F37" s="124"/>
    </row>
    <row r="38" spans="1:27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27">
      <c r="A39" s="361" t="s">
        <v>641</v>
      </c>
      <c r="B39" s="126" t="s">
        <v>642</v>
      </c>
      <c r="C39" s="359">
        <f>4008+3</f>
        <v>4011</v>
      </c>
      <c r="D39" s="359">
        <v>4011</v>
      </c>
      <c r="E39" s="360">
        <f t="shared" si="0"/>
        <v>0</v>
      </c>
      <c r="F39" s="124"/>
    </row>
    <row r="40" spans="1:27">
      <c r="A40" s="361" t="s">
        <v>643</v>
      </c>
      <c r="B40" s="126" t="s">
        <v>644</v>
      </c>
      <c r="C40" s="353">
        <f>SUM(C41:C44)</f>
        <v>4044</v>
      </c>
      <c r="D40" s="353">
        <f>SUM(D41:D44)</f>
        <v>4044</v>
      </c>
      <c r="E40" s="360">
        <f>SUM(E41:E44)</f>
        <v>0</v>
      </c>
      <c r="F40" s="124"/>
    </row>
    <row r="41" spans="1:27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27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27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27">
      <c r="A44" s="361" t="s">
        <v>651</v>
      </c>
      <c r="B44" s="126" t="s">
        <v>652</v>
      </c>
      <c r="C44" s="359">
        <v>4044</v>
      </c>
      <c r="D44" s="359">
        <v>4044</v>
      </c>
      <c r="E44" s="360">
        <f t="shared" si="0"/>
        <v>0</v>
      </c>
      <c r="F44" s="124"/>
    </row>
    <row r="45" spans="1:27" ht="16.5" thickBot="1">
      <c r="A45" s="382" t="s">
        <v>653</v>
      </c>
      <c r="B45" s="383" t="s">
        <v>654</v>
      </c>
      <c r="C45" s="429">
        <f>C26+C30+C31+C33+C32+C34+C35+C40</f>
        <v>279143</v>
      </c>
      <c r="D45" s="429">
        <f>D26+D30+D31+D33+D32+D34+D35+D40</f>
        <v>279143</v>
      </c>
      <c r="E45" s="430">
        <f>E26+E30+E31+E33+E32+E34+E35+E40</f>
        <v>0</v>
      </c>
      <c r="F45" s="124"/>
    </row>
    <row r="46" spans="1:27" ht="16.5" thickBot="1">
      <c r="A46" s="384" t="s">
        <v>655</v>
      </c>
      <c r="B46" s="385" t="s">
        <v>656</v>
      </c>
      <c r="C46" s="435">
        <f>C45+C23+C21+C11</f>
        <v>298041</v>
      </c>
      <c r="D46" s="435">
        <f>D45+D23+D21+D11</f>
        <v>279143</v>
      </c>
      <c r="E46" s="436">
        <f>E45+E23+E21+E11</f>
        <v>18898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2" t="s">
        <v>453</v>
      </c>
      <c r="B50" s="704" t="s">
        <v>11</v>
      </c>
      <c r="C50" s="706" t="s">
        <v>658</v>
      </c>
      <c r="D50" s="356" t="s">
        <v>659</v>
      </c>
      <c r="E50" s="356"/>
      <c r="F50" s="708" t="s">
        <v>660</v>
      </c>
    </row>
    <row r="51" spans="1:6" s="119" customFormat="1" ht="18" customHeight="1">
      <c r="A51" s="703"/>
      <c r="B51" s="705"/>
      <c r="C51" s="707"/>
      <c r="D51" s="121" t="s">
        <v>589</v>
      </c>
      <c r="E51" s="121" t="s">
        <v>590</v>
      </c>
      <c r="F51" s="709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>
      <c r="A53" s="364" t="s">
        <v>661</v>
      </c>
      <c r="B53" s="396"/>
      <c r="C53" s="397"/>
      <c r="D53" s="397"/>
      <c r="E53" s="397"/>
      <c r="F53" s="398"/>
    </row>
    <row r="54" spans="1:6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61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40548</v>
      </c>
      <c r="D58" s="129">
        <f>D59+D61</f>
        <v>0</v>
      </c>
      <c r="E58" s="127">
        <f t="shared" si="1"/>
        <v>40548</v>
      </c>
      <c r="F58" s="389">
        <f>F59+F61</f>
        <v>0</v>
      </c>
    </row>
    <row r="59" spans="1:6">
      <c r="A59" s="361" t="s">
        <v>671</v>
      </c>
      <c r="B59" s="126" t="s">
        <v>672</v>
      </c>
      <c r="C59" s="188">
        <v>40548</v>
      </c>
      <c r="D59" s="188"/>
      <c r="E59" s="127">
        <f t="shared" si="1"/>
        <v>40548</v>
      </c>
      <c r="F59" s="187"/>
    </row>
    <row r="60" spans="1:6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61" t="s">
        <v>682</v>
      </c>
      <c r="B66" s="126" t="s">
        <v>683</v>
      </c>
      <c r="C66" s="188">
        <v>2305</v>
      </c>
      <c r="D66" s="188"/>
      <c r="E66" s="127">
        <f t="shared" si="1"/>
        <v>2305</v>
      </c>
      <c r="F66" s="187"/>
    </row>
    <row r="67" spans="1:6">
      <c r="A67" s="361" t="s">
        <v>684</v>
      </c>
      <c r="B67" s="126" t="s">
        <v>685</v>
      </c>
      <c r="C67" s="188">
        <v>2097</v>
      </c>
      <c r="D67" s="188"/>
      <c r="E67" s="127">
        <f t="shared" si="1"/>
        <v>2097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42853</v>
      </c>
      <c r="D68" s="426">
        <f>D54+D58+D63+D64+D65+D66</f>
        <v>0</v>
      </c>
      <c r="E68" s="427">
        <f t="shared" si="1"/>
        <v>42853</v>
      </c>
      <c r="F68" s="428">
        <f>F54+F58+F63+F64+F65+F66</f>
        <v>0</v>
      </c>
    </row>
    <row r="69" spans="1:6">
      <c r="A69" s="370" t="s">
        <v>688</v>
      </c>
      <c r="B69" s="120"/>
      <c r="C69" s="393"/>
      <c r="D69" s="393"/>
      <c r="E69" s="394"/>
      <c r="F69" s="395"/>
    </row>
    <row r="70" spans="1:6">
      <c r="A70" s="361" t="s">
        <v>689</v>
      </c>
      <c r="B70" s="134" t="s">
        <v>690</v>
      </c>
      <c r="C70" s="188">
        <v>14211</v>
      </c>
      <c r="D70" s="188"/>
      <c r="E70" s="127">
        <f t="shared" si="1"/>
        <v>14211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>
      <c r="A72" s="364" t="s">
        <v>691</v>
      </c>
      <c r="B72" s="396"/>
      <c r="C72" s="405"/>
      <c r="D72" s="405"/>
      <c r="E72" s="406"/>
      <c r="F72" s="407"/>
    </row>
    <row r="73" spans="1:6">
      <c r="A73" s="361" t="s">
        <v>662</v>
      </c>
      <c r="B73" s="126" t="s">
        <v>692</v>
      </c>
      <c r="C73" s="128">
        <f>SUM(C74:C76)</f>
        <v>894</v>
      </c>
      <c r="D73" s="128">
        <f>SUM(D74:D76)</f>
        <v>894</v>
      </c>
      <c r="E73" s="128">
        <f>SUM(E74:E76)</f>
        <v>0</v>
      </c>
      <c r="F73" s="391">
        <f>SUM(F74:F76)</f>
        <v>0</v>
      </c>
    </row>
    <row r="74" spans="1:6">
      <c r="A74" s="361" t="s">
        <v>693</v>
      </c>
      <c r="B74" s="126" t="s">
        <v>694</v>
      </c>
      <c r="C74" s="188">
        <v>894</v>
      </c>
      <c r="D74" s="188">
        <v>894</v>
      </c>
      <c r="E74" s="127">
        <f t="shared" si="1"/>
        <v>0</v>
      </c>
      <c r="F74" s="187"/>
    </row>
    <row r="75" spans="1:6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190959</v>
      </c>
      <c r="D77" s="129">
        <f>D78+D80</f>
        <v>190959</v>
      </c>
      <c r="E77" s="129">
        <f>E78+E80</f>
        <v>0</v>
      </c>
      <c r="F77" s="389">
        <f>F78+F80</f>
        <v>0</v>
      </c>
    </row>
    <row r="78" spans="1:6">
      <c r="A78" s="361" t="s">
        <v>700</v>
      </c>
      <c r="B78" s="126" t="s">
        <v>701</v>
      </c>
      <c r="C78" s="188">
        <v>190959</v>
      </c>
      <c r="D78" s="188">
        <v>190959</v>
      </c>
      <c r="E78" s="127">
        <f t="shared" si="1"/>
        <v>0</v>
      </c>
      <c r="F78" s="187"/>
    </row>
    <row r="79" spans="1:6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61" t="s">
        <v>707</v>
      </c>
      <c r="B82" s="126" t="s">
        <v>708</v>
      </c>
      <c r="C82" s="129">
        <f>SUM(C83:C86)</f>
        <v>12078</v>
      </c>
      <c r="D82" s="129">
        <f>SUM(D83:D86)</f>
        <v>12078</v>
      </c>
      <c r="E82" s="129">
        <f>SUM(E83:E86)</f>
        <v>0</v>
      </c>
      <c r="F82" s="389">
        <f>SUM(F83:F86)</f>
        <v>0</v>
      </c>
    </row>
    <row r="83" spans="1:6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12078</v>
      </c>
      <c r="D85" s="188">
        <v>12078</v>
      </c>
      <c r="E85" s="127">
        <f t="shared" si="1"/>
        <v>0</v>
      </c>
      <c r="F85" s="187"/>
    </row>
    <row r="86" spans="1:6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61" t="s">
        <v>717</v>
      </c>
      <c r="B87" s="126" t="s">
        <v>718</v>
      </c>
      <c r="C87" s="125">
        <f>SUM(C88:C92)+C96</f>
        <v>131867</v>
      </c>
      <c r="D87" s="125">
        <f>SUM(D88:D92)+D96</f>
        <v>131867</v>
      </c>
      <c r="E87" s="125">
        <f>SUM(E88:E92)+E96</f>
        <v>0</v>
      </c>
      <c r="F87" s="388">
        <f>SUM(F88:F92)+F96</f>
        <v>0</v>
      </c>
    </row>
    <row r="88" spans="1:6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>
      <c r="A89" s="361" t="s">
        <v>721</v>
      </c>
      <c r="B89" s="126" t="s">
        <v>722</v>
      </c>
      <c r="C89" s="188">
        <v>110499</v>
      </c>
      <c r="D89" s="188">
        <v>110499</v>
      </c>
      <c r="E89" s="127">
        <f t="shared" si="1"/>
        <v>0</v>
      </c>
      <c r="F89" s="187"/>
    </row>
    <row r="90" spans="1:6">
      <c r="A90" s="361" t="s">
        <v>723</v>
      </c>
      <c r="B90" s="126" t="s">
        <v>724</v>
      </c>
      <c r="C90" s="188">
        <v>1707</v>
      </c>
      <c r="D90" s="188">
        <v>1707</v>
      </c>
      <c r="E90" s="127">
        <f t="shared" si="1"/>
        <v>0</v>
      </c>
      <c r="F90" s="187"/>
    </row>
    <row r="91" spans="1:6">
      <c r="A91" s="361" t="s">
        <v>725</v>
      </c>
      <c r="B91" s="126" t="s">
        <v>726</v>
      </c>
      <c r="C91" s="188">
        <v>9741</v>
      </c>
      <c r="D91" s="188">
        <v>9741</v>
      </c>
      <c r="E91" s="127">
        <f t="shared" si="1"/>
        <v>0</v>
      </c>
      <c r="F91" s="187"/>
    </row>
    <row r="92" spans="1:6">
      <c r="A92" s="361" t="s">
        <v>727</v>
      </c>
      <c r="B92" s="126" t="s">
        <v>728</v>
      </c>
      <c r="C92" s="129">
        <f>SUM(C93:C95)</f>
        <v>7771</v>
      </c>
      <c r="D92" s="129">
        <f>SUM(D93:D95)</f>
        <v>7771</v>
      </c>
      <c r="E92" s="129">
        <f>SUM(E93:E95)</f>
        <v>0</v>
      </c>
      <c r="F92" s="389">
        <f>SUM(F93:F95)</f>
        <v>0</v>
      </c>
    </row>
    <row r="93" spans="1:6">
      <c r="A93" s="361" t="s">
        <v>729</v>
      </c>
      <c r="B93" s="126" t="s">
        <v>730</v>
      </c>
      <c r="C93" s="188">
        <v>2377</v>
      </c>
      <c r="D93" s="188">
        <v>2377</v>
      </c>
      <c r="E93" s="127">
        <f t="shared" si="1"/>
        <v>0</v>
      </c>
      <c r="F93" s="187"/>
    </row>
    <row r="94" spans="1:6">
      <c r="A94" s="361" t="s">
        <v>637</v>
      </c>
      <c r="B94" s="126" t="s">
        <v>731</v>
      </c>
      <c r="C94" s="188">
        <v>4073</v>
      </c>
      <c r="D94" s="188">
        <v>4073</v>
      </c>
      <c r="E94" s="127">
        <f t="shared" si="1"/>
        <v>0</v>
      </c>
      <c r="F94" s="187"/>
    </row>
    <row r="95" spans="1:6">
      <c r="A95" s="361" t="s">
        <v>641</v>
      </c>
      <c r="B95" s="126" t="s">
        <v>732</v>
      </c>
      <c r="C95" s="188">
        <v>1321</v>
      </c>
      <c r="D95" s="188">
        <v>1321</v>
      </c>
      <c r="E95" s="127">
        <f t="shared" si="1"/>
        <v>0</v>
      </c>
      <c r="F95" s="187"/>
    </row>
    <row r="96" spans="1:6">
      <c r="A96" s="361" t="s">
        <v>733</v>
      </c>
      <c r="B96" s="126" t="s">
        <v>734</v>
      </c>
      <c r="C96" s="188">
        <v>2149</v>
      </c>
      <c r="D96" s="188">
        <v>2149</v>
      </c>
      <c r="E96" s="127">
        <f t="shared" si="1"/>
        <v>0</v>
      </c>
      <c r="F96" s="187"/>
    </row>
    <row r="97" spans="1:27">
      <c r="A97" s="361" t="s">
        <v>735</v>
      </c>
      <c r="B97" s="126" t="s">
        <v>736</v>
      </c>
      <c r="C97" s="188">
        <v>28982</v>
      </c>
      <c r="D97" s="188">
        <v>28982</v>
      </c>
      <c r="E97" s="127">
        <f t="shared" si="1"/>
        <v>0</v>
      </c>
      <c r="F97" s="187"/>
    </row>
    <row r="98" spans="1:27" ht="16.5" thickBot="1">
      <c r="A98" s="375" t="s">
        <v>737</v>
      </c>
      <c r="B98" s="376" t="s">
        <v>738</v>
      </c>
      <c r="C98" s="424">
        <f>C87+C82+C77+C73+C97</f>
        <v>364780</v>
      </c>
      <c r="D98" s="424">
        <f>D87+D82+D77+D73+D97</f>
        <v>364780</v>
      </c>
      <c r="E98" s="424">
        <f>E87+E82+E77+E73+E97</f>
        <v>0</v>
      </c>
      <c r="F98" s="425">
        <f>F87+F82+F77+F73+F97</f>
        <v>0</v>
      </c>
    </row>
    <row r="99" spans="1:27" ht="16.5" thickBot="1">
      <c r="A99" s="403" t="s">
        <v>739</v>
      </c>
      <c r="B99" s="404" t="s">
        <v>740</v>
      </c>
      <c r="C99" s="418">
        <f>C98+C70+C68</f>
        <v>421844</v>
      </c>
      <c r="D99" s="418">
        <f>D98+D70+D68</f>
        <v>364780</v>
      </c>
      <c r="E99" s="418">
        <f>E98+E70+E68</f>
        <v>57064</v>
      </c>
      <c r="F99" s="419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27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27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27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27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27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699" t="s">
        <v>817</v>
      </c>
      <c r="B109" s="699"/>
      <c r="C109" s="699"/>
      <c r="D109" s="699"/>
      <c r="E109" s="699"/>
      <c r="F109" s="699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61" t="s">
        <v>950</v>
      </c>
      <c r="B111" s="672">
        <f>pdeReportingDate</f>
        <v>43067</v>
      </c>
      <c r="C111" s="672"/>
      <c r="D111" s="672"/>
      <c r="E111" s="672"/>
      <c r="F111" s="672"/>
      <c r="G111" s="51"/>
      <c r="H111" s="51"/>
    </row>
    <row r="112" spans="1:27">
      <c r="A112" s="661"/>
      <c r="B112" s="672"/>
      <c r="C112" s="672"/>
      <c r="D112" s="672"/>
      <c r="E112" s="672"/>
      <c r="F112" s="672"/>
      <c r="G112" s="51"/>
      <c r="H112" s="51"/>
    </row>
    <row r="113" spans="1:8">
      <c r="A113" s="662" t="s">
        <v>8</v>
      </c>
      <c r="B113" s="673" t="str">
        <f>authorName</f>
        <v>Людмила Бонджова</v>
      </c>
      <c r="C113" s="673"/>
      <c r="D113" s="673"/>
      <c r="E113" s="673"/>
      <c r="F113" s="673"/>
      <c r="G113" s="75"/>
      <c r="H113" s="75"/>
    </row>
    <row r="114" spans="1:8">
      <c r="A114" s="662"/>
      <c r="B114" s="670"/>
      <c r="C114" s="670"/>
      <c r="D114" s="670"/>
      <c r="E114" s="670"/>
      <c r="F114" s="670"/>
      <c r="G114" s="670"/>
      <c r="H114" s="670"/>
    </row>
    <row r="115" spans="1:8">
      <c r="A115" s="662"/>
      <c r="B115" s="673"/>
      <c r="C115" s="673"/>
      <c r="D115" s="673"/>
      <c r="E115" s="673"/>
      <c r="F115" s="673"/>
      <c r="G115" s="75"/>
      <c r="H115" s="75"/>
    </row>
    <row r="116" spans="1:8">
      <c r="A116" s="662" t="s">
        <v>894</v>
      </c>
      <c r="B116" s="674"/>
      <c r="C116" s="674"/>
      <c r="D116" s="674"/>
      <c r="E116" s="674"/>
      <c r="F116" s="674"/>
      <c r="G116" s="77"/>
      <c r="H116" s="77"/>
    </row>
    <row r="117" spans="1:8" ht="15.75" customHeight="1">
      <c r="A117" s="663"/>
      <c r="B117" s="675" t="str">
        <f>+Начална!B17</f>
        <v>Огнян Донев</v>
      </c>
      <c r="C117" s="671"/>
      <c r="D117" s="671"/>
      <c r="E117" s="671"/>
      <c r="F117" s="671"/>
      <c r="G117" s="663"/>
      <c r="H117" s="663"/>
    </row>
    <row r="118" spans="1:8" ht="15.75" customHeight="1">
      <c r="A118" s="663"/>
      <c r="B118" s="671"/>
      <c r="C118" s="671"/>
      <c r="D118" s="671"/>
      <c r="E118" s="671"/>
      <c r="F118" s="671"/>
      <c r="G118" s="663"/>
      <c r="H118" s="663"/>
    </row>
    <row r="119" spans="1:8" ht="15.75" customHeight="1">
      <c r="A119" s="663"/>
      <c r="B119" s="671"/>
      <c r="C119" s="671"/>
      <c r="D119" s="671"/>
      <c r="E119" s="671"/>
      <c r="F119" s="671"/>
      <c r="G119" s="663"/>
      <c r="H119" s="663"/>
    </row>
    <row r="120" spans="1:8" ht="15.75" customHeight="1">
      <c r="A120" s="663"/>
      <c r="B120" s="671"/>
      <c r="C120" s="671"/>
      <c r="D120" s="671"/>
      <c r="E120" s="671"/>
      <c r="F120" s="671"/>
      <c r="G120" s="663"/>
      <c r="H120" s="663"/>
    </row>
    <row r="121" spans="1:8">
      <c r="A121" s="663"/>
      <c r="B121" s="671"/>
      <c r="C121" s="671"/>
      <c r="D121" s="671"/>
      <c r="E121" s="671"/>
      <c r="F121" s="671"/>
      <c r="G121" s="663"/>
      <c r="H121" s="663"/>
    </row>
    <row r="122" spans="1:8">
      <c r="A122" s="663"/>
      <c r="B122" s="671"/>
      <c r="C122" s="671"/>
      <c r="D122" s="671"/>
      <c r="E122" s="671"/>
      <c r="F122" s="671"/>
      <c r="G122" s="663"/>
      <c r="H122" s="663"/>
    </row>
    <row r="123" spans="1:8">
      <c r="A123" s="663"/>
      <c r="B123" s="671"/>
      <c r="C123" s="671"/>
      <c r="D123" s="671"/>
      <c r="E123" s="671"/>
      <c r="F123" s="671"/>
      <c r="G123" s="663"/>
      <c r="H123" s="663"/>
    </row>
  </sheetData>
  <sheetProtection password="D554" sheet="1" objects="1" scenarios="1" insertRows="0"/>
  <customSheetViews>
    <customSheetView guid="{F2D4D9F9-DE61-45A3-92A2-4E78F2B34B7F}" scale="70" topLeftCell="A68">
      <selection activeCell="B112" sqref="B112:F112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1"/>
      <headerFooter alignWithMargins="0"/>
    </customSheetView>
    <customSheetView guid="{07871067-5294-4FEE-88CE-4A4A5BC97EF0}" scale="70" topLeftCell="A80">
      <selection activeCell="B117" sqref="B117:F117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2"/>
      <headerFooter alignWithMargins="0"/>
    </customSheetView>
    <customSheetView guid="{17A0B690-90B4-478F-B629-540D801E18FD}" scale="70" topLeftCell="A68">
      <selection activeCell="B112" sqref="B112:F112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3"/>
      <headerFooter alignWithMargins="0"/>
    </customSheetView>
  </customSheetViews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0:F120"/>
    <mergeCell ref="B121:F121"/>
    <mergeCell ref="B122:F122"/>
    <mergeCell ref="B123:F123"/>
    <mergeCell ref="B111:F111"/>
    <mergeCell ref="B112:F112"/>
    <mergeCell ref="B113:F113"/>
    <mergeCell ref="B115:F115"/>
    <mergeCell ref="B116:F116"/>
    <mergeCell ref="B117:F117"/>
    <mergeCell ref="B118:F118"/>
    <mergeCell ref="B119:F119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r:id="rId4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5"/>
  <sheetViews>
    <sheetView tabSelected="1" zoomScale="85" zoomScaleNormal="85" zoomScaleSheetLayoutView="85" workbookViewId="0">
      <selection activeCell="C21" sqref="C21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22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22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22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22" s="107" customFormat="1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22" s="107" customFormat="1">
      <c r="A13" s="439" t="s">
        <v>762</v>
      </c>
      <c r="B13" s="108" t="s">
        <v>763</v>
      </c>
      <c r="C13" s="440">
        <v>6029280</v>
      </c>
      <c r="D13" s="440"/>
      <c r="E13" s="440"/>
      <c r="F13" s="440">
        <v>24180</v>
      </c>
      <c r="G13" s="440"/>
      <c r="H13" s="440"/>
      <c r="I13" s="441">
        <f>F13+G13-H13</f>
        <v>24180</v>
      </c>
    </row>
    <row r="14" spans="1:22" s="107" customFormat="1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t="shared" ref="I14:I27" si="0">F14+G14-H14</f>
        <v>0</v>
      </c>
    </row>
    <row r="15" spans="1:22" s="107" customFormat="1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22" s="107" customFormat="1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16" s="107" customFormat="1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16" s="107" customFormat="1" ht="16.5" thickBot="1">
      <c r="A18" s="445" t="s">
        <v>544</v>
      </c>
      <c r="B18" s="446" t="s">
        <v>770</v>
      </c>
      <c r="C18" s="447">
        <f t="shared" ref="C18:H18" si="1">C13+C14+C16+C17</f>
        <v>6029280</v>
      </c>
      <c r="D18" s="447">
        <f t="shared" si="1"/>
        <v>0</v>
      </c>
      <c r="E18" s="447">
        <f t="shared" si="1"/>
        <v>0</v>
      </c>
      <c r="F18" s="447">
        <f t="shared" si="1"/>
        <v>24180</v>
      </c>
      <c r="G18" s="447">
        <f t="shared" si="1"/>
        <v>0</v>
      </c>
      <c r="H18" s="447">
        <f t="shared" si="1"/>
        <v>0</v>
      </c>
      <c r="I18" s="448">
        <f t="shared" si="0"/>
        <v>24180</v>
      </c>
    </row>
    <row r="19" spans="1:16" s="107" customFormat="1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9" t="s">
        <v>773</v>
      </c>
      <c r="B21" s="108" t="s">
        <v>774</v>
      </c>
      <c r="C21" s="440">
        <v>5311927</v>
      </c>
      <c r="D21" s="440"/>
      <c r="E21" s="440"/>
      <c r="F21" s="440">
        <v>17939</v>
      </c>
      <c r="G21" s="440"/>
      <c r="H21" s="440"/>
      <c r="I21" s="441">
        <f t="shared" si="0"/>
        <v>17939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t="shared" ref="C27:H27" si="2">SUM(C20:C26)</f>
        <v>5311927</v>
      </c>
      <c r="D27" s="447">
        <f t="shared" si="2"/>
        <v>0</v>
      </c>
      <c r="E27" s="447">
        <f t="shared" si="2"/>
        <v>0</v>
      </c>
      <c r="F27" s="447">
        <f t="shared" si="2"/>
        <v>17939</v>
      </c>
      <c r="G27" s="447">
        <f t="shared" si="2"/>
        <v>0</v>
      </c>
      <c r="H27" s="447">
        <f t="shared" si="2"/>
        <v>0</v>
      </c>
      <c r="I27" s="448">
        <f t="shared" si="0"/>
        <v>17939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16" s="107" customFormat="1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16" s="107" customFormat="1">
      <c r="A31" s="661" t="s">
        <v>950</v>
      </c>
      <c r="B31" s="672">
        <f>pdeReportingDate</f>
        <v>43067</v>
      </c>
      <c r="C31" s="672"/>
      <c r="D31" s="672"/>
      <c r="E31" s="672"/>
      <c r="F31" s="672"/>
      <c r="G31" s="115"/>
      <c r="H31" s="115"/>
      <c r="I31" s="115"/>
    </row>
    <row r="32" spans="1:16" s="107" customFormat="1">
      <c r="A32" s="661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>
      <c r="A33" s="662" t="s">
        <v>8</v>
      </c>
      <c r="B33" s="673" t="str">
        <f>authorName</f>
        <v>Людмила Бонджова</v>
      </c>
      <c r="C33" s="673"/>
      <c r="D33" s="673"/>
      <c r="E33" s="673"/>
      <c r="F33" s="673"/>
      <c r="G33" s="115"/>
      <c r="H33" s="115"/>
      <c r="I33" s="115"/>
    </row>
    <row r="34" spans="1:9" s="107" customFormat="1">
      <c r="A34" s="662"/>
      <c r="B34" s="670"/>
      <c r="C34" s="670"/>
      <c r="D34" s="670"/>
      <c r="E34" s="670"/>
      <c r="F34" s="670"/>
      <c r="G34" s="115"/>
      <c r="H34" s="115"/>
      <c r="I34" s="115"/>
    </row>
    <row r="35" spans="1:9" s="107" customFormat="1">
      <c r="A35" s="662"/>
      <c r="B35" s="717"/>
      <c r="C35" s="717"/>
      <c r="D35" s="717"/>
      <c r="E35" s="717"/>
      <c r="F35" s="717"/>
      <c r="G35" s="717"/>
      <c r="H35" s="717"/>
      <c r="I35" s="717"/>
    </row>
    <row r="36" spans="1:9" s="107" customFormat="1">
      <c r="A36" s="662" t="s">
        <v>894</v>
      </c>
      <c r="B36" s="718"/>
      <c r="C36" s="718"/>
      <c r="D36" s="718"/>
      <c r="E36" s="718"/>
      <c r="F36" s="718"/>
      <c r="G36" s="718"/>
      <c r="H36" s="718"/>
      <c r="I36" s="718"/>
    </row>
    <row r="37" spans="1:9" s="107" customFormat="1" ht="15.75" customHeight="1">
      <c r="A37" s="663"/>
      <c r="B37" s="675" t="str">
        <f>+Начална!B17</f>
        <v>Огнян Донев</v>
      </c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3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3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 customHeight="1">
      <c r="A40" s="663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>
      <c r="A41" s="663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>
      <c r="A42" s="663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>
      <c r="A43" s="663"/>
      <c r="B43" s="671"/>
      <c r="C43" s="671"/>
      <c r="D43" s="671"/>
      <c r="E43" s="671"/>
      <c r="F43" s="671"/>
      <c r="G43" s="671"/>
      <c r="H43" s="671"/>
      <c r="I43" s="671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>
      <selection activeCell="B35" sqref="B35:I35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1"/>
      <headerFooter alignWithMargins="0"/>
    </customSheetView>
    <customSheetView guid="{07871067-5294-4FEE-88CE-4A4A5BC97EF0}" scale="85" fitToPage="1">
      <selection activeCell="A37" sqref="A3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2"/>
      <headerFooter alignWithMargins="0"/>
    </customSheetView>
    <customSheetView guid="{17A0B690-90B4-478F-B629-540D801E18FD}" scale="85" fitToPage="1">
      <selection activeCell="M17" sqref="M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3"/>
      <headerFooter alignWithMargins="0"/>
    </customSheetView>
  </customSheetViews>
  <mergeCells count="20">
    <mergeCell ref="B37:I37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5:I35"/>
    <mergeCell ref="B36:I36"/>
    <mergeCell ref="B42:I42"/>
    <mergeCell ref="B43:I43"/>
    <mergeCell ref="B38:I38"/>
    <mergeCell ref="B39:I39"/>
    <mergeCell ref="B40:I40"/>
    <mergeCell ref="B41:I4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zoomScale="85" zoomScaleNormal="85" zoomScaleSheetLayoutView="85" workbookViewId="0"/>
  </sheetViews>
  <sheetFormatPr defaultColWidth="8.85546875"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42578125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СОФАРМА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30.09.2017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10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10" ht="18.75" customHeight="1">
      <c r="A6" s="645" t="s">
        <v>956</v>
      </c>
      <c r="B6" s="636" t="s">
        <v>920</v>
      </c>
      <c r="C6" s="643">
        <f>'1-Баланс'!C95</f>
        <v>950000</v>
      </c>
      <c r="D6" s="644">
        <f t="shared" ref="D6:D15" si="0">C6-E6</f>
        <v>0</v>
      </c>
      <c r="E6" s="643">
        <f>'1-Баланс'!G95</f>
        <v>950000</v>
      </c>
      <c r="F6" s="637" t="s">
        <v>921</v>
      </c>
      <c r="G6" s="645" t="s">
        <v>956</v>
      </c>
    </row>
    <row r="7" spans="1:10" ht="18.75" customHeight="1">
      <c r="A7" s="645" t="s">
        <v>956</v>
      </c>
      <c r="B7" s="636" t="s">
        <v>919</v>
      </c>
      <c r="C7" s="643">
        <f>'1-Баланс'!G37</f>
        <v>481209</v>
      </c>
      <c r="D7" s="644">
        <f t="shared" si="0"/>
        <v>364350</v>
      </c>
      <c r="E7" s="643">
        <f>'1-Баланс'!G18</f>
        <v>116859</v>
      </c>
      <c r="F7" s="637" t="s">
        <v>455</v>
      </c>
      <c r="G7" s="645" t="s">
        <v>956</v>
      </c>
    </row>
    <row r="8" spans="1:10" ht="18.75" customHeight="1">
      <c r="A8" s="645" t="s">
        <v>956</v>
      </c>
      <c r="B8" s="636" t="s">
        <v>917</v>
      </c>
      <c r="C8" s="643">
        <f>ABS('1-Баланс'!G32)-ABS('1-Баланс'!G33)</f>
        <v>32669</v>
      </c>
      <c r="D8" s="644">
        <f t="shared" si="0"/>
        <v>0</v>
      </c>
      <c r="E8" s="643">
        <f>ABS('2-Отчет за доходите'!C44)-ABS('2-Отчет за доходите'!G44)</f>
        <v>32669</v>
      </c>
      <c r="F8" s="637" t="s">
        <v>918</v>
      </c>
      <c r="G8" s="646" t="s">
        <v>958</v>
      </c>
    </row>
    <row r="9" spans="1:10" ht="18.75" customHeight="1">
      <c r="A9" s="645" t="s">
        <v>956</v>
      </c>
      <c r="B9" s="636" t="s">
        <v>923</v>
      </c>
      <c r="C9" s="643">
        <f>'1-Баланс'!D92</f>
        <v>22539</v>
      </c>
      <c r="D9" s="644">
        <f t="shared" si="0"/>
        <v>200</v>
      </c>
      <c r="E9" s="643">
        <f>'3-Отчет за паричния поток'!C45</f>
        <v>22339</v>
      </c>
      <c r="F9" s="637" t="s">
        <v>922</v>
      </c>
      <c r="G9" s="646" t="s">
        <v>957</v>
      </c>
    </row>
    <row r="10" spans="1:10" ht="18.75" customHeight="1">
      <c r="A10" s="645" t="s">
        <v>956</v>
      </c>
      <c r="B10" s="636" t="s">
        <v>924</v>
      </c>
      <c r="C10" s="643">
        <f>'1-Баланс'!C92</f>
        <v>30734</v>
      </c>
      <c r="D10" s="644">
        <f t="shared" si="0"/>
        <v>5249</v>
      </c>
      <c r="E10" s="643">
        <f>'3-Отчет за паричния поток'!C46</f>
        <v>25485</v>
      </c>
      <c r="F10" s="637" t="s">
        <v>925</v>
      </c>
      <c r="G10" s="646" t="s">
        <v>957</v>
      </c>
    </row>
    <row r="11" spans="1:10" ht="18.75" customHeight="1">
      <c r="A11" s="645" t="s">
        <v>956</v>
      </c>
      <c r="B11" s="636" t="s">
        <v>919</v>
      </c>
      <c r="C11" s="643">
        <f>'1-Баланс'!G37</f>
        <v>481209</v>
      </c>
      <c r="D11" s="644">
        <f t="shared" si="0"/>
        <v>0</v>
      </c>
      <c r="E11" s="643">
        <f>'4-Отчет за собствения капитал'!L34</f>
        <v>481209</v>
      </c>
      <c r="F11" s="637" t="s">
        <v>926</v>
      </c>
      <c r="G11" s="646" t="s">
        <v>959</v>
      </c>
    </row>
    <row r="12" spans="1:10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10" ht="18.75" customHeight="1">
      <c r="A13" s="645" t="s">
        <v>956</v>
      </c>
      <c r="B13" s="636" t="s">
        <v>928</v>
      </c>
      <c r="C13" s="643">
        <f>'1-Баланс'!C37</f>
        <v>1616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10" ht="18.75" customHeight="1">
      <c r="A14" s="645" t="s">
        <v>956</v>
      </c>
      <c r="B14" s="636" t="s">
        <v>929</v>
      </c>
      <c r="C14" s="643">
        <f>'1-Баланс'!C38</f>
        <v>14930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10" ht="18.75" customHeight="1">
      <c r="A15" s="645" t="s">
        <v>956</v>
      </c>
      <c r="B15" s="636" t="s">
        <v>930</v>
      </c>
      <c r="C15" s="643">
        <f>'1-Баланс'!C39</f>
        <v>7634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ustomSheetViews>
    <customSheetView guid="{F2D4D9F9-DE61-45A3-92A2-4E78F2B34B7F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07871067-5294-4FEE-88CE-4A4A5BC97EF0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17A0B690-90B4-478F-B629-540D801E18FD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</customSheetViews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32</vt:i4>
      </vt:variant>
    </vt:vector>
  </HeadingPairs>
  <TitlesOfParts>
    <vt:vector size="4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Liubima Dasheva</cp:lastModifiedBy>
  <cp:lastPrinted>2017-11-27T10:07:37Z</cp:lastPrinted>
  <dcterms:created xsi:type="dcterms:W3CDTF">2006-09-16T00:00:00Z</dcterms:created>
  <dcterms:modified xsi:type="dcterms:W3CDTF">2017-11-27T11:57:00Z</dcterms:modified>
</cp:coreProperties>
</file>