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9600" windowHeight="11685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  <externalReference r:id="rId7"/>
    <externalReference r:id="rId8"/>
    <externalReference r:id="rId9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'!$A$1:$I$47</definedName>
    <definedName name="_xlnm.Print_Area" localSheetId="3">SCF!$A$1:$G$79</definedName>
    <definedName name="_xlnm.Print_Area" localSheetId="1">SCI!$A$1:$G$73</definedName>
    <definedName name="_xlnm.Print_Area" localSheetId="4">SEQ!$A$1:$U$73</definedName>
    <definedName name="_xlnm.Print_Area" localSheetId="2">SFP!$A$1:$H$78</definedName>
    <definedName name="_xlnm.Print_Titles" localSheetId="1">SCI!$1:$2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SCF!$83:$65549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SCF!$A$1:$F$47</definedName>
    <definedName name="Z_2BD2C2C3_AF9C_11D6_9CEF_00D009775214_.wvu.Rows" localSheetId="3" hidden="1">SCF!$81:$65549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SCF!$83:$65549,SCF!$66:$67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SEQ!$A$1:$Q$64</definedName>
    <definedName name="Z_9656BBF7_C4A3_41EC_B0C6_A21B380E3C2F_.wvu.Rows" localSheetId="3" hidden="1">SCF!$83:$65549,SCF!$66:$67</definedName>
  </definedNames>
  <calcPr calcId="145621"/>
</workbook>
</file>

<file path=xl/calcChain.xml><?xml version="1.0" encoding="utf-8"?>
<calcChain xmlns="http://schemas.openxmlformats.org/spreadsheetml/2006/main">
  <c r="F10" i="2" l="1"/>
  <c r="F11" i="2"/>
  <c r="F12" i="2"/>
  <c r="F19" i="2" s="1"/>
  <c r="F29" i="2" s="1"/>
  <c r="F34" i="2" s="1"/>
  <c r="F48" i="2" s="1"/>
  <c r="F13" i="2"/>
  <c r="F14" i="2"/>
  <c r="F15" i="2"/>
  <c r="F16" i="2"/>
  <c r="F17" i="2"/>
  <c r="F18" i="2"/>
  <c r="D19" i="2"/>
  <c r="F23" i="2"/>
  <c r="F24" i="2"/>
  <c r="D25" i="2"/>
  <c r="F25" i="2"/>
  <c r="F27" i="2"/>
  <c r="F28" i="2"/>
  <c r="D29" i="2"/>
  <c r="D34" i="2" s="1"/>
  <c r="F31" i="2"/>
  <c r="D39" i="2"/>
  <c r="D41" i="2" s="1"/>
  <c r="F39" i="2"/>
  <c r="F41" i="2"/>
  <c r="D45" i="2"/>
  <c r="F45" i="2"/>
  <c r="F46" i="2"/>
  <c r="D46" i="2" l="1"/>
  <c r="D48" i="2"/>
  <c r="S40" i="5"/>
  <c r="S47" i="5" l="1"/>
  <c r="I52" i="5" l="1"/>
  <c r="C62" i="4" l="1"/>
  <c r="E25" i="4"/>
  <c r="E24" i="4"/>
  <c r="E22" i="4"/>
  <c r="E21" i="4"/>
  <c r="E17" i="4"/>
  <c r="E16" i="4"/>
  <c r="E15" i="4"/>
  <c r="E14" i="4"/>
  <c r="E13" i="4"/>
  <c r="E12" i="4"/>
  <c r="E11" i="4"/>
  <c r="E10" i="4"/>
  <c r="E9" i="4"/>
  <c r="E8" i="4"/>
  <c r="I27" i="5"/>
  <c r="Q14" i="5"/>
  <c r="U14" i="5" s="1"/>
  <c r="E41" i="4" l="1"/>
  <c r="Q53" i="5" l="1"/>
  <c r="E62" i="4" l="1"/>
  <c r="Q31" i="5" l="1"/>
  <c r="U31" i="5" s="1"/>
  <c r="K27" i="5"/>
  <c r="Q40" i="5" l="1"/>
  <c r="U40" i="5" s="1"/>
  <c r="E58" i="5"/>
  <c r="Q55" i="5" l="1"/>
  <c r="Q56" i="5"/>
  <c r="U15" i="5" l="1"/>
  <c r="Q18" i="5"/>
  <c r="U18" i="5" s="1"/>
  <c r="Q17" i="5"/>
  <c r="O16" i="5"/>
  <c r="C41" i="4"/>
  <c r="Q35" i="5"/>
  <c r="U35" i="5" s="1"/>
  <c r="Q48" i="5"/>
  <c r="U48" i="5" s="1"/>
  <c r="Q21" i="5"/>
  <c r="U21" i="5" s="1"/>
  <c r="Q22" i="5"/>
  <c r="U22" i="5" s="1"/>
  <c r="Q23" i="5"/>
  <c r="U23" i="5" s="1"/>
  <c r="Q25" i="5"/>
  <c r="U25" i="5" s="1"/>
  <c r="Q24" i="5"/>
  <c r="U24" i="5" s="1"/>
  <c r="D33" i="5"/>
  <c r="F33" i="5"/>
  <c r="Q10" i="5"/>
  <c r="U10" i="5" s="1"/>
  <c r="L52" i="5"/>
  <c r="M52" i="5"/>
  <c r="N52" i="5"/>
  <c r="O52" i="5"/>
  <c r="P52" i="5"/>
  <c r="R52" i="5"/>
  <c r="S52" i="5"/>
  <c r="T52" i="5"/>
  <c r="K52" i="5"/>
  <c r="H41" i="5"/>
  <c r="I41" i="5"/>
  <c r="I58" i="5" s="1"/>
  <c r="J41" i="5"/>
  <c r="K41" i="5"/>
  <c r="L41" i="5"/>
  <c r="M41" i="5"/>
  <c r="N41" i="5"/>
  <c r="O41" i="5"/>
  <c r="P41" i="5"/>
  <c r="R41" i="5"/>
  <c r="S41" i="5"/>
  <c r="T41" i="5"/>
  <c r="G41" i="5"/>
  <c r="G58" i="5" s="1"/>
  <c r="D48" i="3"/>
  <c r="E16" i="5"/>
  <c r="E33" i="5" s="1"/>
  <c r="C16" i="5"/>
  <c r="P16" i="5"/>
  <c r="R16" i="5"/>
  <c r="S16" i="5"/>
  <c r="T16" i="5"/>
  <c r="H16" i="5"/>
  <c r="H33" i="5" s="1"/>
  <c r="I16" i="5"/>
  <c r="I33" i="5" s="1"/>
  <c r="J16" i="5"/>
  <c r="J33" i="5" s="1"/>
  <c r="K16" i="5"/>
  <c r="L16" i="5"/>
  <c r="M16" i="5"/>
  <c r="N16" i="5"/>
  <c r="N33" i="5" s="1"/>
  <c r="G16" i="5"/>
  <c r="G33" i="5" s="1"/>
  <c r="Q29" i="5"/>
  <c r="U29" i="5" s="1"/>
  <c r="P20" i="5"/>
  <c r="R20" i="5"/>
  <c r="S20" i="5"/>
  <c r="T20" i="5"/>
  <c r="O20" i="5"/>
  <c r="O27" i="5"/>
  <c r="S27" i="5"/>
  <c r="S33" i="5" s="1"/>
  <c r="Q28" i="5"/>
  <c r="U28" i="5" s="1"/>
  <c r="L27" i="5"/>
  <c r="M27" i="5"/>
  <c r="Q13" i="5"/>
  <c r="U13" i="5" s="1"/>
  <c r="D59" i="3"/>
  <c r="D31" i="3"/>
  <c r="D25" i="3"/>
  <c r="D18" i="3"/>
  <c r="Q46" i="5"/>
  <c r="U46" i="5" s="1"/>
  <c r="C58" i="5"/>
  <c r="F18" i="3"/>
  <c r="F25" i="3"/>
  <c r="F27" i="3" s="1"/>
  <c r="F34" i="3"/>
  <c r="F38" i="3" s="1"/>
  <c r="F48" i="3"/>
  <c r="F59" i="3"/>
  <c r="S45" i="5"/>
  <c r="O45" i="5"/>
  <c r="Q54" i="5"/>
  <c r="Q52" i="5" s="1"/>
  <c r="U53" i="5"/>
  <c r="Q50" i="5"/>
  <c r="U50" i="5" s="1"/>
  <c r="Q49" i="5"/>
  <c r="U49" i="5" s="1"/>
  <c r="Q47" i="5"/>
  <c r="U47" i="5" s="1"/>
  <c r="Q43" i="5"/>
  <c r="U43" i="5" s="1"/>
  <c r="U41" i="5" s="1"/>
  <c r="Q42" i="5"/>
  <c r="Q38" i="5"/>
  <c r="U38" i="5" s="1"/>
  <c r="U56" i="5"/>
  <c r="E18" i="4"/>
  <c r="A63" i="5"/>
  <c r="B33" i="5"/>
  <c r="B10" i="5"/>
  <c r="A70" i="4"/>
  <c r="B68" i="4"/>
  <c r="C18" i="4"/>
  <c r="O33" i="5" l="1"/>
  <c r="L33" i="5"/>
  <c r="C64" i="4"/>
  <c r="C68" i="4" s="1"/>
  <c r="K58" i="5"/>
  <c r="D34" i="3"/>
  <c r="D38" i="3" s="1"/>
  <c r="D27" i="3"/>
  <c r="M33" i="5"/>
  <c r="O58" i="5"/>
  <c r="S58" i="5"/>
  <c r="M58" i="5"/>
  <c r="P33" i="5"/>
  <c r="Q27" i="5"/>
  <c r="T33" i="5"/>
  <c r="U27" i="5"/>
  <c r="K33" i="5"/>
  <c r="U20" i="5"/>
  <c r="Q41" i="5"/>
  <c r="F61" i="3"/>
  <c r="F63" i="3" s="1"/>
  <c r="Q16" i="5"/>
  <c r="U16" i="5" s="1"/>
  <c r="Q20" i="5"/>
  <c r="D61" i="3"/>
  <c r="E64" i="4"/>
  <c r="E68" i="4" s="1"/>
  <c r="Q45" i="5"/>
  <c r="U45" i="5" s="1"/>
  <c r="C33" i="5"/>
  <c r="U54" i="5"/>
  <c r="U52" i="5" s="1"/>
  <c r="Q33" i="5" l="1"/>
  <c r="U33" i="5"/>
  <c r="D63" i="3"/>
  <c r="Q58" i="5"/>
  <c r="U58" i="5"/>
</calcChain>
</file>

<file path=xl/comments1.xml><?xml version="1.0" encoding="utf-8"?>
<comments xmlns="http://schemas.openxmlformats.org/spreadsheetml/2006/main">
  <authors>
    <author>Adriana Atanasova</author>
  </authors>
  <commentLis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Adriana Atanasova:</t>
        </r>
        <r>
          <rPr>
            <sz val="9"/>
            <color indexed="81"/>
            <rFont val="Tahoma"/>
            <family val="2"/>
            <charset val="204"/>
          </rPr>
          <t xml:space="preserve">
нов ред</t>
        </r>
      </text>
    </comment>
  </commentList>
</comments>
</file>

<file path=xl/sharedStrings.xml><?xml version="1.0" encoding="utf-8"?>
<sst xmlns="http://schemas.openxmlformats.org/spreadsheetml/2006/main" count="293" uniqueCount="229">
  <si>
    <t>BGN'000</t>
  </si>
  <si>
    <t>-</t>
  </si>
  <si>
    <t>8, 9</t>
  </si>
  <si>
    <t>2016   BGN'000</t>
  </si>
  <si>
    <t>14,15</t>
  </si>
  <si>
    <t>Получени правителствени финансирания</t>
  </si>
  <si>
    <t>Постъпления от емитиранe на капитал</t>
  </si>
  <si>
    <t>2017   BGN'000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</si>
  <si>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</si>
  <si>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</si>
  <si>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</si>
  <si>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</si>
  <si>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</si>
  <si>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</si>
  <si>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</si>
  <si>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</si>
  <si>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</si>
  <si>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</si>
  <si>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</si>
  <si>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расходы</t>
  </si>
  <si>
    <t>Финансовые доходы / (Расходы), нетто</t>
  </si>
  <si>
    <t xml:space="preserve">Чистая прибыль  полученной за отчетный период  </t>
  </si>
  <si>
    <t>Прочие компоненты совокупного дохода</t>
  </si>
  <si>
    <t>Компоненты, которые не будут переклассифицированы в состав прибыли  или убытка:</t>
  </si>
  <si>
    <t>Неконтрольную долю участия</t>
  </si>
  <si>
    <t>Обесценение долгосрочных материальных и нематериальных активов</t>
  </si>
  <si>
    <t>Прибыль (убыток) от ассоциированных компаний и совместных предприятий, нетто</t>
  </si>
  <si>
    <t>Прибыль от приобретения и продажи дочерних компаний</t>
  </si>
  <si>
    <t>Прибыль до вычета налога</t>
  </si>
  <si>
    <t>Расходы по подоходному налогу</t>
  </si>
  <si>
    <t>Прибыль от переоценки основных средств</t>
  </si>
  <si>
    <t>Последующая оценка пенсионных планов с установленными выплатами</t>
  </si>
  <si>
    <t>Подоходный налог, связанный с компонентами прочего совокупного дохода, который не будет реклассифицирован</t>
  </si>
  <si>
    <t>Предметы, которые могут быть реклассифицированы в прибыль или убыток:</t>
  </si>
  <si>
    <t>Чистое изменение справедливой стоимости финансовых активов, имеющихся в наличии для продажи</t>
  </si>
  <si>
    <t>Курсовые разницы при переводе иностранных операций</t>
  </si>
  <si>
    <t>Прочий совокупный доход за период за вычетом налога</t>
  </si>
  <si>
    <t>ОБЩИЙ КОМПЛЕКСНЫЙ ДОХОД ЗА ГОД</t>
  </si>
  <si>
    <t>Чистая прибыль за год, относящаяся к:</t>
  </si>
  <si>
    <t>Собственный капитал материнской компании</t>
  </si>
  <si>
    <t>Неконтролирующее участие</t>
  </si>
  <si>
    <t>Общий совокупный доход за год, относящийся к:</t>
  </si>
  <si>
    <t>Неконтролируемый интерес</t>
  </si>
  <si>
    <t>Приложения на страницах с 5 до 112 являются неотъемлемой частью финансового отчета.</t>
  </si>
  <si>
    <t xml:space="preserve">Исполнительный директор: </t>
  </si>
  <si>
    <t>д-р эк. н.Огнян Донев</t>
  </si>
  <si>
    <t xml:space="preserve">Финансовый директор: </t>
  </si>
  <si>
    <t>Борис Борисов</t>
  </si>
  <si>
    <t>Гл. бухгалтер (составитель):</t>
  </si>
  <si>
    <t>Людмила Бонджова</t>
  </si>
  <si>
    <t>Приложения</t>
  </si>
  <si>
    <t>ПРЕДВАРИТЕЛЬНЫЙ КОНСОЛИДИРОВАННЫЙ ОТЧЕТ О СОВОКУПНОМ ДОХОДЕ</t>
  </si>
  <si>
    <t>за период, закончившийся 31 декабря 2017 года</t>
  </si>
  <si>
    <t>ГРУППА СОФАРМА</t>
  </si>
  <si>
    <t>ПРЕДВАРИТЕЛЬНЫЙ КОНСОЛИДИРОВАННЫЙ ОТЧЕТ О ФИНАНСОВОМ СОСТОЯНИИ</t>
  </si>
  <si>
    <t>АКТИВ</t>
  </si>
  <si>
    <t>Нетекущие активы</t>
  </si>
  <si>
    <t>Недвижимость, машины и оборудование</t>
  </si>
  <si>
    <t>Нематериальные активы</t>
  </si>
  <si>
    <t>Доброе имя</t>
  </si>
  <si>
    <t xml:space="preserve">Инвестиционная недвижимость </t>
  </si>
  <si>
    <t>Инвестиции в ассоциированные компани и совместных обществах</t>
  </si>
  <si>
    <t>Инвестиции, имеющиеся в наличии для продажи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</si>
  <si>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</si>
  <si>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</si>
  <si>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Отложенный налоговый актив</t>
  </si>
  <si>
    <t>31 Декабрь 2016               BGN'000</t>
  </si>
  <si>
    <t>31 Декабрь 2017              BGN'000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</si>
  <si>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</si>
  <si>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</si>
  <si>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</si>
  <si>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</si>
  <si>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Прочая текущая дебиторская задолженность активы</t>
  </si>
  <si>
    <t>Денежные средства и их эквиваленты</t>
  </si>
  <si>
    <t>ИТОГО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</si>
  <si>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</si>
  <si>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</si>
  <si>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</si>
  <si>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</si>
  <si>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</si>
  <si>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ИТОГО СОБСТВЕННЬІЙ КАПИТАЛ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</si>
  <si>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</si>
  <si>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</si>
  <si>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</si>
  <si>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</si>
  <si>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 xml:space="preserve">Долгосрочные oбязательства перед персоналом </t>
  </si>
  <si>
    <t>Обязательства по финансовому лизингу</t>
  </si>
  <si>
    <t>Правительственные финансирования</t>
  </si>
  <si>
    <t>Прочие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</si>
  <si>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</si>
  <si>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</si>
  <si>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</si>
  <si>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</si>
  <si>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</si>
  <si>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</si>
  <si>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</si>
  <si>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</si>
  <si>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Прочие текущие обязательства </t>
  </si>
  <si>
    <t>ИТОГО ПАССИВЬІ</t>
  </si>
  <si>
    <t>ИТОГО СОБСТВЕННЬІЙ КАПИТАЛ И ПАССИВЬІ</t>
  </si>
  <si>
    <t xml:space="preserve">Исполнительный директор : </t>
  </si>
  <si>
    <t>д-р эк.н. Огнян Донев</t>
  </si>
  <si>
    <t>Финансовый директор:</t>
  </si>
  <si>
    <t>ПРЕДВАРИТЕЛЬНЫЙ КОНСОЛИДИРОВАННЫЙ ОТЧЕТ О ДВИЖЕНИИ ДЕНЕЖНЬIХ СРЕДСТВ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</si>
  <si>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</si>
  <si>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</si>
  <si>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</si>
  <si>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</si>
  <si>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</si>
  <si>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прибыль.)</t>
  </si>
  <si>
    <t>Уплаченне налоги на прибыль</t>
  </si>
  <si>
    <t>Восстановленные налоги на прибыль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</si>
  <si>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</si>
  <si>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</si>
  <si>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Прочие поступления/(платежи), нетто</t>
  </si>
  <si>
    <t xml:space="preserve">Чистые  денежные потоки (использованные в)/полученные от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</si>
  <si>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</si>
  <si>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</si>
  <si>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</si>
  <si>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нематериальных активов</t>
  </si>
  <si>
    <t>Поступления от продажи нематериальных активов</t>
  </si>
  <si>
    <t>Приобретение инвестиций, имеющихся  в наличии для продажи</t>
  </si>
  <si>
    <t>Поступления от продажи инвестиций, имеющихся  в наличии для продажи</t>
  </si>
  <si>
    <t>Поступления от дивиденды инвестиций, имеющихся  в наличии для продажи</t>
  </si>
  <si>
    <t>Платежи приобретение на дочерние общества,чистые из полученыу денежные средства</t>
  </si>
  <si>
    <t>Платежи за приобретение дочерних компаний, за вычетом полученных денежных средств</t>
  </si>
  <si>
    <t>Заблокированные суммы для приобретения дочерней компании</t>
  </si>
  <si>
    <t>Суммы от выбытия дочерних компаний, за вычетом денежных средств</t>
  </si>
  <si>
    <t>Приобретение инвестиций в ассоциированные компании и совместные предприятия</t>
  </si>
  <si>
    <t>Поступления от продажи инвестиций в ассоциированные компании и совместные предприятия</t>
  </si>
  <si>
    <t>Выручка / (платежи) от операций с неконтрольной долей участия, нетто</t>
  </si>
  <si>
    <t>Кредиты связанным сторонам</t>
  </si>
  <si>
    <t>Погашение кредитов, предоставленных связанным сторонам</t>
  </si>
  <si>
    <t>Кредиты, предоставленные другим сторонам</t>
  </si>
  <si>
    <t>Погашение займов, предоставленных другим сторонам</t>
  </si>
  <si>
    <t>Проценты, полученные по кредитам и депозитам</t>
  </si>
  <si>
    <t>Другие поступления / (платежи), нетто</t>
  </si>
  <si>
    <t>Чистые денежные потоки (использованные в) / от инвестиционной деятельности</t>
  </si>
  <si>
    <t>Денежные потоки от финансовой деятельности</t>
  </si>
  <si>
    <t>Поступления от краткосрочных банковских займов (овердрафт ), нетто</t>
  </si>
  <si>
    <t>Погашение краткосрочных банковских займов (овердрафт ), нетто</t>
  </si>
  <si>
    <t>Поступления от долгосрочных  банковских займов</t>
  </si>
  <si>
    <t>Погашение от долгосрочных  банковских займов</t>
  </si>
  <si>
    <t>Погашение займов другим предприятям</t>
  </si>
  <si>
    <t>Поступления денежных средств по факторингу</t>
  </si>
  <si>
    <t>Обратно выкупленные собственные акции</t>
  </si>
  <si>
    <t>Выплаченные дивиденды</t>
  </si>
  <si>
    <t>Кредиты, полученные от других сторон</t>
  </si>
  <si>
    <t>Погашение займов другим сторонам</t>
  </si>
  <si>
    <t>Проценты и сборы, выплачиваемые по кредитам в инвестиционных целях</t>
  </si>
  <si>
    <t>Платежи по финансовой аренде</t>
  </si>
  <si>
    <t>Поступления от выпущенного капитала</t>
  </si>
  <si>
    <t>Выручка от продажи собственных акций</t>
  </si>
  <si>
    <t>Дивиденды, выплаченные</t>
  </si>
  <si>
    <t>Уплаченные проценты и факторинговые налоги</t>
  </si>
  <si>
    <t>Чистые денежные потоки от финансовой деятельности</t>
  </si>
  <si>
    <t>Чистое уменьшение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</si>
  <si>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</si>
  <si>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по состоянию на 31 декабря</t>
  </si>
  <si>
    <t>ПРЕДВАРИТЕЛЬНЫЙ КОНСОЛИДИРОВАННЫЙ ОТЧЕТ ОБ ИЗМЕНЕНИЯХ В СОСТАВЕ СОБСТВЕННЬIХ СРЕДСТВ</t>
  </si>
  <si>
    <t>Сальдо на 1 января 2016 года</t>
  </si>
  <si>
    <t xml:space="preserve">Изменения  собственного капитала за 2016 год </t>
  </si>
  <si>
    <t>Эффекты oбратно выкупленные собственные акции</t>
  </si>
  <si>
    <t>Последствия реструктуризации</t>
  </si>
  <si>
    <t xml:space="preserve">Распределение прибыли на:              </t>
  </si>
  <si>
    <t xml:space="preserve"> *резервный в соответствии с законодательством</t>
  </si>
  <si>
    <t xml:space="preserve"> * дивиденды</t>
  </si>
  <si>
    <t xml:space="preserve"> Эффекты приобретение неконтрольной доли участия:</t>
  </si>
  <si>
    <t xml:space="preserve">* приобретение (выбытие) дочерних и совместных компаний
</t>
  </si>
  <si>
    <t>* распределение дивиденды</t>
  </si>
  <si>
    <t>*эмиссию капитала в дочерних компаний</t>
  </si>
  <si>
    <t>* увеличение участия  в дочерних компаний</t>
  </si>
  <si>
    <t>* уменьшение участия в дочерних компаний</t>
  </si>
  <si>
    <t>Общий совокупный доход за год, в т.ч.:</t>
  </si>
  <si>
    <t xml:space="preserve">   * чистая прибыль за год </t>
  </si>
  <si>
    <t xml:space="preserve">* прочие компоненты совокупного дохода, за вычетом налогов </t>
  </si>
  <si>
    <t xml:space="preserve">Перенос на счет "Нераспределенная прибыль" </t>
  </si>
  <si>
    <t>Сальдо на 1 января 2017 года</t>
  </si>
  <si>
    <t>Сальдо на 31 декабря 2016 года</t>
  </si>
  <si>
    <t>Изменения в капитале за 2017 год</t>
  </si>
  <si>
    <t xml:space="preserve">Распределение прибыли на:                </t>
  </si>
  <si>
    <t xml:space="preserve">  * дивиденды</t>
  </si>
  <si>
    <t>* приобретение (выбытие) дочерних и совместных компаний</t>
  </si>
  <si>
    <t xml:space="preserve"> * прочие компоненты совокупного дохода, за вычетом налогов </t>
  </si>
  <si>
    <t>Сальдо на 31 декабря 2017 года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</si>
  <si>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</si>
  <si>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</si>
  <si>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</si>
  <si>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Резерв финансовых активов, имеющихся в наличии для продажи</t>
  </si>
  <si>
    <t>Резерв от пересчета в валюте представления иностранных операции</t>
  </si>
  <si>
    <t>Нераспределенная прибыль</t>
  </si>
  <si>
    <t xml:space="preserve">Всего
</t>
  </si>
  <si>
    <t>Наименование общества:</t>
  </si>
  <si>
    <t xml:space="preserve">АО СОФАРМА </t>
  </si>
  <si>
    <t>Совет  директоров:</t>
  </si>
  <si>
    <t>Весела Стоева</t>
  </si>
  <si>
    <t>Александр Чаушев</t>
  </si>
  <si>
    <t>Огняна Палавеева</t>
  </si>
  <si>
    <t>Андрей Брешков</t>
  </si>
  <si>
    <t>Исполнительный директор:</t>
  </si>
  <si>
    <t xml:space="preserve">Главный бухгалтер: </t>
  </si>
  <si>
    <t>Начальник юридического отдела:</t>
  </si>
  <si>
    <t>Галина Ангелова</t>
  </si>
  <si>
    <t>Юридический адрес:</t>
  </si>
  <si>
    <t>г. София</t>
  </si>
  <si>
    <t>ул. Илиенско шосе 16</t>
  </si>
  <si>
    <t>Адвокаты:</t>
  </si>
  <si>
    <t>Адриана Балева</t>
  </si>
  <si>
    <t>Венелин Гачев</t>
  </si>
  <si>
    <t>Венцислав Стоев</t>
  </si>
  <si>
    <t>Любимка Георгиева</t>
  </si>
  <si>
    <t>Стефан Йовков</t>
  </si>
  <si>
    <t>Росица Костадинова</t>
  </si>
  <si>
    <t>Цонка Таушанова</t>
  </si>
  <si>
    <t>Петър Калпакчиев</t>
  </si>
  <si>
    <t>Обслуживающие банки:</t>
  </si>
  <si>
    <t>Райфайзенбанк (Болгария)  ЕАД</t>
  </si>
  <si>
    <t>Банк  ДСК ЕАД</t>
  </si>
  <si>
    <t xml:space="preserve">АО Юробанк и Эф Джи Болгария  </t>
  </si>
  <si>
    <t xml:space="preserve">Инг Банк Н.В. </t>
  </si>
  <si>
    <t xml:space="preserve">АО Уникредит </t>
  </si>
  <si>
    <t>Сосиате Женерал Експресбанк АД</t>
  </si>
  <si>
    <t>Ситибанк Н.А.</t>
  </si>
  <si>
    <t>Сибанк ЕАД</t>
  </si>
  <si>
    <t>Аудиторы:</t>
  </si>
  <si>
    <t>Бейкър Тили Клиту и партнеры OOД</t>
  </si>
  <si>
    <t>НЕКОНТРОЛИРУЮЩИХ
интересы</t>
  </si>
  <si>
    <t>Всего
капитал</t>
  </si>
  <si>
    <t>Что касается владельцев материнского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</si>
</sst>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\ _л_в_._-;\-* #,##0.00\ _л_в_._-;_-* &quot;-&quot;??\ _л_в_._-;_-@_-"/>
    <numFmt numFmtId="165" formatCode="_(* #,##0_);_(* \(#,##0\);_(* &quot;-&quot;??_);_(@_)"/>
    <numFmt numFmtId="166" formatCode="_(* #,##0.00_);_(* \(#,##0.00\);_(* &quot;-&quot;_);_(@_)"/>
    <numFmt numFmtId="167" formatCode="_-* #,##0.00_-;\-* #,##0.00_-;_-* &quot;-&quot;??_-;_-@_-"/>
  </numFmts>
  <fonts count="9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 Cyr"/>
    </font>
    <font>
      <b/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5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7" fillId="0" borderId="0"/>
    <xf numFmtId="0" fontId="76" fillId="0" borderId="0"/>
    <xf numFmtId="9" fontId="21" fillId="0" borderId="0" applyFont="0" applyFill="0" applyBorder="0" applyAlignment="0" applyProtection="0"/>
    <xf numFmtId="0" fontId="77" fillId="0" borderId="0"/>
    <xf numFmtId="0" fontId="78" fillId="0" borderId="0"/>
    <xf numFmtId="164" fontId="13" fillId="0" borderId="0" applyFont="0" applyFill="0" applyBorder="0" applyAlignment="0" applyProtection="0"/>
    <xf numFmtId="0" fontId="13" fillId="0" borderId="0"/>
    <xf numFmtId="0" fontId="79" fillId="0" borderId="0"/>
    <xf numFmtId="9" fontId="13" fillId="0" borderId="0" applyFont="0" applyFill="0" applyBorder="0" applyAlignment="0" applyProtection="0"/>
    <xf numFmtId="0" fontId="13" fillId="0" borderId="0"/>
    <xf numFmtId="0" fontId="78" fillId="0" borderId="0"/>
    <xf numFmtId="0" fontId="2" fillId="0" borderId="0"/>
    <xf numFmtId="0" fontId="80" fillId="0" borderId="0"/>
    <xf numFmtId="0" fontId="1" fillId="0" borderId="0"/>
    <xf numFmtId="0" fontId="13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/>
    <xf numFmtId="9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/>
    <xf numFmtId="167" fontId="8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79" fillId="0" borderId="0"/>
    <xf numFmtId="0" fontId="13" fillId="0" borderId="0"/>
  </cellStyleXfs>
  <cellXfs count="367">
    <xf numFmtId="0" fontId="0" fillId="0" borderId="0" xfId="0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41" fontId="16" fillId="0" borderId="0" xfId="0" applyNumberFormat="1" applyFont="1" applyFill="1" applyBorder="1"/>
    <xf numFmtId="41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41" fontId="15" fillId="0" borderId="2" xfId="0" applyNumberFormat="1" applyFont="1" applyFill="1" applyBorder="1" applyAlignment="1">
      <alignment horizontal="right"/>
    </xf>
    <xf numFmtId="43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16" fillId="0" borderId="0" xfId="11" applyNumberFormat="1" applyFont="1" applyFill="1" applyBorder="1"/>
    <xf numFmtId="41" fontId="15" fillId="0" borderId="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41" fontId="22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41" fontId="19" fillId="0" borderId="0" xfId="11" applyNumberFormat="1" applyFont="1" applyFill="1" applyBorder="1" applyAlignment="1"/>
    <xf numFmtId="41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left" vertical="center" wrapText="1"/>
    </xf>
    <xf numFmtId="0" fontId="22" fillId="0" borderId="0" xfId="6" applyFont="1" applyFill="1" applyBorder="1" applyAlignment="1">
      <alignment horizontal="center"/>
    </xf>
    <xf numFmtId="41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41" fontId="22" fillId="0" borderId="0" xfId="0" applyNumberFormat="1" applyFont="1" applyFill="1" applyBorder="1" applyAlignment="1">
      <alignment horizontal="right"/>
    </xf>
    <xf numFmtId="0" fontId="11" fillId="0" borderId="0" xfId="6" applyFont="1" applyFill="1" applyBorder="1" applyAlignment="1">
      <alignment horizontal="center" vertical="center"/>
    </xf>
    <xf numFmtId="41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41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41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41" fontId="31" fillId="0" borderId="2" xfId="7" applyNumberFormat="1" applyFont="1" applyFill="1" applyBorder="1" applyAlignment="1">
      <alignment horizontal="right" vertical="center"/>
    </xf>
    <xf numFmtId="41" fontId="31" fillId="0" borderId="0" xfId="7" applyNumberFormat="1" applyFont="1" applyFill="1" applyBorder="1" applyAlignment="1">
      <alignment horizontal="right" vertical="center"/>
    </xf>
    <xf numFmtId="41" fontId="34" fillId="0" borderId="0" xfId="0" applyNumberFormat="1" applyFont="1" applyFill="1" applyBorder="1" applyAlignment="1">
      <alignment horizontal="right"/>
    </xf>
    <xf numFmtId="41" fontId="31" fillId="0" borderId="3" xfId="7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41" fontId="31" fillId="0" borderId="2" xfId="7" applyNumberFormat="1" applyFont="1" applyFill="1" applyBorder="1" applyAlignment="1">
      <alignment vertical="center"/>
    </xf>
    <xf numFmtId="41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41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41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41" fontId="38" fillId="0" borderId="0" xfId="0" applyNumberFormat="1" applyFont="1" applyFill="1" applyBorder="1" applyAlignment="1">
      <alignment horizontal="right"/>
    </xf>
    <xf numFmtId="0" fontId="16" fillId="0" borderId="0" xfId="1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41" fontId="41" fillId="0" borderId="0" xfId="0" applyNumberFormat="1" applyFont="1" applyFill="1" applyBorder="1"/>
    <xf numFmtId="41" fontId="34" fillId="0" borderId="0" xfId="0" applyNumberFormat="1" applyFont="1" applyFill="1" applyBorder="1"/>
    <xf numFmtId="41" fontId="26" fillId="0" borderId="0" xfId="0" applyNumberFormat="1" applyFont="1" applyFill="1" applyBorder="1" applyAlignment="1">
      <alignment horizontal="left" vertical="center" wrapText="1"/>
    </xf>
    <xf numFmtId="41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41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41" fontId="22" fillId="0" borderId="0" xfId="2" applyNumberFormat="1" applyFont="1" applyFill="1"/>
    <xf numFmtId="0" fontId="20" fillId="0" borderId="0" xfId="2" applyFont="1" applyFill="1"/>
    <xf numFmtId="41" fontId="20" fillId="0" borderId="2" xfId="5" applyNumberFormat="1" applyFont="1" applyFill="1" applyBorder="1" applyAlignment="1">
      <alignment horizontal="right"/>
    </xf>
    <xf numFmtId="41" fontId="20" fillId="0" borderId="1" xfId="5" applyNumberFormat="1" applyFont="1" applyFill="1" applyBorder="1" applyAlignment="1">
      <alignment horizontal="right"/>
    </xf>
    <xf numFmtId="41" fontId="20" fillId="0" borderId="4" xfId="5" applyNumberFormat="1" applyFont="1" applyFill="1" applyBorder="1" applyAlignment="1">
      <alignment horizontal="right"/>
    </xf>
    <xf numFmtId="41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41" fontId="22" fillId="0" borderId="0" xfId="5" applyNumberFormat="1" applyFont="1" applyFill="1" applyBorder="1" applyAlignment="1">
      <alignment horizontal="right"/>
    </xf>
    <xf numFmtId="41" fontId="15" fillId="0" borderId="4" xfId="0" applyNumberFormat="1" applyFont="1" applyFill="1" applyBorder="1" applyAlignment="1">
      <alignment horizontal="right"/>
    </xf>
    <xf numFmtId="41" fontId="15" fillId="0" borderId="0" xfId="3" applyNumberFormat="1" applyFont="1" applyFill="1" applyBorder="1" applyAlignment="1" applyProtection="1">
      <alignment vertical="center"/>
    </xf>
    <xf numFmtId="0" fontId="5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41" fontId="55" fillId="0" borderId="0" xfId="0" applyNumberFormat="1" applyFont="1" applyFill="1"/>
    <xf numFmtId="41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5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5" fontId="15" fillId="0" borderId="0" xfId="12" applyNumberFormat="1" applyFont="1" applyFill="1" applyBorder="1" applyAlignment="1" applyProtection="1">
      <alignment vertical="center"/>
    </xf>
    <xf numFmtId="41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41" fontId="41" fillId="0" borderId="0" xfId="1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41" fontId="1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center" wrapText="1"/>
    </xf>
    <xf numFmtId="41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41" fontId="46" fillId="0" borderId="0" xfId="2" applyNumberFormat="1" applyFont="1" applyFill="1" applyBorder="1" applyAlignment="1">
      <alignment horizontal="center"/>
    </xf>
    <xf numFmtId="1" fontId="62" fillId="0" borderId="0" xfId="9" applyNumberFormat="1" applyFont="1" applyFill="1" applyBorder="1" applyAlignment="1">
      <alignment horizontal="right" vertical="center" wrapText="1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41" fontId="20" fillId="0" borderId="0" xfId="9" applyNumberFormat="1" applyFont="1" applyFill="1" applyBorder="1" applyAlignment="1">
      <alignment horizontal="right" vertical="center" wrapText="1"/>
    </xf>
    <xf numFmtId="0" fontId="64" fillId="0" borderId="0" xfId="2" applyFont="1" applyFill="1" applyBorder="1" applyAlignment="1">
      <alignment vertical="top" wrapText="1"/>
    </xf>
    <xf numFmtId="41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41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4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6" fontId="46" fillId="0" borderId="0" xfId="2" applyNumberFormat="1" applyFont="1" applyFill="1" applyBorder="1" applyAlignment="1">
      <alignment horizontal="center"/>
    </xf>
    <xf numFmtId="41" fontId="20" fillId="0" borderId="0" xfId="2" applyNumberFormat="1" applyFont="1" applyFill="1" applyBorder="1"/>
    <xf numFmtId="41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49" fontId="22" fillId="0" borderId="0" xfId="2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left" wrapText="1"/>
    </xf>
    <xf numFmtId="41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66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6" fillId="0" borderId="0" xfId="4" applyFont="1" applyFill="1"/>
    <xf numFmtId="0" fontId="22" fillId="0" borderId="0" xfId="4" applyFont="1" applyFill="1"/>
    <xf numFmtId="41" fontId="59" fillId="0" borderId="0" xfId="2" applyNumberFormat="1" applyFont="1" applyFill="1" applyBorder="1" applyAlignment="1">
      <alignment horizontal="center"/>
    </xf>
    <xf numFmtId="0" fontId="65" fillId="0" borderId="0" xfId="0" applyFont="1" applyFill="1"/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center" wrapText="1"/>
    </xf>
    <xf numFmtId="41" fontId="11" fillId="0" borderId="0" xfId="0" applyNumberFormat="1" applyFont="1" applyFill="1" applyBorder="1" applyAlignment="1">
      <alignment horizontal="right" vertical="top" wrapText="1"/>
    </xf>
    <xf numFmtId="41" fontId="22" fillId="0" borderId="1" xfId="0" applyNumberFormat="1" applyFont="1" applyFill="1" applyBorder="1" applyAlignment="1">
      <alignment horizontal="right"/>
    </xf>
    <xf numFmtId="165" fontId="35" fillId="0" borderId="0" xfId="11" applyNumberFormat="1" applyFont="1" applyFill="1" applyBorder="1" applyAlignment="1">
      <alignment horizontal="right"/>
    </xf>
    <xf numFmtId="43" fontId="46" fillId="0" borderId="0" xfId="12" applyFont="1" applyFill="1" applyBorder="1" applyAlignment="1">
      <alignment horizontal="center"/>
    </xf>
    <xf numFmtId="0" fontId="62" fillId="0" borderId="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7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8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9" fillId="0" borderId="0" xfId="1" applyFont="1" applyFill="1" applyBorder="1" applyAlignment="1">
      <alignment horizontal="center" vertical="center"/>
    </xf>
    <xf numFmtId="0" fontId="71" fillId="0" borderId="0" xfId="0" applyFont="1" applyFill="1" applyBorder="1" applyAlignment="1"/>
    <xf numFmtId="0" fontId="70" fillId="0" borderId="0" xfId="0" applyNumberFormat="1" applyFont="1" applyFill="1" applyBorder="1" applyAlignment="1" applyProtection="1">
      <alignment vertical="top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70" fillId="0" borderId="0" xfId="3" applyNumberFormat="1" applyFont="1" applyFill="1" applyBorder="1" applyAlignment="1" applyProtection="1">
      <alignment vertical="center" wrapText="1"/>
    </xf>
    <xf numFmtId="0" fontId="72" fillId="0" borderId="0" xfId="3" applyNumberFormat="1" applyFont="1" applyFill="1" applyBorder="1" applyAlignment="1" applyProtection="1">
      <alignment vertical="center" wrapText="1"/>
    </xf>
    <xf numFmtId="0" fontId="70" fillId="0" borderId="0" xfId="0" applyNumberFormat="1" applyFont="1" applyFill="1" applyBorder="1" applyAlignment="1" applyProtection="1">
      <alignment vertical="top"/>
    </xf>
    <xf numFmtId="0" fontId="71" fillId="0" borderId="0" xfId="0" applyNumberFormat="1" applyFont="1" applyFill="1" applyBorder="1" applyAlignment="1" applyProtection="1">
      <alignment horizontal="left" vertical="top" wrapText="1" indent="1"/>
    </xf>
    <xf numFmtId="0" fontId="71" fillId="0" borderId="0" xfId="0" applyNumberFormat="1" applyFont="1" applyFill="1" applyBorder="1" applyAlignment="1" applyProtection="1">
      <alignment horizontal="left" vertical="top" indent="1"/>
    </xf>
    <xf numFmtId="0" fontId="72" fillId="0" borderId="0" xfId="0" applyFont="1" applyFill="1" applyBorder="1"/>
    <xf numFmtId="0" fontId="70" fillId="0" borderId="0" xfId="0" applyFont="1" applyFill="1" applyBorder="1"/>
    <xf numFmtId="0" fontId="74" fillId="0" borderId="0" xfId="3" applyNumberFormat="1" applyFont="1" applyFill="1" applyBorder="1" applyAlignment="1" applyProtection="1">
      <alignment vertical="top"/>
    </xf>
    <xf numFmtId="0" fontId="70" fillId="0" borderId="0" xfId="3" applyFont="1" applyFill="1" applyAlignment="1">
      <alignment horizontal="left"/>
    </xf>
    <xf numFmtId="0" fontId="70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5" fontId="49" fillId="0" borderId="1" xfId="3" applyNumberFormat="1" applyFont="1" applyFill="1" applyBorder="1" applyAlignment="1" applyProtection="1">
      <alignment vertical="top"/>
    </xf>
    <xf numFmtId="165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5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top"/>
      <protection locked="0"/>
    </xf>
    <xf numFmtId="165" fontId="62" fillId="0" borderId="0" xfId="0" applyNumberFormat="1" applyFont="1" applyFill="1" applyBorder="1" applyAlignment="1">
      <alignment horizontal="right"/>
    </xf>
    <xf numFmtId="0" fontId="68" fillId="0" borderId="0" xfId="3" applyNumberFormat="1" applyFont="1" applyFill="1" applyBorder="1" applyAlignment="1" applyProtection="1">
      <alignment vertical="center"/>
    </xf>
    <xf numFmtId="165" fontId="67" fillId="0" borderId="0" xfId="11" applyNumberFormat="1" applyFont="1" applyFill="1" applyBorder="1" applyAlignment="1" applyProtection="1">
      <alignment horizontal="right"/>
    </xf>
    <xf numFmtId="165" fontId="49" fillId="0" borderId="0" xfId="11" applyNumberFormat="1" applyFont="1" applyFill="1" applyBorder="1" applyAlignment="1" applyProtection="1">
      <alignment horizontal="right"/>
    </xf>
    <xf numFmtId="165" fontId="68" fillId="0" borderId="0" xfId="3" applyNumberFormat="1" applyFont="1" applyFill="1" applyBorder="1" applyAlignment="1" applyProtection="1">
      <alignment vertical="center"/>
    </xf>
    <xf numFmtId="165" fontId="67" fillId="0" borderId="0" xfId="11" applyNumberFormat="1" applyFont="1" applyFill="1" applyBorder="1" applyAlignment="1" applyProtection="1">
      <alignment vertical="center"/>
    </xf>
    <xf numFmtId="165" fontId="67" fillId="0" borderId="0" xfId="3" applyNumberFormat="1" applyFont="1" applyFill="1" applyBorder="1" applyAlignment="1" applyProtection="1">
      <alignment vertical="center"/>
    </xf>
    <xf numFmtId="165" fontId="49" fillId="0" borderId="0" xfId="3" applyNumberFormat="1" applyFont="1" applyFill="1" applyBorder="1" applyAlignment="1" applyProtection="1">
      <alignment horizontal="right"/>
    </xf>
    <xf numFmtId="165" fontId="62" fillId="0" borderId="0" xfId="3" applyNumberFormat="1" applyFont="1" applyFill="1" applyBorder="1" applyAlignment="1" applyProtection="1">
      <alignment horizontal="right"/>
    </xf>
    <xf numFmtId="165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43" fontId="62" fillId="0" borderId="0" xfId="3" applyNumberFormat="1" applyFont="1" applyFill="1" applyBorder="1" applyAlignment="1" applyProtection="1">
      <alignment vertical="center"/>
    </xf>
    <xf numFmtId="165" fontId="49" fillId="0" borderId="0" xfId="12" applyNumberFormat="1" applyFont="1" applyFill="1" applyBorder="1" applyAlignment="1" applyProtection="1">
      <alignment horizontal="right"/>
    </xf>
    <xf numFmtId="165" fontId="62" fillId="0" borderId="4" xfId="3" applyNumberFormat="1" applyFont="1" applyFill="1" applyBorder="1" applyAlignment="1" applyProtection="1">
      <alignment horizontal="right"/>
    </xf>
    <xf numFmtId="165" fontId="62" fillId="0" borderId="0" xfId="12" applyNumberFormat="1" applyFont="1" applyFill="1" applyBorder="1" applyAlignment="1" applyProtection="1">
      <alignment vertical="center"/>
    </xf>
    <xf numFmtId="165" fontId="49" fillId="0" borderId="0" xfId="12" applyNumberFormat="1" applyFont="1" applyFill="1" applyBorder="1" applyAlignment="1" applyProtection="1">
      <alignment vertical="center"/>
    </xf>
    <xf numFmtId="43" fontId="49" fillId="0" borderId="0" xfId="11" applyNumberFormat="1" applyFont="1" applyFill="1" applyBorder="1" applyAlignment="1" applyProtection="1">
      <alignment horizontal="right"/>
    </xf>
    <xf numFmtId="165" fontId="62" fillId="0" borderId="0" xfId="12" applyNumberFormat="1" applyFont="1" applyFill="1" applyBorder="1" applyAlignment="1" applyProtection="1">
      <alignment horizontal="right"/>
    </xf>
    <xf numFmtId="165" fontId="62" fillId="0" borderId="1" xfId="12" applyNumberFormat="1" applyFont="1" applyFill="1" applyBorder="1" applyAlignment="1" applyProtection="1">
      <alignment vertical="center"/>
    </xf>
    <xf numFmtId="43" fontId="67" fillId="0" borderId="0" xfId="11" applyNumberFormat="1" applyFont="1" applyFill="1" applyBorder="1" applyAlignment="1" applyProtection="1">
      <alignment horizontal="right"/>
    </xf>
    <xf numFmtId="165" fontId="67" fillId="0" borderId="0" xfId="12" applyNumberFormat="1" applyFont="1" applyFill="1" applyBorder="1" applyAlignment="1" applyProtection="1">
      <alignment horizontal="right"/>
    </xf>
    <xf numFmtId="165" fontId="62" fillId="0" borderId="1" xfId="12" applyNumberFormat="1" applyFont="1" applyFill="1" applyBorder="1" applyAlignment="1" applyProtection="1">
      <alignment horizontal="right"/>
    </xf>
    <xf numFmtId="165" fontId="62" fillId="0" borderId="1" xfId="11" applyNumberFormat="1" applyFont="1" applyFill="1" applyBorder="1" applyAlignment="1" applyProtection="1">
      <alignment horizontal="right"/>
    </xf>
    <xf numFmtId="165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165" fontId="49" fillId="0" borderId="1" xfId="12" applyNumberFormat="1" applyFont="1" applyFill="1" applyBorder="1" applyAlignment="1" applyProtection="1">
      <alignment horizontal="right"/>
    </xf>
    <xf numFmtId="0" fontId="6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41" fontId="49" fillId="0" borderId="0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5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8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7" fillId="0" borderId="0" xfId="1" applyFont="1" applyFill="1" applyBorder="1" applyAlignment="1">
      <alignment horizontal="right" vertical="center"/>
    </xf>
    <xf numFmtId="0" fontId="68" fillId="0" borderId="0" xfId="1" quotePrefix="1" applyFont="1" applyFill="1" applyBorder="1" applyAlignment="1">
      <alignment horizontal="left"/>
    </xf>
    <xf numFmtId="0" fontId="68" fillId="0" borderId="0" xfId="3" quotePrefix="1" applyNumberFormat="1" applyFont="1" applyFill="1" applyBorder="1" applyAlignment="1" applyProtection="1">
      <alignment horizontal="right" vertical="top"/>
    </xf>
    <xf numFmtId="0" fontId="68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5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5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5" fontId="54" fillId="0" borderId="0" xfId="11" applyNumberFormat="1" applyFont="1" applyFill="1" applyBorder="1" applyAlignment="1">
      <alignment horizontal="right"/>
    </xf>
    <xf numFmtId="165" fontId="31" fillId="0" borderId="2" xfId="11" applyNumberFormat="1" applyFont="1" applyFill="1" applyBorder="1" applyAlignment="1">
      <alignment vertical="center"/>
    </xf>
    <xf numFmtId="165" fontId="15" fillId="0" borderId="0" xfId="3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>
      <alignment vertical="center" wrapText="1"/>
    </xf>
    <xf numFmtId="0" fontId="23" fillId="0" borderId="0" xfId="21" applyFont="1" applyFill="1" applyBorder="1" applyAlignment="1">
      <alignment vertical="top" wrapText="1"/>
    </xf>
    <xf numFmtId="0" fontId="16" fillId="0" borderId="0" xfId="2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41" fontId="22" fillId="0" borderId="0" xfId="5" applyNumberFormat="1" applyFont="1" applyFill="1" applyBorder="1" applyAlignment="1">
      <alignment horizontal="center"/>
    </xf>
    <xf numFmtId="41" fontId="22" fillId="0" borderId="0" xfId="2" applyNumberFormat="1" applyFont="1" applyFill="1" applyAlignment="1">
      <alignment horizontal="right"/>
    </xf>
    <xf numFmtId="41" fontId="22" fillId="0" borderId="0" xfId="5" applyNumberFormat="1" applyFont="1" applyFill="1" applyBorder="1" applyAlignment="1">
      <alignment horizontal="right" vertical="center"/>
    </xf>
    <xf numFmtId="165" fontId="31" fillId="0" borderId="2" xfId="12" applyNumberFormat="1" applyFont="1" applyFill="1" applyBorder="1" applyAlignment="1">
      <alignment horizontal="left" vertical="center"/>
    </xf>
    <xf numFmtId="165" fontId="35" fillId="0" borderId="0" xfId="17" applyNumberFormat="1" applyFont="1" applyFill="1" applyBorder="1" applyAlignment="1">
      <alignment horizontal="right"/>
    </xf>
    <xf numFmtId="165" fontId="35" fillId="0" borderId="0" xfId="17" applyNumberFormat="1" applyFont="1" applyFill="1" applyBorder="1" applyAlignment="1">
      <alignment horizontal="right"/>
    </xf>
    <xf numFmtId="165" fontId="35" fillId="0" borderId="0" xfId="17" applyNumberFormat="1" applyFont="1" applyFill="1" applyBorder="1" applyAlignment="1">
      <alignment horizontal="right"/>
    </xf>
    <xf numFmtId="0" fontId="6" fillId="0" borderId="0" xfId="0" applyFont="1" applyFill="1"/>
    <xf numFmtId="0" fontId="9" fillId="0" borderId="0" xfId="0" applyFont="1" applyFill="1"/>
    <xf numFmtId="165" fontId="49" fillId="0" borderId="1" xfId="12" applyNumberFormat="1" applyFont="1" applyFill="1" applyBorder="1" applyAlignment="1" applyProtection="1">
      <alignment vertical="center"/>
    </xf>
    <xf numFmtId="0" fontId="71" fillId="0" borderId="0" xfId="0" applyNumberFormat="1" applyFont="1" applyFill="1" applyBorder="1" applyAlignment="1" applyProtection="1">
      <alignment vertical="top"/>
    </xf>
    <xf numFmtId="0" fontId="22" fillId="0" borderId="0" xfId="0" applyFont="1" applyFill="1" applyBorder="1" applyAlignment="1">
      <alignment horizontal="left" vertical="center"/>
    </xf>
    <xf numFmtId="41" fontId="22" fillId="0" borderId="2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1" xfId="0" applyNumberFormat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vertical="top"/>
    </xf>
    <xf numFmtId="165" fontId="49" fillId="0" borderId="0" xfId="12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 wrapText="1"/>
    </xf>
    <xf numFmtId="0" fontId="88" fillId="0" borderId="0" xfId="0" applyFont="1"/>
    <xf numFmtId="0" fontId="18" fillId="0" borderId="0" xfId="1" applyFont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64" fillId="0" borderId="0" xfId="14" applyFont="1" applyFill="1" applyBorder="1" applyAlignment="1">
      <alignment horizontal="left" vertical="center" wrapText="1"/>
    </xf>
    <xf numFmtId="0" fontId="24" fillId="0" borderId="0" xfId="1" applyFont="1" applyFill="1" applyAlignment="1">
      <alignment vertical="center"/>
    </xf>
    <xf numFmtId="0" fontId="24" fillId="0" borderId="0" xfId="14" applyFont="1" applyFill="1" applyBorder="1" applyAlignment="1">
      <alignment horizontal="left" vertical="center"/>
    </xf>
    <xf numFmtId="0" fontId="24" fillId="0" borderId="0" xfId="1" applyFont="1" applyFill="1" applyAlignment="1">
      <alignment horizontal="left" vertical="center"/>
    </xf>
    <xf numFmtId="0" fontId="89" fillId="0" borderId="0" xfId="21" applyFont="1" applyFill="1" applyBorder="1" applyAlignment="1" applyProtection="1">
      <alignment vertical="top" wrapText="1"/>
      <protection locked="0"/>
    </xf>
    <xf numFmtId="0" fontId="90" fillId="0" borderId="0" xfId="21" applyFont="1" applyFill="1" applyBorder="1" applyAlignment="1" applyProtection="1">
      <alignment vertical="top" wrapText="1"/>
      <protection locked="0"/>
    </xf>
    <xf numFmtId="0" fontId="91" fillId="0" borderId="0" xfId="2" applyFont="1" applyFill="1" applyBorder="1" applyAlignment="1">
      <alignment vertical="top" wrapText="1"/>
    </xf>
    <xf numFmtId="0" fontId="89" fillId="0" borderId="0" xfId="21" applyFont="1" applyFill="1" applyBorder="1" applyAlignment="1" applyProtection="1">
      <alignment vertical="top"/>
      <protection locked="0"/>
    </xf>
    <xf numFmtId="165" fontId="53" fillId="0" borderId="0" xfId="3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0" fontId="35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16" fillId="0" borderId="0" xfId="6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20" fillId="0" borderId="0" xfId="3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right"/>
    </xf>
    <xf numFmtId="0" fontId="94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15" fillId="0" borderId="0" xfId="3" applyNumberFormat="1" applyFont="1" applyFill="1" applyBorder="1" applyAlignment="1" applyProtection="1">
      <alignment vertical="center" wrapText="1"/>
    </xf>
    <xf numFmtId="0" fontId="16" fillId="0" borderId="0" xfId="3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>
      <alignment vertical="top"/>
    </xf>
    <xf numFmtId="0" fontId="70" fillId="0" borderId="0" xfId="3" applyNumberFormat="1" applyFont="1" applyFill="1" applyBorder="1" applyAlignment="1" applyProtection="1">
      <alignment horizontal="right" vertical="top"/>
    </xf>
    <xf numFmtId="0" fontId="73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/>
    </xf>
    <xf numFmtId="0" fontId="3" fillId="0" borderId="1" xfId="1" applyFont="1" applyBorder="1" applyAlignment="1">
      <alignment vertical="center"/>
    </xf>
    <xf numFmtId="0" fontId="3" fillId="0" borderId="0" xfId="0" applyFont="1" applyFill="1"/>
    <xf numFmtId="0" fontId="62" fillId="0" borderId="0" xfId="0" applyFont="1"/>
    <xf numFmtId="0" fontId="29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9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 wrapText="1"/>
    </xf>
    <xf numFmtId="41" fontId="11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top"/>
    </xf>
    <xf numFmtId="41" fontId="4" fillId="0" borderId="0" xfId="0" applyNumberFormat="1" applyFont="1" applyFill="1" applyBorder="1" applyAlignment="1">
      <alignment horizontal="right" vertical="top" wrapText="1"/>
    </xf>
    <xf numFmtId="41" fontId="11" fillId="0" borderId="0" xfId="0" applyNumberFormat="1" applyFont="1" applyFill="1" applyBorder="1" applyAlignment="1">
      <alignment horizontal="right" vertical="top" wrapText="1"/>
    </xf>
    <xf numFmtId="15" fontId="95" fillId="0" borderId="0" xfId="1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70" fillId="0" borderId="0" xfId="3" applyNumberFormat="1" applyFont="1" applyFill="1" applyBorder="1" applyAlignment="1" applyProtection="1"/>
    <xf numFmtId="0" fontId="70" fillId="0" borderId="0" xfId="0" applyFont="1" applyFill="1" applyBorder="1" applyAlignment="1"/>
    <xf numFmtId="0" fontId="15" fillId="0" borderId="0" xfId="3" applyNumberFormat="1" applyFont="1" applyFill="1" applyBorder="1" applyAlignment="1" applyProtection="1">
      <alignment horizontal="right" vertical="top" wrapText="1"/>
    </xf>
    <xf numFmtId="0" fontId="16" fillId="0" borderId="0" xfId="0" applyFont="1" applyFill="1" applyBorder="1" applyAlignment="1">
      <alignment horizontal="right" vertical="top"/>
    </xf>
    <xf numFmtId="0" fontId="4" fillId="0" borderId="0" xfId="3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>
      <alignment horizontal="right" vertical="top"/>
    </xf>
  </cellXfs>
  <cellStyles count="46">
    <cellStyle name="Comma" xfId="12" builtinId="3"/>
    <cellStyle name="Comma 2" xfId="11"/>
    <cellStyle name="Comma 2 2" xfId="17"/>
    <cellStyle name="Comma 2 2 2" xfId="42"/>
    <cellStyle name="Comma 3" xfId="16"/>
    <cellStyle name="Comma 3 2" xfId="25"/>
    <cellStyle name="Comma 3 3" xfId="40"/>
    <cellStyle name="Comma 3 4" xfId="38"/>
    <cellStyle name="Comma 4" xfId="18"/>
    <cellStyle name="Comma 5" xfId="41"/>
    <cellStyle name="Hyperlink 2" xfId="35"/>
    <cellStyle name="Normal" xfId="0" builtinId="0"/>
    <cellStyle name="Normal 10" xfId="32"/>
    <cellStyle name="Normal 2" xfId="14"/>
    <cellStyle name="Normal 2 10" xfId="29"/>
    <cellStyle name="Normal 2 2" xfId="26"/>
    <cellStyle name="Normal 2 2 2" xfId="45"/>
    <cellStyle name="Normal 2 3" xfId="19"/>
    <cellStyle name="Normal 3" xfId="20"/>
    <cellStyle name="Normal 4" xfId="24"/>
    <cellStyle name="Normal 5" xfId="27"/>
    <cellStyle name="Normal 6" xfId="31"/>
    <cellStyle name="Normal 6 2" xfId="33"/>
    <cellStyle name="Normal 7" xfId="30"/>
    <cellStyle name="Normal 8" xfId="15"/>
    <cellStyle name="Normal 8 2" xfId="44"/>
    <cellStyle name="Normal 8 3" xfId="34"/>
    <cellStyle name="Normal 9" xfId="36"/>
    <cellStyle name="Normal_BAL" xfId="1"/>
    <cellStyle name="Normal_Financial statements 2000 Alcomet" xfId="2"/>
    <cellStyle name="Normal_Financial statements 2000 Alcomet 3" xfId="21"/>
    <cellStyle name="Normal_Financial statements_bg model 2002" xfId="3"/>
    <cellStyle name="Normal_FS_2004_Final_28.03.05" xfId="4"/>
    <cellStyle name="Normal_FS_SOPHARMA_2005 (2)" xfId="5"/>
    <cellStyle name="Normal_FS'05-Neochim group-raboten_Final2" xfId="6"/>
    <cellStyle name="Normal_P&amp;L" xfId="7"/>
    <cellStyle name="Normal_P&amp;L_Financial statements_bg model 2002" xfId="8"/>
    <cellStyle name="Normal_Sheet2" xfId="9"/>
    <cellStyle name="Normal_SOPHARMA_FS_01_12_2007_predvaritelen" xfId="10"/>
    <cellStyle name="Percent" xfId="13" builtinId="5"/>
    <cellStyle name="Percent 2" xfId="28"/>
    <cellStyle name="Percent 3" xfId="22"/>
    <cellStyle name="Percent 3 2" xfId="43"/>
    <cellStyle name="Percent 3 3" xfId="37"/>
    <cellStyle name="Обычный 2" xfId="23"/>
    <cellStyle name="Обычный_8" xfId="39"/>
  </cellStyles>
  <dxfs count="0"/>
  <tableStyles count="0" defaultTableStyle="TableStyleMedium9" defaultPivotStyle="PivotStyleLight16"/>
  <colors>
    <mruColors>
      <color rgb="FF99FFCC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tion\2016\YE%202016\!&#1050;&#1086;&#1085;&#1089;&#1086;%20&#1088;&#1072;&#1073;&#1086;&#1090;&#1085;&#1080;%20&#1092;&#1072;&#1081;&#1083;&#1086;&#1074;&#1077;\!FINAL%20AFA\102.FS%20conso%20-%203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tion\2016\YE%202016\!&#1050;&#1086;&#1085;&#1089;&#1086;%20&#1088;&#1072;&#1073;&#1086;&#1090;&#1085;&#1080;%20&#1092;&#1072;&#1081;&#1083;&#1086;&#1074;&#1077;\!FINAL%20AFA\103.Notes_Sopharma%20Group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tion\2016\Q1%202016\!&#1050;&#1086;&#1085;&#1089;&#1086;%20&#1088;&#1072;&#1073;&#1086;&#1090;&#1085;&#1080;%20&#1092;&#1072;&#1081;&#1083;&#1086;&#1074;&#1077;\17.05.2016\102.FS%20conso%20-%2031.12.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tion\2016\YE%202016\!&#1050;&#1086;&#1085;&#1089;&#1086;%20&#1088;&#1072;&#1073;&#1086;&#1090;&#1085;&#1080;%20&#1092;&#1072;&#1081;&#1083;&#1086;&#1074;&#1077;\!FINAL%20AFA\102%20FS%20conso%2031.12.2016%20-%20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SFP dr"/>
      <sheetName val="SFP cr"/>
      <sheetName val="IS dr"/>
      <sheetName val="IS cr"/>
      <sheetName val="IS 2016"/>
      <sheetName val="SFP  2016"/>
      <sheetName val="IS,SFP Adjistments 16"/>
      <sheetName val="тип операция"/>
      <sheetName val="legend"/>
      <sheetName val="нетен аджустмонт"/>
      <sheetName val="нетен аджустмонт 2016"/>
      <sheetName val="Дт Кт"/>
      <sheetName val="ОВД дт"/>
      <sheetName val="ОВД кт"/>
      <sheetName val="ОФС дт"/>
      <sheetName val="ОФС кт"/>
      <sheetName val="CF Q3 2016"/>
      <sheetName val="CF Adj pivot (2)"/>
      <sheetName val="CF Adj Q3 2016"/>
      <sheetName val="CF YE 2014"/>
      <sheetName val="CF Adj pivot"/>
      <sheetName val="CF Adjustments YE"/>
      <sheetName val="CF - консо корекции"/>
      <sheetName val="CF 2013 old"/>
      <sheetName val="bank loans"/>
      <sheetName val="working"/>
      <sheetName val="2013 code REF (2)"/>
      <sheetName val="операции Дт - Кт  - нетно 2013 "/>
      <sheetName val="CF 2012-PBC"/>
      <sheetName val="CF Adj"/>
      <sheetName val="2012 code REF"/>
      <sheetName val="SCF dr"/>
      <sheetName val="SCF 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CE10">
            <v>231714</v>
          </cell>
        </row>
        <row r="11">
          <cell r="CE11">
            <v>645371</v>
          </cell>
        </row>
        <row r="12">
          <cell r="CE12">
            <v>9483</v>
          </cell>
        </row>
        <row r="13">
          <cell r="CE13">
            <v>-571132</v>
          </cell>
        </row>
        <row r="14">
          <cell r="CE14">
            <v>-994</v>
          </cell>
        </row>
        <row r="15">
          <cell r="CE15">
            <v>-82906</v>
          </cell>
        </row>
        <row r="16">
          <cell r="CE16">
            <v>-56408</v>
          </cell>
        </row>
        <row r="17">
          <cell r="CE17">
            <v>-87159</v>
          </cell>
        </row>
        <row r="18">
          <cell r="CE18">
            <v>-28705</v>
          </cell>
        </row>
        <row r="19">
          <cell r="CE19">
            <v>-14313</v>
          </cell>
        </row>
        <row r="22">
          <cell r="CE22">
            <v>7023</v>
          </cell>
        </row>
        <row r="23">
          <cell r="CE23">
            <v>-12730</v>
          </cell>
        </row>
        <row r="27">
          <cell r="CE27">
            <v>14860</v>
          </cell>
        </row>
        <row r="29">
          <cell r="CE29">
            <v>8972</v>
          </cell>
        </row>
        <row r="33">
          <cell r="CE33">
            <v>-7207</v>
          </cell>
        </row>
        <row r="47">
          <cell r="CE47">
            <v>-128</v>
          </cell>
        </row>
      </sheetData>
      <sheetData sheetId="13">
        <row r="54">
          <cell r="CE54">
            <v>-18548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3A"/>
      <sheetName val="3B"/>
      <sheetName val="4"/>
      <sheetName val="5"/>
      <sheetName val="6"/>
      <sheetName val="7"/>
      <sheetName val="8"/>
      <sheetName val="8A"/>
      <sheetName val="9"/>
      <sheetName val="9A"/>
      <sheetName val="10"/>
      <sheetName val="11,12"/>
      <sheetName val="13"/>
      <sheetName val="13A"/>
      <sheetName val="ZALOZI I DRUGI"/>
      <sheetName val="14"/>
      <sheetName val="15 "/>
      <sheetName val="16"/>
      <sheetName val="17"/>
      <sheetName val="18"/>
      <sheetName val="19"/>
      <sheetName val="20,21"/>
      <sheetName val="22"/>
      <sheetName val="22A"/>
      <sheetName val="22B"/>
      <sheetName val="23"/>
      <sheetName val="24"/>
      <sheetName val="25"/>
      <sheetName val="26"/>
      <sheetName val="27"/>
      <sheetName val="28"/>
      <sheetName val="29 "/>
      <sheetName val="30"/>
      <sheetName val="31.1"/>
      <sheetName val="31.2"/>
      <sheetName val="33"/>
      <sheetName val="35"/>
      <sheetName val="36"/>
      <sheetName val="37"/>
      <sheetName val="38"/>
      <sheetName val="39"/>
      <sheetName val="40"/>
      <sheetName val="41.1-Таблици Валутен"/>
      <sheetName val="41.2-Tаблици Матуритетен"/>
      <sheetName val="41.3-Таблици Лихвен"/>
      <sheetName val="42.1"/>
      <sheetName val="42.2"/>
      <sheetName val="сегментно отчитане"/>
      <sheetName val="Currenc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5">
          <cell r="CD45">
            <v>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SFP dr"/>
      <sheetName val="SFP cr"/>
      <sheetName val="IS dr"/>
      <sheetName val="IS cr"/>
      <sheetName val="IS 2015"/>
      <sheetName val="SFP  2015"/>
      <sheetName val="IS,SFP Adjistments 15"/>
      <sheetName val="тип операция"/>
      <sheetName val="legend"/>
      <sheetName val="нетен аджустмонт"/>
      <sheetName val="нетен аджустмонт 2015"/>
      <sheetName val="Дт Кт"/>
      <sheetName val="ОВД дт"/>
      <sheetName val="ОВД кт"/>
      <sheetName val="ОФС дт"/>
      <sheetName val="ОФС кт"/>
      <sheetName val="CF YE 2014"/>
      <sheetName val="CF Adj pivot"/>
      <sheetName val="CF Adjustments YE"/>
      <sheetName val="CF - консо корекции"/>
      <sheetName val="CF 2013 old"/>
      <sheetName val="bank loans"/>
      <sheetName val="working"/>
      <sheetName val="2013 code REF (2)"/>
      <sheetName val="операции Дт - Кт  - нетно 2013 "/>
      <sheetName val="CF 2012-PBC"/>
      <sheetName val="CF Adj"/>
      <sheetName val="2012 code REF"/>
      <sheetName val="SCF dr"/>
      <sheetName val="SCF 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5">
          <cell r="CE15">
            <v>315005</v>
          </cell>
        </row>
        <row r="42">
          <cell r="CE42">
            <v>134798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IS 2013 "/>
      <sheetName val="SFP  2013"/>
      <sheetName val="нетен аджустмонт"/>
      <sheetName val="Sheet1"/>
      <sheetName val="Sheet3"/>
      <sheetName val="IS,SFP Adjistments 13"/>
      <sheetName val="тип операция"/>
      <sheetName val="legend"/>
      <sheetName val="ОВД дт"/>
      <sheetName val="ОВД кт"/>
      <sheetName val="ОФС дт"/>
      <sheetName val="ОФС кт"/>
      <sheetName val="CF 2016"/>
      <sheetName val="CF Adj pivot"/>
      <sheetName val="Sheet8"/>
      <sheetName val="CF Adj YE 2016"/>
      <sheetName val="2013 code REF (2)"/>
      <sheetName val="операции Дт - Кт  - нетно 2013 "/>
      <sheetName val="CF 2012-PBC"/>
      <sheetName val="CF Adjustments 12 PBC"/>
      <sheetName val="2012 code REF"/>
      <sheetName val="SCF dr"/>
      <sheetName val="SCF cr"/>
      <sheetName val="loans received"/>
      <sheetName val="loans granted"/>
      <sheetName val="пол.див-ти"/>
      <sheetName val="изпл.див-ти"/>
      <sheetName val="working"/>
      <sheetName val="working 2"/>
      <sheetName val="Sheet5"/>
      <sheetName val="official form"/>
      <sheetName val="инв. СФ"/>
      <sheetName val="Sheet6"/>
      <sheetName val="инв. СФТР"/>
      <sheetName val="инв. УФ"/>
      <sheetName val="currency rate"/>
      <sheetName val="БРТ"/>
      <sheetName val="ФМ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">
          <cell r="CC13">
            <v>906890</v>
          </cell>
        </row>
        <row r="14">
          <cell r="CC14">
            <v>-819238</v>
          </cell>
        </row>
        <row r="15">
          <cell r="CC15">
            <v>-81499</v>
          </cell>
        </row>
        <row r="16">
          <cell r="CC16">
            <v>-62780</v>
          </cell>
        </row>
        <row r="17">
          <cell r="CC17">
            <v>4478</v>
          </cell>
        </row>
        <row r="18">
          <cell r="CC18">
            <v>-5600</v>
          </cell>
        </row>
        <row r="19">
          <cell r="CC19">
            <v>48.793831984126982</v>
          </cell>
        </row>
        <row r="20">
          <cell r="CC20">
            <v>-7188</v>
          </cell>
        </row>
        <row r="21">
          <cell r="CC21">
            <v>-543</v>
          </cell>
        </row>
        <row r="22">
          <cell r="CC22">
            <v>-3168.7938319841269</v>
          </cell>
        </row>
        <row r="29">
          <cell r="CC29">
            <v>-14217</v>
          </cell>
        </row>
        <row r="30">
          <cell r="CC30">
            <v>733</v>
          </cell>
        </row>
        <row r="31">
          <cell r="CC31">
            <v>-4010</v>
          </cell>
        </row>
        <row r="32">
          <cell r="CC32">
            <v>15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view="pageBreakPreview" topLeftCell="A13" zoomScale="75" zoomScaleNormal="70" zoomScaleSheetLayoutView="75" workbookViewId="0">
      <selection activeCell="H39" sqref="H39"/>
    </sheetView>
  </sheetViews>
  <sheetFormatPr defaultColWidth="0" defaultRowHeight="12.75" customHeight="1" zeroHeight="1"/>
  <cols>
    <col min="1" max="1" width="45.140625" style="3" bestFit="1" customWidth="1"/>
    <col min="2" max="2" width="9.28515625" style="3" customWidth="1"/>
    <col min="3" max="3" width="16.85546875" style="3" customWidth="1"/>
    <col min="4" max="6" width="9.28515625" style="3" customWidth="1"/>
    <col min="7" max="7" width="23.28515625" style="3" customWidth="1"/>
    <col min="8" max="9" width="9.28515625" style="3" customWidth="1"/>
    <col min="10" max="16384" width="9.28515625" style="3" hidden="1"/>
  </cols>
  <sheetData>
    <row r="1" spans="1:9" ht="18.75">
      <c r="A1" s="339" t="s">
        <v>192</v>
      </c>
      <c r="B1" s="2"/>
      <c r="C1" s="2"/>
      <c r="D1" s="1" t="s">
        <v>193</v>
      </c>
      <c r="E1" s="2"/>
      <c r="F1" s="2"/>
      <c r="G1" s="2"/>
      <c r="H1" s="2"/>
    </row>
    <row r="2" spans="1:9"/>
    <row r="3" spans="1:9"/>
    <row r="4" spans="1:9"/>
    <row r="5" spans="1:9" ht="18.75">
      <c r="A5" s="4" t="s">
        <v>194</v>
      </c>
      <c r="D5" s="289" t="s">
        <v>101</v>
      </c>
      <c r="E5" s="5"/>
      <c r="F5" s="6"/>
      <c r="G5" s="6"/>
      <c r="H5" s="6"/>
      <c r="I5" s="6"/>
    </row>
    <row r="6" spans="1:9" ht="17.25" customHeight="1">
      <c r="A6" s="4"/>
      <c r="D6" s="289" t="s">
        <v>195</v>
      </c>
      <c r="E6" s="5"/>
      <c r="F6" s="6"/>
      <c r="G6" s="6"/>
      <c r="H6" s="6"/>
      <c r="I6" s="6"/>
    </row>
    <row r="7" spans="1:9" ht="18.75">
      <c r="A7" s="4"/>
      <c r="D7" s="289" t="s">
        <v>196</v>
      </c>
      <c r="E7" s="5"/>
      <c r="F7" s="6"/>
      <c r="G7" s="6"/>
      <c r="H7" s="6"/>
      <c r="I7" s="6"/>
    </row>
    <row r="8" spans="1:9" ht="18.75">
      <c r="A8" s="4"/>
      <c r="D8" s="289" t="s">
        <v>197</v>
      </c>
      <c r="E8" s="5"/>
      <c r="F8" s="6"/>
      <c r="G8" s="6"/>
      <c r="H8" s="6"/>
      <c r="I8" s="6"/>
    </row>
    <row r="9" spans="1:9" ht="16.5">
      <c r="A9" s="7"/>
      <c r="D9" s="289" t="s">
        <v>198</v>
      </c>
      <c r="E9" s="5"/>
      <c r="F9" s="7"/>
      <c r="G9" s="6"/>
      <c r="H9" s="6"/>
      <c r="I9" s="6"/>
    </row>
    <row r="10" spans="1:9" ht="18.75">
      <c r="A10" s="4"/>
      <c r="D10" s="8"/>
      <c r="E10" s="8"/>
      <c r="F10" s="6"/>
      <c r="G10" s="6"/>
      <c r="H10" s="6"/>
      <c r="I10" s="6"/>
    </row>
    <row r="11" spans="1:9" ht="18.75">
      <c r="A11" s="4"/>
      <c r="D11" s="9"/>
      <c r="E11" s="9"/>
      <c r="F11" s="9"/>
      <c r="G11" s="6"/>
      <c r="H11" s="6"/>
      <c r="I11" s="6"/>
    </row>
    <row r="12" spans="1:9" ht="18.75">
      <c r="A12" s="4" t="s">
        <v>199</v>
      </c>
      <c r="D12" s="9" t="s">
        <v>101</v>
      </c>
      <c r="E12" s="10"/>
      <c r="F12" s="10"/>
      <c r="G12" s="11"/>
    </row>
    <row r="13" spans="1:9" ht="16.5">
      <c r="D13" s="9"/>
      <c r="E13" s="10"/>
      <c r="F13" s="10"/>
      <c r="G13" s="12"/>
      <c r="H13" s="6"/>
      <c r="I13" s="6"/>
    </row>
    <row r="14" spans="1:9" ht="16.5">
      <c r="D14" s="9"/>
      <c r="E14" s="10"/>
      <c r="F14" s="10"/>
      <c r="G14" s="12"/>
      <c r="H14" s="6"/>
      <c r="I14" s="6"/>
    </row>
    <row r="15" spans="1:9" ht="18.75">
      <c r="A15" s="4" t="s">
        <v>102</v>
      </c>
      <c r="D15" s="9" t="s">
        <v>47</v>
      </c>
      <c r="E15" s="10"/>
      <c r="F15" s="10"/>
      <c r="G15" s="12"/>
      <c r="H15" s="6"/>
      <c r="I15" s="6"/>
    </row>
    <row r="16" spans="1:9" ht="18.75">
      <c r="A16" s="4"/>
      <c r="D16" s="9"/>
      <c r="E16" s="10"/>
      <c r="F16" s="10"/>
      <c r="G16" s="12"/>
      <c r="H16" s="6"/>
      <c r="I16" s="6"/>
    </row>
    <row r="17" spans="1:9" ht="18.75">
      <c r="A17" s="340"/>
      <c r="D17" s="9"/>
      <c r="E17" s="10"/>
      <c r="F17" s="10"/>
      <c r="G17" s="12"/>
      <c r="H17" s="4"/>
      <c r="I17" s="4"/>
    </row>
    <row r="18" spans="1:9" ht="18.75">
      <c r="A18" s="4" t="s">
        <v>200</v>
      </c>
      <c r="B18" s="4"/>
      <c r="C18" s="4"/>
      <c r="D18" s="9" t="s">
        <v>49</v>
      </c>
      <c r="E18" s="10"/>
      <c r="F18" s="10"/>
      <c r="G18" s="12"/>
      <c r="H18" s="4"/>
      <c r="I18" s="4"/>
    </row>
    <row r="19" spans="1:9" ht="18.75">
      <c r="A19" s="4"/>
      <c r="B19" s="4"/>
      <c r="C19" s="4"/>
      <c r="D19" s="9"/>
      <c r="E19" s="10"/>
      <c r="F19" s="10"/>
      <c r="G19" s="12"/>
      <c r="H19" s="4"/>
      <c r="I19" s="4"/>
    </row>
    <row r="20" spans="1:9" ht="18.75">
      <c r="A20" s="4"/>
      <c r="D20" s="9"/>
      <c r="E20" s="10"/>
      <c r="F20" s="10"/>
      <c r="G20" s="11"/>
    </row>
    <row r="21" spans="1:9" ht="18.75">
      <c r="A21" s="340" t="s">
        <v>201</v>
      </c>
      <c r="B21" s="17"/>
      <c r="C21" s="13"/>
      <c r="D21" s="289" t="s">
        <v>202</v>
      </c>
      <c r="E21" s="290"/>
      <c r="F21" s="290"/>
      <c r="G21" s="11"/>
    </row>
    <row r="22" spans="1:9" ht="18.75">
      <c r="A22" s="340"/>
      <c r="B22" s="17"/>
      <c r="C22" s="13"/>
      <c r="D22" s="289"/>
      <c r="E22" s="290"/>
      <c r="F22" s="290"/>
      <c r="G22" s="11"/>
    </row>
    <row r="23" spans="1:9" ht="18.75">
      <c r="A23" s="4"/>
      <c r="C23" s="13"/>
      <c r="D23" s="9"/>
      <c r="E23" s="10"/>
      <c r="F23" s="10"/>
      <c r="G23" s="11"/>
    </row>
    <row r="24" spans="1:9" ht="18.75">
      <c r="A24" s="4" t="s">
        <v>203</v>
      </c>
      <c r="D24" s="9" t="s">
        <v>204</v>
      </c>
      <c r="E24" s="10"/>
      <c r="F24" s="10"/>
      <c r="G24" s="11"/>
    </row>
    <row r="25" spans="1:9" ht="18.75">
      <c r="A25" s="4"/>
      <c r="D25" s="9" t="s">
        <v>205</v>
      </c>
      <c r="E25" s="10"/>
      <c r="F25" s="10"/>
      <c r="G25" s="11"/>
      <c r="H25" s="17"/>
      <c r="I25" s="17"/>
    </row>
    <row r="26" spans="1:9" ht="18" customHeight="1">
      <c r="A26" s="4"/>
      <c r="D26" s="6"/>
      <c r="E26" s="12"/>
      <c r="F26" s="12"/>
      <c r="G26" s="11"/>
      <c r="H26" s="128"/>
      <c r="I26" s="129"/>
    </row>
    <row r="27" spans="1:9" ht="18.75">
      <c r="A27" s="4"/>
      <c r="D27" s="9"/>
      <c r="E27" s="11"/>
      <c r="F27" s="11"/>
      <c r="G27" s="11"/>
      <c r="H27" s="17"/>
      <c r="I27" s="17"/>
    </row>
    <row r="28" spans="1:9" ht="18.75">
      <c r="A28" s="340" t="s">
        <v>206</v>
      </c>
      <c r="B28" s="17"/>
      <c r="C28" s="13"/>
      <c r="D28" s="289" t="s">
        <v>207</v>
      </c>
      <c r="E28" s="290"/>
      <c r="F28" s="14"/>
      <c r="G28" s="14"/>
      <c r="H28" s="4"/>
      <c r="I28" s="4"/>
    </row>
    <row r="29" spans="1:9" ht="18.75">
      <c r="A29" s="340"/>
      <c r="B29" s="17"/>
      <c r="C29" s="13"/>
      <c r="D29" s="289" t="s">
        <v>208</v>
      </c>
      <c r="E29" s="290"/>
      <c r="F29" s="14"/>
      <c r="G29" s="16"/>
      <c r="H29" s="4"/>
      <c r="I29" s="4"/>
    </row>
    <row r="30" spans="1:9" ht="18.75">
      <c r="A30" s="340"/>
      <c r="B30" s="17"/>
      <c r="C30" s="13"/>
      <c r="D30" s="289" t="s">
        <v>209</v>
      </c>
      <c r="E30" s="290"/>
      <c r="F30" s="14"/>
      <c r="G30" s="16"/>
      <c r="H30" s="4"/>
      <c r="I30" s="4"/>
    </row>
    <row r="31" spans="1:9" ht="18.75">
      <c r="A31" s="340"/>
      <c r="B31" s="17"/>
      <c r="C31" s="13"/>
      <c r="D31" s="289" t="s">
        <v>210</v>
      </c>
      <c r="E31" s="290"/>
      <c r="F31" s="14"/>
      <c r="G31" s="16"/>
    </row>
    <row r="32" spans="1:9" ht="18.75">
      <c r="A32" s="340"/>
      <c r="B32" s="17"/>
      <c r="C32" s="17"/>
      <c r="D32" s="289" t="s">
        <v>211</v>
      </c>
      <c r="E32" s="16"/>
      <c r="F32" s="16"/>
      <c r="G32" s="16"/>
    </row>
    <row r="33" spans="1:9" ht="18.75">
      <c r="A33" s="340"/>
      <c r="B33" s="17"/>
      <c r="C33" s="8"/>
      <c r="D33" s="289" t="s">
        <v>212</v>
      </c>
      <c r="E33" s="5"/>
      <c r="F33" s="14"/>
      <c r="G33" s="16"/>
    </row>
    <row r="34" spans="1:9" ht="18.75">
      <c r="A34" s="340"/>
      <c r="B34" s="17"/>
      <c r="C34" s="8"/>
      <c r="D34" s="289" t="s">
        <v>213</v>
      </c>
      <c r="E34" s="5"/>
      <c r="F34" s="14"/>
      <c r="G34" s="15"/>
    </row>
    <row r="35" spans="1:9" ht="18.75">
      <c r="A35" s="340"/>
      <c r="B35" s="17"/>
      <c r="C35" s="8"/>
      <c r="D35" s="289" t="s">
        <v>214</v>
      </c>
      <c r="E35" s="5"/>
      <c r="F35" s="14"/>
      <c r="G35" s="290"/>
    </row>
    <row r="36" spans="1:9" ht="18.75">
      <c r="A36" s="4"/>
      <c r="D36" s="9"/>
      <c r="E36" s="15"/>
      <c r="F36" s="11"/>
      <c r="G36" s="290"/>
    </row>
    <row r="37" spans="1:9" ht="18.75">
      <c r="A37" s="4" t="s">
        <v>215</v>
      </c>
      <c r="D37" s="289" t="s">
        <v>216</v>
      </c>
      <c r="E37" s="290"/>
      <c r="F37" s="290"/>
      <c r="G37" s="290"/>
    </row>
    <row r="38" spans="1:9" ht="18.75">
      <c r="A38" s="4"/>
      <c r="D38" s="289" t="s">
        <v>217</v>
      </c>
      <c r="E38" s="290"/>
      <c r="F38" s="290"/>
      <c r="G38" s="290"/>
      <c r="H38" s="17"/>
      <c r="I38" s="17"/>
    </row>
    <row r="39" spans="1:9" ht="18.75">
      <c r="A39" s="4"/>
      <c r="D39" s="289" t="s">
        <v>218</v>
      </c>
      <c r="E39" s="290"/>
      <c r="F39" s="290"/>
      <c r="G39" s="290"/>
    </row>
    <row r="40" spans="1:9" ht="18.75">
      <c r="A40" s="4"/>
      <c r="D40" s="289" t="s">
        <v>219</v>
      </c>
      <c r="E40" s="290"/>
      <c r="F40" s="290"/>
      <c r="G40" s="290"/>
    </row>
    <row r="41" spans="1:9" ht="18.75">
      <c r="A41" s="4"/>
      <c r="D41" s="289" t="s">
        <v>220</v>
      </c>
      <c r="E41" s="290"/>
      <c r="F41" s="290"/>
      <c r="G41" s="290"/>
    </row>
    <row r="42" spans="1:9" ht="18.75">
      <c r="A42" s="4"/>
      <c r="D42" s="289" t="s">
        <v>221</v>
      </c>
      <c r="E42" s="290"/>
      <c r="F42" s="290"/>
      <c r="G42" s="290"/>
    </row>
    <row r="43" spans="1:9" ht="18.75">
      <c r="A43" s="4"/>
      <c r="D43" s="289" t="s">
        <v>222</v>
      </c>
      <c r="E43" s="290"/>
      <c r="F43" s="290"/>
      <c r="G43" s="16"/>
    </row>
    <row r="44" spans="1:9" ht="18.75">
      <c r="A44" s="4"/>
      <c r="D44" s="289" t="s">
        <v>223</v>
      </c>
      <c r="E44" s="290"/>
      <c r="F44" s="290"/>
      <c r="G44" s="16"/>
    </row>
    <row r="45" spans="1:9" ht="18.75">
      <c r="A45" s="4"/>
      <c r="D45" s="289"/>
      <c r="E45" s="16"/>
      <c r="F45" s="14"/>
      <c r="G45" s="15"/>
    </row>
    <row r="46" spans="1:9" ht="18.75">
      <c r="A46" s="4" t="s">
        <v>224</v>
      </c>
      <c r="D46" s="341" t="s">
        <v>225</v>
      </c>
      <c r="E46" s="15"/>
      <c r="F46" s="15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showWhiteSpace="0" view="pageBreakPreview" zoomScale="66" zoomScaleNormal="90" zoomScaleSheetLayoutView="66" workbookViewId="0">
      <selection activeCell="A45" sqref="A45"/>
    </sheetView>
  </sheetViews>
  <sheetFormatPr defaultColWidth="9.140625" defaultRowHeight="15"/>
  <cols>
    <col min="1" max="1" width="80.42578125" style="18" customWidth="1"/>
    <col min="2" max="2" width="11.5703125" style="27" customWidth="1"/>
    <col min="3" max="3" width="5.28515625" style="23" customWidth="1"/>
    <col min="4" max="4" width="12.28515625" style="23" customWidth="1"/>
    <col min="5" max="5" width="2.140625" style="23" customWidth="1"/>
    <col min="6" max="6" width="12.28515625" style="23" customWidth="1"/>
    <col min="7" max="7" width="1.5703125" style="23" customWidth="1"/>
    <col min="8" max="8" width="12.28515625" style="18" bestFit="1" customWidth="1"/>
    <col min="9" max="9" width="5" style="18" customWidth="1"/>
    <col min="10" max="10" width="11.5703125" style="18" bestFit="1" customWidth="1"/>
    <col min="11" max="16384" width="9.140625" style="18"/>
  </cols>
  <sheetData>
    <row r="1" spans="1:10">
      <c r="A1" s="343" t="s">
        <v>53</v>
      </c>
      <c r="B1" s="344"/>
      <c r="C1" s="344"/>
      <c r="D1" s="344"/>
      <c r="E1" s="344"/>
      <c r="F1" s="344"/>
      <c r="G1" s="344"/>
    </row>
    <row r="2" spans="1:10" s="19" customFormat="1">
      <c r="A2" s="345" t="s">
        <v>51</v>
      </c>
      <c r="B2" s="346"/>
      <c r="C2" s="346"/>
      <c r="D2" s="346"/>
      <c r="E2" s="346"/>
      <c r="F2" s="346"/>
      <c r="G2" s="346"/>
    </row>
    <row r="3" spans="1:10">
      <c r="A3" s="317" t="s">
        <v>52</v>
      </c>
      <c r="B3" s="180"/>
      <c r="C3" s="20"/>
      <c r="D3" s="20"/>
      <c r="E3" s="20"/>
      <c r="F3" s="20"/>
      <c r="G3" s="20"/>
    </row>
    <row r="4" spans="1:10" ht="4.5" customHeight="1">
      <c r="A4" s="273"/>
      <c r="B4" s="180"/>
      <c r="C4" s="20"/>
      <c r="D4" s="20"/>
      <c r="E4" s="20"/>
      <c r="F4" s="20"/>
      <c r="G4" s="20"/>
    </row>
    <row r="5" spans="1:10" ht="5.25" customHeight="1">
      <c r="A5" s="273"/>
      <c r="B5" s="180"/>
      <c r="C5" s="20"/>
      <c r="D5" s="20"/>
      <c r="E5" s="20"/>
      <c r="F5" s="20"/>
      <c r="G5" s="20"/>
    </row>
    <row r="6" spans="1:10" ht="15" customHeight="1">
      <c r="A6" s="19"/>
      <c r="B6" s="347" t="s">
        <v>50</v>
      </c>
      <c r="C6" s="274"/>
      <c r="D6" s="349" t="s">
        <v>7</v>
      </c>
      <c r="E6" s="274"/>
      <c r="F6" s="349" t="s">
        <v>3</v>
      </c>
      <c r="G6" s="274"/>
    </row>
    <row r="7" spans="1:10">
      <c r="A7" s="19"/>
      <c r="B7" s="348"/>
      <c r="C7" s="274"/>
      <c r="D7" s="350"/>
      <c r="E7" s="274"/>
      <c r="F7" s="350"/>
      <c r="G7" s="274"/>
    </row>
    <row r="8" spans="1:10">
      <c r="A8" s="22"/>
    </row>
    <row r="9" spans="1:10">
      <c r="A9" s="22"/>
    </row>
    <row r="10" spans="1:10" ht="15" customHeight="1">
      <c r="A10" s="319" t="s">
        <v>8</v>
      </c>
      <c r="B10" s="27">
        <v>3</v>
      </c>
      <c r="D10" s="24">
        <v>1016109</v>
      </c>
      <c r="F10" s="24">
        <f>'[1]IS 2016'!$CE$10+'[1]IS 2016'!$CE$11</f>
        <v>877085</v>
      </c>
      <c r="J10" s="25"/>
    </row>
    <row r="11" spans="1:10">
      <c r="A11" s="318" t="s">
        <v>9</v>
      </c>
      <c r="B11" s="27">
        <v>4</v>
      </c>
      <c r="D11" s="24">
        <v>4693</v>
      </c>
      <c r="F11" s="24">
        <f>'[1]IS 2016'!$CE$12</f>
        <v>9483</v>
      </c>
    </row>
    <row r="12" spans="1:10">
      <c r="A12" s="320" t="s">
        <v>10</v>
      </c>
      <c r="D12" s="26">
        <v>9287</v>
      </c>
      <c r="F12" s="26">
        <f>'[1]IS 2016'!$CE$14</f>
        <v>-994</v>
      </c>
      <c r="G12" s="27"/>
      <c r="J12" s="25"/>
    </row>
    <row r="13" spans="1:10">
      <c r="A13" s="318" t="s">
        <v>11</v>
      </c>
      <c r="B13" s="27">
        <v>5</v>
      </c>
      <c r="D13" s="24">
        <v>-92027</v>
      </c>
      <c r="F13" s="24">
        <f>'[1]IS 2016'!$CE$15</f>
        <v>-82906</v>
      </c>
      <c r="H13" s="28"/>
      <c r="J13" s="25"/>
    </row>
    <row r="14" spans="1:10">
      <c r="A14" s="318" t="s">
        <v>12</v>
      </c>
      <c r="B14" s="27">
        <v>6</v>
      </c>
      <c r="D14" s="24">
        <v>-63611</v>
      </c>
      <c r="F14" s="24">
        <f>'[1]IS 2016'!$CE$16</f>
        <v>-56408</v>
      </c>
      <c r="H14" s="28"/>
      <c r="J14" s="25"/>
    </row>
    <row r="15" spans="1:10">
      <c r="A15" s="318" t="s">
        <v>13</v>
      </c>
      <c r="B15" s="27">
        <v>7</v>
      </c>
      <c r="D15" s="24">
        <v>-100886</v>
      </c>
      <c r="F15" s="24">
        <f>'[1]IS 2016'!$CE$17</f>
        <v>-87159</v>
      </c>
      <c r="H15" s="29"/>
    </row>
    <row r="16" spans="1:10">
      <c r="A16" s="144" t="s">
        <v>14</v>
      </c>
      <c r="B16" s="27" t="s">
        <v>4</v>
      </c>
      <c r="D16" s="24">
        <v>-30204</v>
      </c>
      <c r="F16" s="24">
        <f>'[1]IS 2016'!$CE$18</f>
        <v>-28705</v>
      </c>
      <c r="H16" s="28"/>
    </row>
    <row r="17" spans="1:11">
      <c r="A17" s="293" t="s">
        <v>15</v>
      </c>
      <c r="D17" s="24">
        <v>-676126</v>
      </c>
      <c r="F17" s="24">
        <f>'[1]IS 2016'!$CE$13</f>
        <v>-571132</v>
      </c>
      <c r="H17" s="28"/>
    </row>
    <row r="18" spans="1:11">
      <c r="A18" s="293" t="s">
        <v>16</v>
      </c>
      <c r="B18" s="27" t="s">
        <v>2</v>
      </c>
      <c r="D18" s="24">
        <v>-10888</v>
      </c>
      <c r="F18" s="24">
        <f>'[1]IS 2016'!$CE$19</f>
        <v>-14313</v>
      </c>
      <c r="H18" s="29"/>
      <c r="J18" s="25"/>
    </row>
    <row r="19" spans="1:11" ht="15" customHeight="1">
      <c r="A19" s="321" t="s">
        <v>17</v>
      </c>
      <c r="D19" s="30">
        <f>SUM(D10:D18)</f>
        <v>56347</v>
      </c>
      <c r="F19" s="30">
        <f>SUM(F10:F18)</f>
        <v>44951</v>
      </c>
      <c r="H19" s="28"/>
      <c r="K19" s="25"/>
    </row>
    <row r="20" spans="1:11" ht="8.25" customHeight="1">
      <c r="A20" s="293"/>
      <c r="D20" s="24"/>
      <c r="F20" s="24"/>
      <c r="H20" s="28"/>
    </row>
    <row r="21" spans="1:11" ht="14.45" customHeight="1">
      <c r="A21" s="293" t="s">
        <v>25</v>
      </c>
      <c r="D21" s="24" t="s">
        <v>1</v>
      </c>
      <c r="F21" s="24">
        <v>-967</v>
      </c>
      <c r="H21" s="28"/>
    </row>
    <row r="22" spans="1:11" ht="8.25" customHeight="1">
      <c r="A22" s="293"/>
      <c r="D22" s="24"/>
      <c r="F22" s="24"/>
      <c r="H22" s="28"/>
    </row>
    <row r="23" spans="1:11">
      <c r="A23" s="293" t="s">
        <v>18</v>
      </c>
      <c r="B23" s="27">
        <v>10</v>
      </c>
      <c r="D23" s="24">
        <v>8378.0565200000001</v>
      </c>
      <c r="F23" s="24">
        <f>'[1]IS 2016'!$CE$22-'[2]11,12'!$CD$45</f>
        <v>7014</v>
      </c>
      <c r="H23" s="28"/>
    </row>
    <row r="24" spans="1:11">
      <c r="A24" s="293" t="s">
        <v>19</v>
      </c>
      <c r="B24" s="27">
        <v>11</v>
      </c>
      <c r="D24" s="24">
        <v>-11695</v>
      </c>
      <c r="F24" s="24">
        <f>'[1]IS 2016'!$CE$23+'[2]11,12'!$CD$45</f>
        <v>-12721</v>
      </c>
      <c r="H24" s="28"/>
    </row>
    <row r="25" spans="1:11">
      <c r="A25" s="281" t="s">
        <v>20</v>
      </c>
      <c r="D25" s="30">
        <f>SUM(D23:D24)</f>
        <v>-3316.9434799999999</v>
      </c>
      <c r="F25" s="30">
        <f>SUM(F23:F24)</f>
        <v>-5707</v>
      </c>
      <c r="H25" s="28"/>
    </row>
    <row r="26" spans="1:11" ht="9" customHeight="1">
      <c r="A26" s="322"/>
      <c r="D26" s="32"/>
      <c r="F26" s="32"/>
      <c r="H26" s="28"/>
    </row>
    <row r="27" spans="1:11">
      <c r="A27" s="293" t="s">
        <v>26</v>
      </c>
      <c r="B27" s="27">
        <v>12</v>
      </c>
      <c r="D27" s="24">
        <v>812</v>
      </c>
      <c r="F27" s="24">
        <f>'[1]IS 2016'!$CE$29</f>
        <v>8972</v>
      </c>
      <c r="H27" s="28"/>
    </row>
    <row r="28" spans="1:11">
      <c r="A28" s="293" t="s">
        <v>27</v>
      </c>
      <c r="D28" s="24">
        <v>0</v>
      </c>
      <c r="F28" s="26">
        <f>'[1]IS 2016'!$CE$27</f>
        <v>14860</v>
      </c>
      <c r="H28" s="28"/>
    </row>
    <row r="29" spans="1:11">
      <c r="A29" s="321" t="s">
        <v>28</v>
      </c>
      <c r="D29" s="30">
        <f>D19+D25+D27+D28</f>
        <v>53842.056519999998</v>
      </c>
      <c r="F29" s="30">
        <f>F19+F25+F27+F28+F21</f>
        <v>62109</v>
      </c>
      <c r="H29" s="31"/>
    </row>
    <row r="30" spans="1:11" ht="6.75" customHeight="1">
      <c r="A30" s="281"/>
      <c r="D30" s="138"/>
      <c r="F30" s="138"/>
      <c r="H30" s="31"/>
    </row>
    <row r="31" spans="1:11">
      <c r="A31" s="293" t="s">
        <v>29</v>
      </c>
      <c r="D31" s="33">
        <v>-7792</v>
      </c>
      <c r="F31" s="33">
        <f>'[1]IS 2016'!$CE$33</f>
        <v>-7207</v>
      </c>
      <c r="H31" s="31"/>
    </row>
    <row r="32" spans="1:11" ht="6.75" customHeight="1">
      <c r="A32" s="281"/>
      <c r="B32" s="181"/>
      <c r="C32" s="34"/>
      <c r="D32" s="32"/>
      <c r="E32" s="34"/>
      <c r="F32" s="32"/>
      <c r="G32" s="34"/>
      <c r="H32" s="31"/>
      <c r="J32" s="35"/>
    </row>
    <row r="33" spans="1:10" ht="7.5" customHeight="1">
      <c r="A33" s="281"/>
      <c r="B33" s="181"/>
      <c r="C33" s="34"/>
      <c r="D33" s="32"/>
      <c r="E33" s="34"/>
      <c r="F33" s="32"/>
      <c r="G33" s="34"/>
      <c r="H33" s="31"/>
      <c r="J33" s="35"/>
    </row>
    <row r="34" spans="1:10" ht="15.75" thickBot="1">
      <c r="A34" s="321" t="s">
        <v>21</v>
      </c>
      <c r="B34" s="181"/>
      <c r="C34" s="34"/>
      <c r="D34" s="126">
        <f>D29+D31</f>
        <v>46050.056519999998</v>
      </c>
      <c r="E34" s="34"/>
      <c r="F34" s="126">
        <f>F29+F31</f>
        <v>54902</v>
      </c>
      <c r="G34" s="34"/>
      <c r="H34" s="31"/>
      <c r="J34" s="35"/>
    </row>
    <row r="35" spans="1:10" ht="15.75" thickTop="1">
      <c r="A35" s="273"/>
      <c r="B35" s="181"/>
      <c r="C35" s="34"/>
      <c r="D35" s="32"/>
      <c r="E35" s="34"/>
      <c r="F35" s="32"/>
      <c r="G35" s="34"/>
      <c r="H35" s="31"/>
      <c r="J35" s="35"/>
    </row>
    <row r="36" spans="1:10">
      <c r="A36" s="322" t="s">
        <v>22</v>
      </c>
      <c r="C36" s="37"/>
      <c r="D36" s="32"/>
      <c r="E36" s="37"/>
      <c r="F36" s="32"/>
      <c r="G36" s="34"/>
      <c r="H36" s="31"/>
      <c r="J36" s="35"/>
    </row>
    <row r="37" spans="1:10" ht="30">
      <c r="A37" s="302" t="s">
        <v>23</v>
      </c>
      <c r="C37" s="37"/>
      <c r="D37" s="32"/>
      <c r="E37" s="37"/>
      <c r="F37" s="32"/>
      <c r="G37" s="34"/>
      <c r="H37" s="31"/>
      <c r="J37" s="35"/>
    </row>
    <row r="38" spans="1:10">
      <c r="A38" s="325" t="s">
        <v>30</v>
      </c>
      <c r="C38" s="37"/>
      <c r="D38" s="48">
        <v>-43</v>
      </c>
      <c r="E38" s="37"/>
      <c r="F38" s="295">
        <v>11802</v>
      </c>
      <c r="G38" s="34"/>
      <c r="H38" s="31"/>
      <c r="J38" s="35"/>
    </row>
    <row r="39" spans="1:10">
      <c r="A39" s="303" t="s">
        <v>31</v>
      </c>
      <c r="C39" s="37"/>
      <c r="D39" s="48">
        <f>-469-2</f>
        <v>-471</v>
      </c>
      <c r="E39" s="37"/>
      <c r="F39" s="295">
        <f>'[1]IS 2016'!$CE$47</f>
        <v>-128</v>
      </c>
      <c r="G39" s="34"/>
      <c r="H39" s="31"/>
      <c r="J39" s="35"/>
    </row>
    <row r="40" spans="1:10" ht="30">
      <c r="A40" s="325" t="s">
        <v>32</v>
      </c>
      <c r="C40" s="37"/>
      <c r="D40" s="186">
        <v>4</v>
      </c>
      <c r="E40" s="37"/>
      <c r="F40" s="296">
        <v>-1504</v>
      </c>
      <c r="G40" s="34"/>
      <c r="H40" s="31"/>
      <c r="J40" s="35"/>
    </row>
    <row r="41" spans="1:10">
      <c r="A41" s="19"/>
      <c r="C41" s="37"/>
      <c r="D41" s="294">
        <f>SUM(D38:D40)</f>
        <v>-510</v>
      </c>
      <c r="E41" s="37"/>
      <c r="F41" s="30">
        <f>SUM(F38:F40)</f>
        <v>10170</v>
      </c>
      <c r="G41" s="34"/>
      <c r="H41" s="31"/>
      <c r="J41" s="35"/>
    </row>
    <row r="42" spans="1:10">
      <c r="A42" s="302" t="s">
        <v>33</v>
      </c>
      <c r="C42" s="37"/>
      <c r="D42" s="48"/>
      <c r="E42" s="37"/>
      <c r="F42" s="32"/>
      <c r="G42" s="34"/>
      <c r="H42" s="31"/>
      <c r="J42" s="35"/>
    </row>
    <row r="43" spans="1:10" ht="30">
      <c r="A43" s="325" t="s">
        <v>34</v>
      </c>
      <c r="C43" s="37"/>
      <c r="D43" s="38">
        <v>1151</v>
      </c>
      <c r="E43" s="38"/>
      <c r="F43" s="38">
        <v>1466</v>
      </c>
      <c r="G43" s="34"/>
      <c r="H43" s="31"/>
      <c r="J43" s="35"/>
    </row>
    <row r="44" spans="1:10">
      <c r="A44" s="144" t="s">
        <v>35</v>
      </c>
      <c r="C44" s="37"/>
      <c r="D44" s="186">
        <v>-768</v>
      </c>
      <c r="E44" s="48"/>
      <c r="F44" s="186">
        <v>2573</v>
      </c>
      <c r="G44" s="34"/>
      <c r="H44" s="31"/>
      <c r="J44" s="35"/>
    </row>
    <row r="45" spans="1:10">
      <c r="A45" s="22"/>
      <c r="C45" s="37"/>
      <c r="D45" s="32">
        <f>D43+D44</f>
        <v>383</v>
      </c>
      <c r="E45" s="37"/>
      <c r="F45" s="32">
        <f>F43+F44</f>
        <v>4039</v>
      </c>
      <c r="G45" s="34"/>
      <c r="H45" s="31"/>
      <c r="J45" s="35"/>
    </row>
    <row r="46" spans="1:10">
      <c r="A46" s="326" t="s">
        <v>36</v>
      </c>
      <c r="B46" s="27">
        <v>13</v>
      </c>
      <c r="C46" s="37"/>
      <c r="D46" s="30">
        <f>+D45+D41</f>
        <v>-127</v>
      </c>
      <c r="E46" s="37"/>
      <c r="F46" s="30">
        <f>F41+F45</f>
        <v>14209</v>
      </c>
      <c r="G46" s="34"/>
      <c r="H46" s="31"/>
      <c r="J46" s="35"/>
    </row>
    <row r="47" spans="1:10">
      <c r="A47" s="280"/>
      <c r="C47" s="37"/>
      <c r="D47" s="32"/>
      <c r="E47" s="37"/>
      <c r="F47" s="32"/>
      <c r="G47" s="34"/>
      <c r="H47" s="31"/>
      <c r="J47" s="35"/>
    </row>
    <row r="48" spans="1:10" ht="15.75" thickBot="1">
      <c r="A48" s="326" t="s">
        <v>37</v>
      </c>
      <c r="B48" s="181"/>
      <c r="C48" s="34"/>
      <c r="D48" s="36">
        <f>+D34+D46</f>
        <v>45923.056519999998</v>
      </c>
      <c r="E48" s="34"/>
      <c r="F48" s="36">
        <f>+F34+F46</f>
        <v>69111</v>
      </c>
      <c r="G48" s="34"/>
      <c r="H48" s="31"/>
      <c r="J48" s="35"/>
    </row>
    <row r="49" spans="1:10" ht="8.25" customHeight="1" thickTop="1">
      <c r="A49" s="22"/>
      <c r="C49" s="37"/>
      <c r="D49" s="32"/>
      <c r="E49" s="37"/>
      <c r="F49" s="32"/>
      <c r="G49" s="34"/>
      <c r="H49" s="31"/>
      <c r="J49" s="35"/>
    </row>
    <row r="50" spans="1:10">
      <c r="A50" s="326" t="s">
        <v>38</v>
      </c>
      <c r="B50" s="182"/>
      <c r="C50" s="40"/>
      <c r="D50" s="41"/>
      <c r="E50" s="40"/>
      <c r="F50" s="41"/>
      <c r="G50" s="42"/>
      <c r="H50" s="31"/>
    </row>
    <row r="51" spans="1:10">
      <c r="A51" s="43" t="s">
        <v>39</v>
      </c>
      <c r="B51" s="323"/>
      <c r="C51" s="44"/>
      <c r="D51" s="45">
        <v>40153</v>
      </c>
      <c r="E51" s="44"/>
      <c r="F51" s="45">
        <v>50638</v>
      </c>
      <c r="G51" s="46"/>
      <c r="H51" s="31"/>
    </row>
    <row r="52" spans="1:10">
      <c r="A52" s="47" t="s">
        <v>40</v>
      </c>
      <c r="B52" s="323"/>
      <c r="C52" s="44"/>
      <c r="D52" s="48">
        <v>5897</v>
      </c>
      <c r="E52" s="44"/>
      <c r="F52" s="48">
        <v>4264</v>
      </c>
      <c r="G52" s="44"/>
      <c r="H52" s="31"/>
    </row>
    <row r="53" spans="1:10" ht="9" customHeight="1">
      <c r="A53" s="322"/>
      <c r="B53" s="182"/>
      <c r="C53" s="40"/>
      <c r="D53" s="137"/>
      <c r="E53" s="40"/>
      <c r="F53" s="137"/>
      <c r="G53" s="42"/>
      <c r="H53" s="31"/>
    </row>
    <row r="54" spans="1:10">
      <c r="A54" s="328" t="s">
        <v>41</v>
      </c>
      <c r="B54" s="182"/>
      <c r="C54" s="40"/>
      <c r="D54" s="137"/>
      <c r="E54" s="40"/>
      <c r="F54" s="137"/>
      <c r="G54" s="42"/>
      <c r="H54" s="31"/>
    </row>
    <row r="55" spans="1:10">
      <c r="A55" s="43" t="s">
        <v>39</v>
      </c>
      <c r="B55" s="323"/>
      <c r="C55" s="44"/>
      <c r="D55" s="45">
        <v>41444</v>
      </c>
      <c r="E55" s="44"/>
      <c r="F55" s="45">
        <v>63147</v>
      </c>
      <c r="G55" s="46"/>
      <c r="H55" s="31"/>
      <c r="J55" s="39"/>
    </row>
    <row r="56" spans="1:10">
      <c r="A56" s="47" t="s">
        <v>42</v>
      </c>
      <c r="B56" s="323"/>
      <c r="C56" s="44"/>
      <c r="D56" s="48">
        <v>4479</v>
      </c>
      <c r="E56" s="44"/>
      <c r="F56" s="48">
        <v>5964</v>
      </c>
      <c r="G56" s="44"/>
      <c r="H56" s="31"/>
    </row>
    <row r="57" spans="1:10" ht="8.25" customHeight="1">
      <c r="A57" s="324"/>
      <c r="B57" s="49"/>
      <c r="C57" s="49"/>
      <c r="D57" s="50"/>
      <c r="E57" s="49"/>
      <c r="F57" s="50"/>
      <c r="G57" s="49"/>
    </row>
    <row r="58" spans="1:10">
      <c r="A58" s="19"/>
    </row>
    <row r="59" spans="1:10">
      <c r="A59" s="51"/>
    </row>
    <row r="60" spans="1:10">
      <c r="A60" s="179" t="s">
        <v>43</v>
      </c>
      <c r="B60" s="181"/>
      <c r="C60" s="34"/>
      <c r="D60" s="34"/>
      <c r="E60" s="34"/>
      <c r="F60" s="34"/>
      <c r="G60" s="34"/>
    </row>
    <row r="61" spans="1:10">
      <c r="B61" s="181"/>
      <c r="C61" s="34"/>
      <c r="D61" s="34"/>
      <c r="E61" s="34"/>
      <c r="F61" s="34"/>
      <c r="G61" s="34"/>
    </row>
    <row r="64" spans="1:10">
      <c r="A64" s="52" t="s">
        <v>44</v>
      </c>
    </row>
    <row r="65" spans="1:7">
      <c r="A65" s="53" t="s">
        <v>45</v>
      </c>
    </row>
    <row r="67" spans="1:7">
      <c r="A67" s="52" t="s">
        <v>46</v>
      </c>
    </row>
    <row r="68" spans="1:7">
      <c r="A68" s="53" t="s">
        <v>47</v>
      </c>
    </row>
    <row r="69" spans="1:7">
      <c r="A69" s="53"/>
    </row>
    <row r="70" spans="1:7">
      <c r="A70" s="55" t="s">
        <v>48</v>
      </c>
    </row>
    <row r="71" spans="1:7">
      <c r="A71" s="329" t="s">
        <v>49</v>
      </c>
    </row>
    <row r="73" spans="1:7">
      <c r="A73" s="19"/>
    </row>
    <row r="74" spans="1:7">
      <c r="A74" s="19"/>
    </row>
    <row r="75" spans="1:7">
      <c r="A75" s="19"/>
    </row>
    <row r="76" spans="1:7">
      <c r="A76" s="19"/>
    </row>
    <row r="77" spans="1:7">
      <c r="A77" s="342"/>
      <c r="B77" s="342"/>
      <c r="C77" s="342"/>
      <c r="D77" s="342"/>
      <c r="E77" s="342"/>
      <c r="F77" s="342"/>
      <c r="G77" s="342"/>
    </row>
    <row r="78" spans="1:7" ht="17.25" customHeight="1">
      <c r="A78" s="52"/>
      <c r="B78" s="56"/>
      <c r="C78" s="56"/>
      <c r="D78" s="56"/>
      <c r="E78" s="56"/>
      <c r="F78" s="56"/>
      <c r="G78" s="56"/>
    </row>
    <row r="79" spans="1:7">
      <c r="A79" s="57"/>
    </row>
    <row r="80" spans="1:7">
      <c r="A80" s="58"/>
    </row>
    <row r="81" spans="1:1">
      <c r="A81" s="59"/>
    </row>
    <row r="82" spans="1:1">
      <c r="A82" s="59"/>
    </row>
    <row r="83" spans="1:1">
      <c r="A83" s="55"/>
    </row>
    <row r="84" spans="1:1">
      <c r="A84" s="60"/>
    </row>
    <row r="85" spans="1:1">
      <c r="A85" s="54"/>
    </row>
    <row r="90" spans="1:1">
      <c r="A90" s="61"/>
    </row>
  </sheetData>
  <mergeCells count="6">
    <mergeCell ref="A77:G77"/>
    <mergeCell ref="A1:G1"/>
    <mergeCell ref="A2:G2"/>
    <mergeCell ref="B6:B7"/>
    <mergeCell ref="F6:F7"/>
    <mergeCell ref="D6:D7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view="pageBreakPreview" zoomScale="90" zoomScaleNormal="90" zoomScaleSheetLayoutView="90" workbookViewId="0">
      <selection activeCell="A45" sqref="A45"/>
    </sheetView>
  </sheetViews>
  <sheetFormatPr defaultColWidth="9.140625" defaultRowHeight="12.75"/>
  <cols>
    <col min="1" max="1" width="67.42578125" style="62" customWidth="1"/>
    <col min="2" max="2" width="8.28515625" style="62" customWidth="1"/>
    <col min="3" max="3" width="12.7109375" style="62" customWidth="1"/>
    <col min="4" max="4" width="14.42578125" style="87" customWidth="1"/>
    <col min="5" max="5" width="1.28515625" style="62" customWidth="1"/>
    <col min="6" max="6" width="14.5703125" style="87" customWidth="1"/>
    <col min="7" max="7" width="1.28515625" style="62" customWidth="1"/>
    <col min="8" max="8" width="1.5703125" style="62" customWidth="1"/>
    <col min="9" max="16384" width="9.140625" style="62"/>
  </cols>
  <sheetData>
    <row r="1" spans="1:8" ht="15">
      <c r="A1" s="343" t="s">
        <v>53</v>
      </c>
      <c r="B1" s="344"/>
      <c r="C1" s="344"/>
      <c r="D1" s="344"/>
      <c r="E1" s="344"/>
      <c r="F1" s="344"/>
      <c r="G1" s="344"/>
    </row>
    <row r="2" spans="1:8" ht="15">
      <c r="A2" s="345" t="s">
        <v>54</v>
      </c>
      <c r="B2" s="346"/>
      <c r="C2" s="346"/>
      <c r="D2" s="346"/>
      <c r="E2" s="346"/>
      <c r="F2" s="346"/>
      <c r="G2" s="346"/>
    </row>
    <row r="3" spans="1:8" ht="15">
      <c r="A3" s="317" t="s">
        <v>52</v>
      </c>
      <c r="B3" s="180"/>
      <c r="C3" s="20"/>
      <c r="D3" s="20"/>
      <c r="E3" s="20"/>
      <c r="F3" s="20"/>
      <c r="G3" s="20"/>
    </row>
    <row r="4" spans="1:8" ht="26.25" customHeight="1">
      <c r="A4" s="64"/>
      <c r="B4" s="21"/>
      <c r="C4" s="351" t="s">
        <v>50</v>
      </c>
      <c r="D4" s="352" t="s">
        <v>67</v>
      </c>
      <c r="E4" s="140"/>
      <c r="F4" s="352" t="s">
        <v>66</v>
      </c>
      <c r="G4" s="183"/>
    </row>
    <row r="5" spans="1:8" ht="12" customHeight="1">
      <c r="B5" s="21"/>
      <c r="C5" s="351"/>
      <c r="D5" s="353"/>
      <c r="E5" s="140"/>
      <c r="F5" s="352"/>
      <c r="G5" s="183"/>
    </row>
    <row r="6" spans="1:8" ht="12" customHeight="1">
      <c r="B6" s="141"/>
      <c r="C6" s="142"/>
      <c r="D6" s="143"/>
      <c r="E6" s="142"/>
      <c r="F6" s="185"/>
      <c r="G6" s="183"/>
    </row>
    <row r="7" spans="1:8" ht="14.25">
      <c r="A7" s="299" t="s">
        <v>55</v>
      </c>
      <c r="B7" s="27"/>
      <c r="C7" s="27"/>
      <c r="D7" s="65"/>
      <c r="E7" s="27"/>
      <c r="F7" s="65"/>
      <c r="G7" s="27"/>
    </row>
    <row r="8" spans="1:8" ht="14.25">
      <c r="A8" s="299" t="s">
        <v>56</v>
      </c>
      <c r="B8" s="66"/>
      <c r="C8" s="66"/>
      <c r="D8" s="67"/>
      <c r="E8" s="66"/>
      <c r="F8" s="67"/>
      <c r="G8" s="66"/>
    </row>
    <row r="9" spans="1:8" ht="15">
      <c r="A9" s="305" t="s">
        <v>57</v>
      </c>
      <c r="B9" s="69"/>
      <c r="C9" s="69">
        <v>14</v>
      </c>
      <c r="D9" s="187">
        <v>317678</v>
      </c>
      <c r="E9" s="69"/>
      <c r="F9" s="286">
        <v>321215</v>
      </c>
      <c r="G9" s="69"/>
    </row>
    <row r="10" spans="1:8" ht="15">
      <c r="A10" s="306" t="s">
        <v>58</v>
      </c>
      <c r="B10" s="69"/>
      <c r="C10" s="69">
        <v>15</v>
      </c>
      <c r="D10" s="187">
        <v>63346</v>
      </c>
      <c r="E10" s="69"/>
      <c r="F10" s="286">
        <v>34601</v>
      </c>
      <c r="G10" s="69"/>
    </row>
    <row r="11" spans="1:8" ht="15">
      <c r="A11" s="316" t="s">
        <v>59</v>
      </c>
      <c r="B11" s="69"/>
      <c r="C11" s="69">
        <v>15</v>
      </c>
      <c r="D11" s="187">
        <v>21863</v>
      </c>
      <c r="E11" s="69"/>
      <c r="F11" s="286">
        <v>9885</v>
      </c>
      <c r="G11" s="69"/>
    </row>
    <row r="12" spans="1:8" ht="15">
      <c r="A12" s="305" t="s">
        <v>60</v>
      </c>
      <c r="B12" s="69"/>
      <c r="C12" s="69">
        <v>16</v>
      </c>
      <c r="D12" s="187">
        <v>9811</v>
      </c>
      <c r="E12" s="69"/>
      <c r="F12" s="286">
        <v>9483</v>
      </c>
      <c r="G12" s="69"/>
    </row>
    <row r="13" spans="1:8" ht="15">
      <c r="A13" s="306" t="s">
        <v>61</v>
      </c>
      <c r="B13" s="69"/>
      <c r="C13" s="69">
        <v>17</v>
      </c>
      <c r="D13" s="187">
        <v>19888</v>
      </c>
      <c r="E13" s="69"/>
      <c r="F13" s="286">
        <v>18715</v>
      </c>
      <c r="G13" s="69"/>
    </row>
    <row r="14" spans="1:8" ht="15">
      <c r="A14" s="306" t="s">
        <v>62</v>
      </c>
      <c r="B14" s="69"/>
      <c r="C14" s="69">
        <v>18</v>
      </c>
      <c r="D14" s="187">
        <v>7982</v>
      </c>
      <c r="E14" s="69"/>
      <c r="F14" s="286">
        <v>5721</v>
      </c>
      <c r="G14" s="69"/>
    </row>
    <row r="15" spans="1:8" ht="15">
      <c r="A15" s="73" t="s">
        <v>63</v>
      </c>
      <c r="B15" s="69"/>
      <c r="C15" s="69">
        <v>19</v>
      </c>
      <c r="D15" s="187">
        <v>20599</v>
      </c>
      <c r="E15" s="69"/>
      <c r="F15" s="286">
        <v>10028</v>
      </c>
      <c r="G15" s="69"/>
      <c r="H15" s="133"/>
    </row>
    <row r="16" spans="1:8" ht="15">
      <c r="A16" s="73" t="s">
        <v>64</v>
      </c>
      <c r="B16" s="69"/>
      <c r="C16" s="69">
        <v>20</v>
      </c>
      <c r="D16" s="187">
        <v>4860</v>
      </c>
      <c r="E16" s="69"/>
      <c r="F16" s="286">
        <v>4149</v>
      </c>
      <c r="G16" s="69"/>
    </row>
    <row r="17" spans="1:10" ht="15">
      <c r="A17" s="71" t="s">
        <v>65</v>
      </c>
      <c r="B17" s="80"/>
      <c r="C17" s="80"/>
      <c r="D17" s="187">
        <v>3056</v>
      </c>
      <c r="E17" s="80"/>
      <c r="F17" s="286">
        <v>2802</v>
      </c>
      <c r="G17" s="80"/>
    </row>
    <row r="18" spans="1:10" ht="14.25" customHeight="1">
      <c r="A18" s="74"/>
      <c r="B18" s="66"/>
      <c r="C18" s="66"/>
      <c r="D18" s="75">
        <f>SUM(D9:D17)</f>
        <v>469083</v>
      </c>
      <c r="E18" s="66"/>
      <c r="F18" s="75">
        <f>SUM(F9:F17)</f>
        <v>416599</v>
      </c>
      <c r="G18" s="66"/>
    </row>
    <row r="19" spans="1:10" ht="15">
      <c r="A19" s="63" t="s">
        <v>68</v>
      </c>
      <c r="B19" s="66"/>
      <c r="C19" s="66"/>
      <c r="D19" s="267"/>
      <c r="E19" s="66"/>
      <c r="F19" s="134"/>
      <c r="G19" s="66"/>
      <c r="H19" s="130"/>
    </row>
    <row r="20" spans="1:10" ht="15">
      <c r="A20" s="68" t="s">
        <v>69</v>
      </c>
      <c r="B20" s="69"/>
      <c r="C20" s="69">
        <v>21</v>
      </c>
      <c r="D20" s="187">
        <v>217563</v>
      </c>
      <c r="E20" s="69"/>
      <c r="F20" s="287">
        <v>171791</v>
      </c>
      <c r="G20" s="69"/>
    </row>
    <row r="21" spans="1:10" ht="15">
      <c r="A21" s="68" t="s">
        <v>70</v>
      </c>
      <c r="B21" s="69"/>
      <c r="C21" s="135">
        <v>22</v>
      </c>
      <c r="D21" s="187">
        <v>235050</v>
      </c>
      <c r="E21" s="135"/>
      <c r="F21" s="287">
        <v>215583</v>
      </c>
      <c r="G21" s="135"/>
    </row>
    <row r="22" spans="1:10" ht="15">
      <c r="A22" s="19" t="s">
        <v>71</v>
      </c>
      <c r="B22" s="69"/>
      <c r="C22" s="135">
        <v>23</v>
      </c>
      <c r="D22" s="187">
        <v>4690</v>
      </c>
      <c r="E22" s="135"/>
      <c r="F22" s="287">
        <v>14982</v>
      </c>
      <c r="G22" s="135"/>
      <c r="H22" s="72"/>
      <c r="J22" s="72"/>
    </row>
    <row r="23" spans="1:10" ht="15">
      <c r="A23" s="68" t="s">
        <v>72</v>
      </c>
      <c r="B23" s="69"/>
      <c r="C23" s="69">
        <v>24</v>
      </c>
      <c r="D23" s="187">
        <v>20439</v>
      </c>
      <c r="E23" s="69"/>
      <c r="F23" s="287">
        <v>17727</v>
      </c>
      <c r="G23" s="69"/>
    </row>
    <row r="24" spans="1:10" ht="15">
      <c r="A24" s="68" t="s">
        <v>73</v>
      </c>
      <c r="B24" s="69"/>
      <c r="C24" s="69">
        <v>25</v>
      </c>
      <c r="D24" s="187">
        <v>33338</v>
      </c>
      <c r="E24" s="69"/>
      <c r="F24" s="287">
        <v>22539</v>
      </c>
      <c r="G24" s="69"/>
    </row>
    <row r="25" spans="1:10" ht="14.25">
      <c r="A25" s="63"/>
      <c r="B25" s="66"/>
      <c r="C25" s="69"/>
      <c r="D25" s="75">
        <f>SUM(D20:D24)</f>
        <v>511080</v>
      </c>
      <c r="E25" s="69"/>
      <c r="F25" s="75">
        <f>SUM(F20:F24)</f>
        <v>442622</v>
      </c>
      <c r="G25" s="69"/>
    </row>
    <row r="26" spans="1:10" ht="6.75" customHeight="1">
      <c r="A26" s="63"/>
      <c r="B26" s="66"/>
      <c r="C26" s="69"/>
      <c r="D26" s="76"/>
      <c r="E26" s="69"/>
      <c r="F26" s="76"/>
      <c r="G26" s="69"/>
    </row>
    <row r="27" spans="1:10" ht="15" thickBot="1">
      <c r="A27" s="63" t="s">
        <v>74</v>
      </c>
      <c r="B27" s="66"/>
      <c r="C27" s="69"/>
      <c r="D27" s="78">
        <f>SUM(D25,D18)</f>
        <v>980163</v>
      </c>
      <c r="E27" s="69"/>
      <c r="F27" s="78">
        <f>SUM(F25,F18)</f>
        <v>859221</v>
      </c>
      <c r="G27" s="69"/>
      <c r="H27" s="131"/>
    </row>
    <row r="28" spans="1:10" ht="8.25" customHeight="1" thickTop="1">
      <c r="A28" s="63"/>
      <c r="B28" s="66"/>
      <c r="C28" s="66"/>
      <c r="D28" s="76"/>
      <c r="E28" s="66"/>
      <c r="F28" s="76"/>
      <c r="G28" s="66"/>
    </row>
    <row r="29" spans="1:10" ht="14.25">
      <c r="A29" s="299" t="s">
        <v>75</v>
      </c>
      <c r="B29" s="27"/>
      <c r="C29" s="27"/>
      <c r="D29" s="76"/>
      <c r="E29" s="27"/>
      <c r="F29" s="76"/>
      <c r="G29" s="27"/>
    </row>
    <row r="30" spans="1:10" ht="28.5">
      <c r="A30" s="307" t="s">
        <v>76</v>
      </c>
      <c r="B30" s="27"/>
      <c r="C30" s="27"/>
      <c r="D30" s="79"/>
      <c r="E30" s="27"/>
      <c r="F30" s="79"/>
      <c r="G30" s="27"/>
    </row>
    <row r="31" spans="1:10" ht="15">
      <c r="A31" s="68" t="s">
        <v>77</v>
      </c>
      <c r="B31" s="80"/>
      <c r="C31" s="80"/>
      <c r="D31" s="187">
        <f>'[3]SFP  2015'!$CE$42</f>
        <v>134798</v>
      </c>
      <c r="E31" s="80"/>
      <c r="F31" s="288">
        <v>134798</v>
      </c>
      <c r="G31" s="80"/>
    </row>
    <row r="32" spans="1:10" ht="15">
      <c r="A32" s="68" t="s">
        <v>78</v>
      </c>
      <c r="B32" s="80"/>
      <c r="C32" s="80"/>
      <c r="D32" s="187">
        <v>53667</v>
      </c>
      <c r="E32" s="80"/>
      <c r="F32" s="288">
        <v>62708</v>
      </c>
      <c r="G32" s="80"/>
    </row>
    <row r="33" spans="1:8" ht="15">
      <c r="A33" s="68" t="s">
        <v>79</v>
      </c>
      <c r="B33" s="80"/>
      <c r="C33" s="80">
        <v>26</v>
      </c>
      <c r="D33" s="187">
        <v>281832</v>
      </c>
      <c r="E33" s="80"/>
      <c r="F33" s="288">
        <v>259983.56</v>
      </c>
      <c r="G33" s="80"/>
      <c r="H33" s="133"/>
    </row>
    <row r="34" spans="1:8" ht="14.25">
      <c r="A34" s="63"/>
      <c r="B34" s="66"/>
      <c r="C34" s="69"/>
      <c r="D34" s="81">
        <f>SUM(D31:D33)</f>
        <v>470297</v>
      </c>
      <c r="E34" s="69"/>
      <c r="F34" s="81">
        <f>SUM(F31:F33)</f>
        <v>457489.56</v>
      </c>
      <c r="G34" s="69"/>
    </row>
    <row r="35" spans="1:8" ht="9" customHeight="1">
      <c r="A35" s="63"/>
      <c r="B35" s="66"/>
      <c r="C35" s="69"/>
      <c r="D35" s="82"/>
      <c r="E35" s="69"/>
      <c r="F35" s="82"/>
      <c r="G35" s="69"/>
    </row>
    <row r="36" spans="1:8" ht="14.25">
      <c r="A36" s="83" t="s">
        <v>24</v>
      </c>
      <c r="B36" s="66"/>
      <c r="C36" s="69"/>
      <c r="D36" s="84">
        <v>34168</v>
      </c>
      <c r="E36" s="69"/>
      <c r="F36" s="84">
        <v>33733</v>
      </c>
      <c r="G36" s="69"/>
    </row>
    <row r="37" spans="1:8" ht="7.5" customHeight="1">
      <c r="A37" s="83"/>
      <c r="B37" s="66"/>
      <c r="C37" s="69"/>
      <c r="D37" s="82"/>
      <c r="E37" s="69"/>
      <c r="F37" s="82"/>
      <c r="G37" s="69"/>
    </row>
    <row r="38" spans="1:8" ht="14.25">
      <c r="A38" s="330" t="s">
        <v>80</v>
      </c>
      <c r="B38" s="66"/>
      <c r="C38" s="69">
        <v>26</v>
      </c>
      <c r="D38" s="84">
        <f>D36+D34</f>
        <v>504465</v>
      </c>
      <c r="E38" s="69"/>
      <c r="F38" s="84">
        <f>F36+F34</f>
        <v>491222.56</v>
      </c>
      <c r="G38" s="69"/>
    </row>
    <row r="39" spans="1:8" ht="9" customHeight="1">
      <c r="A39" s="85"/>
      <c r="B39" s="66"/>
      <c r="C39" s="69"/>
      <c r="D39" s="82"/>
      <c r="E39" s="69"/>
      <c r="F39" s="82"/>
      <c r="G39" s="69"/>
    </row>
    <row r="40" spans="1:8" ht="15">
      <c r="A40" s="299" t="s">
        <v>81</v>
      </c>
      <c r="B40" s="66"/>
      <c r="C40" s="66"/>
      <c r="D40" s="77"/>
      <c r="E40" s="66"/>
      <c r="F40" s="77"/>
      <c r="G40" s="66"/>
    </row>
    <row r="41" spans="1:8" ht="15">
      <c r="A41" s="301" t="s">
        <v>82</v>
      </c>
      <c r="B41" s="80"/>
      <c r="C41" s="80"/>
      <c r="D41" s="77"/>
      <c r="E41" s="80"/>
      <c r="F41" s="77"/>
      <c r="G41" s="80"/>
    </row>
    <row r="42" spans="1:8" ht="15">
      <c r="A42" s="300" t="s">
        <v>83</v>
      </c>
      <c r="B42" s="80"/>
      <c r="C42" s="80">
        <v>27</v>
      </c>
      <c r="D42" s="70">
        <v>50540</v>
      </c>
      <c r="E42" s="80"/>
      <c r="F42" s="288">
        <v>25924</v>
      </c>
      <c r="G42" s="80"/>
    </row>
    <row r="43" spans="1:8" ht="15">
      <c r="A43" s="308" t="s">
        <v>84</v>
      </c>
      <c r="B43" s="80"/>
      <c r="C43" s="80"/>
      <c r="D43" s="70">
        <v>15045</v>
      </c>
      <c r="E43" s="80"/>
      <c r="F43" s="288">
        <v>11752</v>
      </c>
      <c r="G43" s="80"/>
    </row>
    <row r="44" spans="1:8" ht="15">
      <c r="A44" s="309" t="s">
        <v>85</v>
      </c>
      <c r="B44" s="80"/>
      <c r="C44" s="80">
        <v>28</v>
      </c>
      <c r="D44" s="70">
        <v>5056</v>
      </c>
      <c r="E44" s="80"/>
      <c r="F44" s="288">
        <v>4539</v>
      </c>
      <c r="G44" s="80"/>
      <c r="H44" s="133"/>
    </row>
    <row r="45" spans="1:8" ht="15">
      <c r="A45" s="310" t="s">
        <v>86</v>
      </c>
      <c r="B45" s="80"/>
      <c r="C45" s="80">
        <v>29</v>
      </c>
      <c r="D45" s="70">
        <v>1933</v>
      </c>
      <c r="E45" s="80"/>
      <c r="F45" s="288">
        <v>2582</v>
      </c>
      <c r="G45" s="80"/>
    </row>
    <row r="46" spans="1:8" ht="15">
      <c r="A46" s="306" t="s">
        <v>87</v>
      </c>
      <c r="B46" s="80"/>
      <c r="C46" s="80">
        <v>30</v>
      </c>
      <c r="D46" s="70">
        <v>8250</v>
      </c>
      <c r="E46" s="80"/>
      <c r="F46" s="288">
        <v>9011</v>
      </c>
      <c r="G46" s="80"/>
    </row>
    <row r="47" spans="1:8" ht="15">
      <c r="A47" s="68" t="s">
        <v>88</v>
      </c>
      <c r="B47" s="80"/>
      <c r="C47" s="80"/>
      <c r="D47" s="70">
        <v>173</v>
      </c>
      <c r="E47" s="80"/>
      <c r="F47" s="288">
        <v>34</v>
      </c>
      <c r="G47" s="80"/>
    </row>
    <row r="48" spans="1:8" ht="15">
      <c r="A48" s="74"/>
      <c r="B48" s="66"/>
      <c r="C48" s="80"/>
      <c r="D48" s="268">
        <f>SUM(D42:D47)</f>
        <v>80997</v>
      </c>
      <c r="E48" s="80"/>
      <c r="F48" s="285">
        <f>SUM(F42:F47)</f>
        <v>53842</v>
      </c>
      <c r="G48" s="80"/>
      <c r="H48" s="87"/>
    </row>
    <row r="49" spans="1:9" ht="14.25" customHeight="1"/>
    <row r="50" spans="1:9" ht="15">
      <c r="A50" s="301" t="s">
        <v>89</v>
      </c>
      <c r="B50" s="88"/>
      <c r="C50" s="88"/>
      <c r="D50" s="89"/>
      <c r="E50" s="88"/>
      <c r="F50" s="89"/>
      <c r="G50" s="88"/>
    </row>
    <row r="51" spans="1:9" s="133" customFormat="1" ht="15">
      <c r="A51" s="86" t="s">
        <v>90</v>
      </c>
      <c r="B51" s="69"/>
      <c r="C51" s="69">
        <v>31</v>
      </c>
      <c r="D51" s="70">
        <v>193974</v>
      </c>
      <c r="E51" s="69"/>
      <c r="F51" s="288">
        <v>170842</v>
      </c>
      <c r="G51" s="69"/>
    </row>
    <row r="52" spans="1:9" ht="15">
      <c r="A52" s="86" t="s">
        <v>91</v>
      </c>
      <c r="B52" s="69"/>
      <c r="C52" s="69">
        <v>27</v>
      </c>
      <c r="D52" s="70">
        <v>14478</v>
      </c>
      <c r="E52" s="69"/>
      <c r="F52" s="288">
        <v>9478</v>
      </c>
      <c r="G52" s="69"/>
    </row>
    <row r="53" spans="1:9" ht="15">
      <c r="A53" s="86" t="s">
        <v>92</v>
      </c>
      <c r="B53" s="69"/>
      <c r="C53" s="69">
        <v>32</v>
      </c>
      <c r="D53" s="70">
        <v>132400</v>
      </c>
      <c r="E53" s="69"/>
      <c r="F53" s="288">
        <v>92053</v>
      </c>
      <c r="G53" s="69"/>
    </row>
    <row r="54" spans="1:9" ht="15">
      <c r="A54" s="86" t="s">
        <v>93</v>
      </c>
      <c r="B54" s="69"/>
      <c r="C54" s="69">
        <v>33</v>
      </c>
      <c r="D54" s="70">
        <v>651</v>
      </c>
      <c r="E54" s="135"/>
      <c r="F54" s="288">
        <v>566</v>
      </c>
      <c r="G54" s="135"/>
      <c r="H54" s="72"/>
      <c r="I54" s="72"/>
    </row>
    <row r="55" spans="1:9" ht="15">
      <c r="A55" s="310" t="s">
        <v>94</v>
      </c>
      <c r="B55" s="69"/>
      <c r="C55" s="69">
        <v>34</v>
      </c>
      <c r="D55" s="70">
        <v>19376</v>
      </c>
      <c r="E55" s="69"/>
      <c r="F55" s="288">
        <v>20033</v>
      </c>
      <c r="G55" s="69"/>
    </row>
    <row r="56" spans="1:9" ht="15">
      <c r="A56" s="90" t="s">
        <v>95</v>
      </c>
      <c r="B56" s="69"/>
      <c r="C56" s="69">
        <v>35</v>
      </c>
      <c r="D56" s="70">
        <v>12765</v>
      </c>
      <c r="E56" s="69"/>
      <c r="F56" s="288">
        <v>10093</v>
      </c>
      <c r="G56" s="69"/>
      <c r="H56" s="72"/>
      <c r="I56" s="72"/>
    </row>
    <row r="57" spans="1:9" ht="15">
      <c r="A57" s="86" t="s">
        <v>96</v>
      </c>
      <c r="B57" s="69"/>
      <c r="C57" s="69">
        <v>36</v>
      </c>
      <c r="D57" s="70">
        <v>7860</v>
      </c>
      <c r="E57" s="69"/>
      <c r="F57" s="288">
        <v>5949</v>
      </c>
      <c r="G57" s="69"/>
    </row>
    <row r="58" spans="1:9" ht="15">
      <c r="A58" s="86" t="s">
        <v>97</v>
      </c>
      <c r="B58" s="69"/>
      <c r="C58" s="69">
        <v>37</v>
      </c>
      <c r="D58" s="70">
        <v>13197</v>
      </c>
      <c r="E58" s="69"/>
      <c r="F58" s="288">
        <v>5142</v>
      </c>
      <c r="G58" s="69"/>
    </row>
    <row r="59" spans="1:9" ht="14.25">
      <c r="A59" s="63"/>
      <c r="B59" s="66"/>
      <c r="C59" s="66"/>
      <c r="D59" s="81">
        <f>SUM(D51:D58)</f>
        <v>394701</v>
      </c>
      <c r="E59" s="66"/>
      <c r="F59" s="81">
        <f>SUM(F51:F58)</f>
        <v>314156</v>
      </c>
      <c r="G59" s="66"/>
      <c r="H59" s="87"/>
    </row>
    <row r="60" spans="1:9" ht="7.5" customHeight="1">
      <c r="A60" s="63"/>
      <c r="B60" s="66"/>
      <c r="C60" s="66"/>
      <c r="D60" s="82"/>
      <c r="E60" s="66"/>
      <c r="F60" s="82"/>
      <c r="G60" s="66"/>
    </row>
    <row r="61" spans="1:9" ht="14.25">
      <c r="A61" s="63" t="s">
        <v>98</v>
      </c>
      <c r="B61" s="66"/>
      <c r="C61" s="66"/>
      <c r="D61" s="84">
        <f>D48+D59</f>
        <v>475698</v>
      </c>
      <c r="E61" s="66"/>
      <c r="F61" s="84">
        <f>F48+F59</f>
        <v>367998</v>
      </c>
      <c r="G61" s="66"/>
      <c r="H61" s="87"/>
    </row>
    <row r="62" spans="1:9" ht="6.75" customHeight="1">
      <c r="A62" s="91"/>
      <c r="B62" s="66"/>
      <c r="C62" s="66"/>
      <c r="D62" s="82"/>
      <c r="E62" s="66"/>
      <c r="F62" s="82"/>
      <c r="G62" s="66"/>
    </row>
    <row r="63" spans="1:9" ht="15" thickBot="1">
      <c r="A63" s="331" t="s">
        <v>99</v>
      </c>
      <c r="B63" s="66"/>
      <c r="C63" s="66"/>
      <c r="D63" s="78">
        <f>D61+D38</f>
        <v>980163</v>
      </c>
      <c r="E63" s="66"/>
      <c r="F63" s="78">
        <f>F61+F38</f>
        <v>859220.56</v>
      </c>
      <c r="G63" s="66"/>
    </row>
    <row r="64" spans="1:9" ht="15.75" thickTop="1">
      <c r="A64" s="68"/>
      <c r="B64" s="69"/>
      <c r="C64" s="92"/>
      <c r="D64" s="139"/>
      <c r="E64" s="92"/>
      <c r="F64" s="139"/>
      <c r="G64" s="92"/>
    </row>
    <row r="65" spans="1:7" ht="15">
      <c r="A65" s="63" t="s">
        <v>43</v>
      </c>
      <c r="B65" s="69"/>
      <c r="C65" s="94"/>
      <c r="D65" s="95"/>
      <c r="E65" s="94"/>
      <c r="F65" s="95"/>
      <c r="G65" s="94"/>
    </row>
    <row r="66" spans="1:7" ht="15">
      <c r="A66" s="93"/>
      <c r="B66" s="69"/>
      <c r="C66" s="94"/>
      <c r="D66" s="96"/>
      <c r="E66" s="94"/>
      <c r="F66" s="96"/>
      <c r="G66" s="94"/>
    </row>
    <row r="67" spans="1:7" ht="32.25" customHeight="1">
      <c r="A67" s="270"/>
      <c r="B67" s="270"/>
      <c r="C67" s="270"/>
      <c r="D67" s="270"/>
      <c r="E67" s="270"/>
      <c r="F67" s="270"/>
      <c r="G67" s="184"/>
    </row>
    <row r="68" spans="1:7" ht="17.25" customHeight="1">
      <c r="A68" s="56"/>
      <c r="B68" s="56"/>
      <c r="C68" s="56"/>
      <c r="D68" s="97"/>
      <c r="E68" s="56"/>
      <c r="F68" s="97"/>
      <c r="G68" s="56"/>
    </row>
    <row r="69" spans="1:7" ht="8.25" customHeight="1">
      <c r="A69" s="56"/>
      <c r="B69" s="56"/>
      <c r="C69" s="56"/>
      <c r="D69" s="97"/>
      <c r="E69" s="56"/>
      <c r="F69" s="97"/>
      <c r="G69" s="56"/>
    </row>
    <row r="70" spans="1:7" s="18" customFormat="1" ht="15">
      <c r="A70" s="52" t="s">
        <v>100</v>
      </c>
      <c r="B70" s="23"/>
      <c r="C70" s="23"/>
      <c r="D70" s="98"/>
      <c r="E70" s="23"/>
      <c r="F70" s="98"/>
      <c r="G70" s="23"/>
    </row>
    <row r="71" spans="1:7" s="18" customFormat="1" ht="15">
      <c r="A71" s="53" t="s">
        <v>101</v>
      </c>
      <c r="B71" s="23"/>
      <c r="C71" s="23"/>
      <c r="D71" s="98"/>
      <c r="E71" s="23"/>
      <c r="F71" s="98"/>
      <c r="G71" s="23"/>
    </row>
    <row r="72" spans="1:7" s="18" customFormat="1" ht="9" customHeight="1">
      <c r="A72" s="53"/>
      <c r="B72" s="23"/>
      <c r="C72" s="23"/>
      <c r="D72" s="98"/>
      <c r="E72" s="23"/>
      <c r="F72" s="98"/>
      <c r="G72" s="23"/>
    </row>
    <row r="73" spans="1:7" s="18" customFormat="1" ht="15">
      <c r="A73" s="52" t="s">
        <v>102</v>
      </c>
      <c r="B73" s="23"/>
      <c r="C73" s="23"/>
      <c r="D73" s="98"/>
      <c r="E73" s="23"/>
      <c r="F73" s="98"/>
      <c r="G73" s="23"/>
    </row>
    <row r="74" spans="1:7" s="18" customFormat="1" ht="15">
      <c r="A74" s="53" t="s">
        <v>47</v>
      </c>
      <c r="B74" s="23"/>
      <c r="C74" s="23"/>
      <c r="D74" s="98"/>
      <c r="E74" s="23"/>
      <c r="F74" s="98"/>
      <c r="G74" s="23"/>
    </row>
    <row r="75" spans="1:7" s="18" customFormat="1" ht="15">
      <c r="A75" s="53"/>
      <c r="B75" s="23"/>
      <c r="C75" s="23"/>
      <c r="D75" s="98"/>
      <c r="E75" s="23"/>
      <c r="F75" s="98"/>
      <c r="G75" s="23"/>
    </row>
    <row r="76" spans="1:7" s="18" customFormat="1" ht="10.5" customHeight="1">
      <c r="A76" s="55" t="s">
        <v>48</v>
      </c>
      <c r="B76" s="23"/>
      <c r="C76" s="23"/>
      <c r="D76" s="98"/>
      <c r="E76" s="23"/>
      <c r="F76" s="98"/>
      <c r="G76" s="23"/>
    </row>
    <row r="77" spans="1:7" ht="15">
      <c r="A77" s="332" t="s">
        <v>49</v>
      </c>
    </row>
    <row r="78" spans="1:7" ht="15">
      <c r="A78" s="304"/>
    </row>
    <row r="79" spans="1:7" ht="15">
      <c r="A79" s="18"/>
    </row>
    <row r="80" spans="1:7" ht="15">
      <c r="A80" s="99"/>
    </row>
    <row r="81" spans="1:1" ht="15">
      <c r="A81" s="99"/>
    </row>
    <row r="82" spans="1:1" ht="15">
      <c r="A82" s="99"/>
    </row>
  </sheetData>
  <mergeCells count="5">
    <mergeCell ref="C4:C5"/>
    <mergeCell ref="F4:F5"/>
    <mergeCell ref="D4:D5"/>
    <mergeCell ref="A1:G1"/>
    <mergeCell ref="A2:G2"/>
  </mergeCells>
  <pageMargins left="0.70866141732283472" right="0.70866141732283472" top="0.47244094488188981" bottom="0.47244094488188981" header="0.31496062992125984" footer="0.31496062992125984"/>
  <pageSetup paperSize="9" scale="68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view="pageBreakPreview" zoomScale="84" zoomScaleNormal="100" zoomScaleSheetLayoutView="84" workbookViewId="0">
      <selection activeCell="A65" sqref="A65"/>
    </sheetView>
  </sheetViews>
  <sheetFormatPr defaultColWidth="2.5703125" defaultRowHeight="15.75"/>
  <cols>
    <col min="1" max="1" width="84.140625" style="119" customWidth="1"/>
    <col min="2" max="2" width="13.7109375" style="115" customWidth="1"/>
    <col min="3" max="3" width="13.5703125" style="115" customWidth="1"/>
    <col min="4" max="4" width="2.28515625" style="115" customWidth="1"/>
    <col min="5" max="5" width="13.5703125" style="115" customWidth="1"/>
    <col min="6" max="6" width="6.7109375" style="113" bestFit="1" customWidth="1"/>
    <col min="7" max="29" width="11.5703125" style="103" customWidth="1"/>
    <col min="30" max="16384" width="2.5703125" style="103"/>
  </cols>
  <sheetData>
    <row r="1" spans="1:7" s="100" customFormat="1" ht="15">
      <c r="A1" s="343" t="s">
        <v>53</v>
      </c>
      <c r="B1" s="344"/>
      <c r="C1" s="344"/>
      <c r="D1" s="344"/>
      <c r="E1" s="344"/>
      <c r="F1" s="344"/>
      <c r="G1" s="344"/>
    </row>
    <row r="2" spans="1:7" s="101" customFormat="1" ht="15">
      <c r="A2" s="345" t="s">
        <v>103</v>
      </c>
      <c r="B2" s="346"/>
      <c r="C2" s="346"/>
      <c r="D2" s="346"/>
      <c r="E2" s="346"/>
      <c r="F2" s="346"/>
      <c r="G2" s="346"/>
    </row>
    <row r="3" spans="1:7" s="101" customFormat="1" ht="15">
      <c r="A3" s="317" t="s">
        <v>52</v>
      </c>
      <c r="B3" s="354" t="s">
        <v>50</v>
      </c>
      <c r="C3" s="354"/>
      <c r="D3" s="20"/>
      <c r="E3" s="20"/>
      <c r="F3" s="20"/>
      <c r="G3" s="20"/>
    </row>
    <row r="4" spans="1:7">
      <c r="C4" s="148">
        <v>2017</v>
      </c>
      <c r="D4" s="149"/>
      <c r="E4" s="148">
        <v>2016</v>
      </c>
      <c r="F4" s="102"/>
    </row>
    <row r="5" spans="1:7" ht="14.25" customHeight="1">
      <c r="A5" s="150"/>
      <c r="C5" s="151" t="s">
        <v>0</v>
      </c>
      <c r="D5" s="104"/>
      <c r="E5" s="151" t="s">
        <v>0</v>
      </c>
      <c r="F5" s="102"/>
    </row>
    <row r="6" spans="1:7" ht="20.25">
      <c r="A6" s="150"/>
      <c r="B6" s="104"/>
      <c r="C6" s="105"/>
      <c r="D6" s="104"/>
      <c r="E6" s="105"/>
      <c r="F6" s="102"/>
    </row>
    <row r="7" spans="1:7" ht="15">
      <c r="A7" s="311" t="s">
        <v>104</v>
      </c>
      <c r="B7" s="106"/>
      <c r="C7" s="112"/>
      <c r="D7" s="106"/>
      <c r="E7" s="112"/>
      <c r="F7" s="153"/>
    </row>
    <row r="8" spans="1:7" ht="15">
      <c r="A8" s="312" t="s">
        <v>105</v>
      </c>
      <c r="B8" s="147"/>
      <c r="C8" s="125">
        <v>1058761</v>
      </c>
      <c r="D8" s="106"/>
      <c r="E8" s="125">
        <f>'[4]CF 2016'!$CC$13</f>
        <v>906890</v>
      </c>
      <c r="F8" s="125"/>
      <c r="G8" s="107"/>
    </row>
    <row r="9" spans="1:7" ht="15">
      <c r="A9" s="312" t="s">
        <v>106</v>
      </c>
      <c r="B9" s="147"/>
      <c r="C9" s="125">
        <v>-948408</v>
      </c>
      <c r="D9" s="106"/>
      <c r="E9" s="125">
        <f>'[4]CF 2016'!$CC$14</f>
        <v>-819238</v>
      </c>
      <c r="F9" s="125"/>
      <c r="G9" s="107"/>
    </row>
    <row r="10" spans="1:7" ht="15">
      <c r="A10" s="312" t="s">
        <v>107</v>
      </c>
      <c r="B10" s="147"/>
      <c r="C10" s="125">
        <v>-93908</v>
      </c>
      <c r="D10" s="106"/>
      <c r="E10" s="125">
        <f>'[4]CF 2016'!$CC$15</f>
        <v>-81499</v>
      </c>
      <c r="F10" s="125"/>
      <c r="G10" s="107"/>
    </row>
    <row r="11" spans="1:7" s="108" customFormat="1" ht="15">
      <c r="A11" s="312" t="s">
        <v>108</v>
      </c>
      <c r="B11" s="147"/>
      <c r="C11" s="125">
        <v>-64844</v>
      </c>
      <c r="D11" s="106"/>
      <c r="E11" s="125">
        <f>'[4]CF 2016'!$CC$16</f>
        <v>-62780</v>
      </c>
      <c r="F11" s="125"/>
      <c r="G11" s="107"/>
    </row>
    <row r="12" spans="1:7" s="108" customFormat="1" ht="15">
      <c r="A12" s="312" t="s">
        <v>109</v>
      </c>
      <c r="B12" s="147"/>
      <c r="C12" s="125">
        <v>7841</v>
      </c>
      <c r="D12" s="106"/>
      <c r="E12" s="125">
        <f>'[4]CF 2016'!$CC$17</f>
        <v>4478</v>
      </c>
      <c r="F12" s="125"/>
      <c r="G12" s="107"/>
    </row>
    <row r="13" spans="1:7" s="108" customFormat="1" ht="15">
      <c r="A13" s="312" t="s">
        <v>110</v>
      </c>
      <c r="B13" s="147"/>
      <c r="C13" s="125">
        <v>-6224</v>
      </c>
      <c r="D13" s="106"/>
      <c r="E13" s="125">
        <f>'[4]CF 2016'!$CC$18</f>
        <v>-5600</v>
      </c>
      <c r="F13" s="125"/>
      <c r="G13" s="107"/>
    </row>
    <row r="14" spans="1:7" s="108" customFormat="1" ht="15">
      <c r="A14" s="313" t="s">
        <v>111</v>
      </c>
      <c r="B14" s="147"/>
      <c r="C14" s="125">
        <v>92</v>
      </c>
      <c r="D14" s="106"/>
      <c r="E14" s="125">
        <f>'[4]CF 2016'!$CC$19</f>
        <v>48.793831984126982</v>
      </c>
      <c r="F14" s="125"/>
      <c r="G14" s="107"/>
    </row>
    <row r="15" spans="1:7" s="108" customFormat="1" ht="15">
      <c r="A15" s="312" t="s">
        <v>112</v>
      </c>
      <c r="B15" s="147"/>
      <c r="C15" s="125">
        <v>-5367</v>
      </c>
      <c r="D15" s="106"/>
      <c r="E15" s="155">
        <f>'[4]CF 2016'!$CC$20</f>
        <v>-7188</v>
      </c>
      <c r="F15" s="125"/>
      <c r="G15" s="107"/>
    </row>
    <row r="16" spans="1:7" s="108" customFormat="1" ht="15">
      <c r="A16" s="312" t="s">
        <v>113</v>
      </c>
      <c r="B16" s="147"/>
      <c r="C16" s="125">
        <v>-1656</v>
      </c>
      <c r="D16" s="106"/>
      <c r="E16" s="125">
        <f>'[4]CF 2016'!$CC$21</f>
        <v>-543</v>
      </c>
      <c r="F16" s="125"/>
      <c r="G16" s="107"/>
    </row>
    <row r="17" spans="1:10" ht="15">
      <c r="A17" s="312" t="s">
        <v>114</v>
      </c>
      <c r="B17" s="147"/>
      <c r="C17" s="125">
        <v>-1987</v>
      </c>
      <c r="D17" s="106"/>
      <c r="E17" s="125">
        <f>'[4]CF 2016'!$CC$22-92-76</f>
        <v>-3336.7938319841269</v>
      </c>
      <c r="F17" s="125"/>
      <c r="G17" s="107"/>
      <c r="H17" s="156"/>
      <c r="I17" s="156"/>
      <c r="J17" s="156"/>
    </row>
    <row r="18" spans="1:10" s="108" customFormat="1" ht="15">
      <c r="A18" s="311" t="s">
        <v>115</v>
      </c>
      <c r="B18" s="106"/>
      <c r="C18" s="109">
        <f>SUM(C8:C17)</f>
        <v>-55700</v>
      </c>
      <c r="D18" s="106"/>
      <c r="E18" s="109">
        <f>SUM(E8:E17)</f>
        <v>-68768</v>
      </c>
      <c r="F18" s="157"/>
    </row>
    <row r="19" spans="1:10" s="108" customFormat="1" ht="15">
      <c r="A19" s="152"/>
      <c r="B19" s="106"/>
      <c r="C19" s="112"/>
      <c r="D19" s="106"/>
      <c r="E19" s="112"/>
      <c r="F19" s="153"/>
    </row>
    <row r="20" spans="1:10" s="108" customFormat="1" ht="15">
      <c r="A20" s="314" t="s">
        <v>116</v>
      </c>
      <c r="B20" s="106"/>
      <c r="C20" s="112"/>
      <c r="D20" s="106"/>
      <c r="E20" s="112"/>
      <c r="F20" s="153"/>
    </row>
    <row r="21" spans="1:10" ht="15">
      <c r="A21" s="312" t="s">
        <v>117</v>
      </c>
      <c r="B21" s="147"/>
      <c r="C21" s="125">
        <v>-20792</v>
      </c>
      <c r="D21" s="106"/>
      <c r="E21" s="125">
        <f>'[4]CF 2016'!$CC$29</f>
        <v>-14217</v>
      </c>
      <c r="F21" s="157"/>
      <c r="G21" s="107"/>
    </row>
    <row r="22" spans="1:10" ht="15">
      <c r="A22" s="312" t="s">
        <v>118</v>
      </c>
      <c r="B22" s="188"/>
      <c r="C22" s="125">
        <v>5139</v>
      </c>
      <c r="D22" s="106"/>
      <c r="E22" s="125">
        <f>'[4]CF 2016'!$CC$30</f>
        <v>733</v>
      </c>
      <c r="F22" s="157"/>
      <c r="G22" s="107"/>
    </row>
    <row r="23" spans="1:10" ht="15">
      <c r="A23" s="159" t="s">
        <v>119</v>
      </c>
      <c r="B23" s="188"/>
      <c r="C23" s="125">
        <v>-8</v>
      </c>
      <c r="D23" s="106"/>
      <c r="E23" s="125" t="s">
        <v>1</v>
      </c>
      <c r="F23" s="157"/>
      <c r="G23" s="107"/>
    </row>
    <row r="24" spans="1:10" ht="15">
      <c r="A24" s="154" t="s">
        <v>120</v>
      </c>
      <c r="B24" s="147"/>
      <c r="C24" s="125">
        <v>-2288</v>
      </c>
      <c r="D24" s="106"/>
      <c r="E24" s="125">
        <f>'[4]CF 2016'!$CC$31</f>
        <v>-4010</v>
      </c>
      <c r="F24" s="157"/>
      <c r="G24" s="107"/>
    </row>
    <row r="25" spans="1:10" ht="15">
      <c r="A25" s="271" t="s">
        <v>121</v>
      </c>
      <c r="B25" s="147"/>
      <c r="C25" s="125">
        <v>0</v>
      </c>
      <c r="D25" s="106"/>
      <c r="E25" s="125">
        <f>'[4]CF 2016'!$CC$32</f>
        <v>15</v>
      </c>
      <c r="F25" s="157"/>
      <c r="G25" s="107"/>
    </row>
    <row r="26" spans="1:10" ht="15">
      <c r="A26" s="154" t="s">
        <v>122</v>
      </c>
      <c r="B26" s="147"/>
      <c r="C26" s="125">
        <v>-1645</v>
      </c>
      <c r="D26" s="106"/>
      <c r="E26" s="125">
        <v>-2194</v>
      </c>
      <c r="F26" s="157"/>
      <c r="G26" s="107"/>
    </row>
    <row r="27" spans="1:10" ht="15">
      <c r="A27" s="154" t="s">
        <v>123</v>
      </c>
      <c r="B27" s="147"/>
      <c r="C27" s="125">
        <v>731</v>
      </c>
      <c r="D27" s="106"/>
      <c r="E27" s="125">
        <v>2543</v>
      </c>
      <c r="F27" s="157"/>
      <c r="G27" s="107"/>
    </row>
    <row r="28" spans="1:10" ht="15">
      <c r="A28" s="154" t="s">
        <v>124</v>
      </c>
      <c r="B28" s="147"/>
      <c r="C28" s="125">
        <v>148</v>
      </c>
      <c r="D28" s="106"/>
      <c r="E28" s="155">
        <v>56</v>
      </c>
      <c r="F28" s="157"/>
      <c r="G28" s="107"/>
    </row>
    <row r="29" spans="1:10" ht="30">
      <c r="A29" s="154" t="s">
        <v>125</v>
      </c>
      <c r="B29" s="160"/>
      <c r="C29" s="155">
        <v>-34637</v>
      </c>
      <c r="D29" s="160"/>
      <c r="E29" s="155">
        <v>-6110</v>
      </c>
      <c r="F29" s="157"/>
      <c r="G29" s="107"/>
    </row>
    <row r="30" spans="1:10" ht="15">
      <c r="A30" s="154" t="s">
        <v>126</v>
      </c>
      <c r="B30" s="160"/>
      <c r="C30" s="155">
        <v>-10537</v>
      </c>
      <c r="D30" s="160"/>
      <c r="E30" s="125" t="s">
        <v>1</v>
      </c>
      <c r="F30" s="157"/>
      <c r="G30" s="107"/>
    </row>
    <row r="31" spans="1:10" ht="17.25" customHeight="1">
      <c r="A31" s="154" t="s">
        <v>127</v>
      </c>
      <c r="B31" s="160"/>
      <c r="C31" s="284" t="s">
        <v>1</v>
      </c>
      <c r="D31" s="160"/>
      <c r="E31" s="125">
        <v>20484</v>
      </c>
      <c r="F31" s="157"/>
      <c r="G31" s="107"/>
    </row>
    <row r="32" spans="1:10" ht="15">
      <c r="A32" s="154" t="s">
        <v>128</v>
      </c>
      <c r="B32" s="160"/>
      <c r="C32" s="155">
        <v>-4918</v>
      </c>
      <c r="D32" s="160"/>
      <c r="E32" s="125">
        <v>-2531</v>
      </c>
      <c r="F32" s="157"/>
      <c r="G32" s="107"/>
    </row>
    <row r="33" spans="1:7" ht="18.75" customHeight="1">
      <c r="A33" s="154" t="s">
        <v>129</v>
      </c>
      <c r="B33" s="106"/>
      <c r="C33" s="282">
        <v>3495</v>
      </c>
      <c r="D33" s="106"/>
      <c r="E33" s="125" t="s">
        <v>1</v>
      </c>
      <c r="F33" s="157"/>
      <c r="G33" s="107"/>
    </row>
    <row r="34" spans="1:7" ht="15">
      <c r="A34" s="154" t="s">
        <v>130</v>
      </c>
      <c r="B34" s="160"/>
      <c r="C34" s="155">
        <v>-10748</v>
      </c>
      <c r="D34" s="160"/>
      <c r="E34" s="125">
        <v>-21935</v>
      </c>
      <c r="F34" s="157"/>
      <c r="G34" s="107"/>
    </row>
    <row r="35" spans="1:7" ht="15">
      <c r="A35" s="159" t="s">
        <v>131</v>
      </c>
      <c r="B35" s="147"/>
      <c r="C35" s="125">
        <v>-102563</v>
      </c>
      <c r="D35" s="106"/>
      <c r="E35" s="125">
        <v>-1903</v>
      </c>
      <c r="F35" s="157"/>
      <c r="G35" s="107"/>
    </row>
    <row r="36" spans="1:7" ht="15">
      <c r="A36" s="154" t="s">
        <v>132</v>
      </c>
      <c r="B36" s="147"/>
      <c r="C36" s="125">
        <v>100397</v>
      </c>
      <c r="D36" s="106"/>
      <c r="E36" s="125">
        <v>20274</v>
      </c>
      <c r="F36" s="157"/>
      <c r="G36" s="107"/>
    </row>
    <row r="37" spans="1:7" ht="15">
      <c r="A37" s="159" t="s">
        <v>133</v>
      </c>
      <c r="B37" s="147"/>
      <c r="C37" s="125">
        <v>-2631</v>
      </c>
      <c r="D37" s="106"/>
      <c r="E37" s="125">
        <v>-1187</v>
      </c>
      <c r="F37" s="157"/>
      <c r="G37" s="107"/>
    </row>
    <row r="38" spans="1:7" ht="15">
      <c r="A38" s="154" t="s">
        <v>134</v>
      </c>
      <c r="B38" s="147"/>
      <c r="C38" s="145">
        <v>265</v>
      </c>
      <c r="D38" s="106"/>
      <c r="E38" s="283">
        <v>741</v>
      </c>
      <c r="F38" s="157"/>
      <c r="G38" s="107"/>
    </row>
    <row r="39" spans="1:7" ht="15">
      <c r="A39" s="154" t="s">
        <v>135</v>
      </c>
      <c r="B39" s="147"/>
      <c r="C39" s="125">
        <v>1218</v>
      </c>
      <c r="D39" s="106"/>
      <c r="E39" s="125">
        <v>2486</v>
      </c>
      <c r="F39" s="157"/>
      <c r="G39" s="107"/>
    </row>
    <row r="40" spans="1:7" ht="15">
      <c r="A40" s="271" t="s">
        <v>136</v>
      </c>
      <c r="B40" s="147"/>
      <c r="C40" s="125">
        <v>-53</v>
      </c>
      <c r="D40" s="106"/>
      <c r="E40" s="125">
        <v>-107</v>
      </c>
      <c r="F40" s="157"/>
      <c r="G40" s="107"/>
    </row>
    <row r="41" spans="1:7" ht="28.5">
      <c r="A41" s="152" t="s">
        <v>137</v>
      </c>
      <c r="B41" s="161"/>
      <c r="C41" s="109">
        <f>SUM(C21:C40)</f>
        <v>-79427</v>
      </c>
      <c r="D41" s="106"/>
      <c r="E41" s="109">
        <f>SUM(E21:E40)</f>
        <v>-6862</v>
      </c>
      <c r="F41" s="162"/>
    </row>
    <row r="42" spans="1:7" ht="15">
      <c r="A42" s="154"/>
      <c r="B42" s="106"/>
      <c r="C42" s="112"/>
      <c r="D42" s="106"/>
      <c r="E42" s="112"/>
      <c r="F42" s="153"/>
    </row>
    <row r="43" spans="1:7" ht="15">
      <c r="A43" s="158" t="s">
        <v>138</v>
      </c>
      <c r="B43" s="106"/>
      <c r="C43" s="163"/>
      <c r="D43" s="106"/>
      <c r="E43" s="163"/>
      <c r="F43" s="162"/>
    </row>
    <row r="44" spans="1:7" ht="15">
      <c r="A44" s="164" t="s">
        <v>139</v>
      </c>
      <c r="B44" s="147"/>
      <c r="C44" s="125">
        <v>19155</v>
      </c>
      <c r="D44" s="106"/>
      <c r="E44" s="125">
        <v>32201</v>
      </c>
      <c r="F44" s="157"/>
      <c r="G44" s="107"/>
    </row>
    <row r="45" spans="1:7" ht="15">
      <c r="A45" s="164" t="s">
        <v>140</v>
      </c>
      <c r="B45" s="147"/>
      <c r="C45" s="125">
        <v>-7321</v>
      </c>
      <c r="D45" s="106"/>
      <c r="E45" s="125">
        <v>-58790</v>
      </c>
      <c r="F45" s="157"/>
      <c r="G45" s="107"/>
    </row>
    <row r="46" spans="1:7" ht="15">
      <c r="A46" s="164" t="s">
        <v>141</v>
      </c>
      <c r="B46" s="147"/>
      <c r="C46" s="125">
        <v>39287</v>
      </c>
      <c r="D46" s="106"/>
      <c r="E46" s="125">
        <v>2694</v>
      </c>
      <c r="F46" s="157"/>
      <c r="G46" s="107"/>
    </row>
    <row r="47" spans="1:7" ht="15">
      <c r="A47" s="164" t="s">
        <v>142</v>
      </c>
      <c r="B47" s="147"/>
      <c r="C47" s="125">
        <v>-12245</v>
      </c>
      <c r="D47" s="106"/>
      <c r="E47" s="125">
        <v>-15838</v>
      </c>
      <c r="F47" s="157"/>
      <c r="G47" s="107"/>
    </row>
    <row r="48" spans="1:7" ht="15" hidden="1" customHeight="1">
      <c r="A48" s="154" t="s">
        <v>143</v>
      </c>
      <c r="B48" s="147"/>
      <c r="C48" s="125">
        <v>0</v>
      </c>
      <c r="D48" s="106"/>
      <c r="E48" s="125" t="s">
        <v>1</v>
      </c>
      <c r="F48" s="157"/>
      <c r="G48" s="107"/>
    </row>
    <row r="49" spans="1:7" ht="15">
      <c r="A49" s="154" t="s">
        <v>147</v>
      </c>
      <c r="B49" s="147"/>
      <c r="C49" s="125">
        <v>233</v>
      </c>
      <c r="D49" s="106"/>
      <c r="E49" s="125">
        <v>779</v>
      </c>
      <c r="F49" s="157"/>
      <c r="G49" s="107"/>
    </row>
    <row r="50" spans="1:7" ht="15">
      <c r="A50" s="154" t="s">
        <v>148</v>
      </c>
      <c r="B50" s="147"/>
      <c r="C50" s="125">
        <v>-710</v>
      </c>
      <c r="D50" s="106"/>
      <c r="E50" s="125">
        <v>-190</v>
      </c>
      <c r="F50" s="157"/>
      <c r="G50" s="107"/>
    </row>
    <row r="51" spans="1:7" ht="15">
      <c r="A51" s="154" t="s">
        <v>144</v>
      </c>
      <c r="B51" s="147"/>
      <c r="C51" s="125">
        <v>131269</v>
      </c>
      <c r="D51" s="106"/>
      <c r="E51" s="125">
        <v>132375</v>
      </c>
      <c r="F51" s="157"/>
      <c r="G51" s="107"/>
    </row>
    <row r="52" spans="1:7" ht="16.5" customHeight="1">
      <c r="A52" s="154" t="s">
        <v>149</v>
      </c>
      <c r="B52" s="147"/>
      <c r="C52" s="155">
        <v>-2564</v>
      </c>
      <c r="D52" s="106"/>
      <c r="E52" s="155">
        <v>-2304</v>
      </c>
      <c r="F52" s="157"/>
      <c r="G52" s="107"/>
    </row>
    <row r="53" spans="1:7" s="108" customFormat="1" ht="15">
      <c r="A53" s="154" t="s">
        <v>150</v>
      </c>
      <c r="B53" s="147"/>
      <c r="C53" s="125">
        <v>-1810</v>
      </c>
      <c r="D53" s="106"/>
      <c r="E53" s="125">
        <v>-2212</v>
      </c>
      <c r="F53" s="157"/>
      <c r="G53" s="107"/>
    </row>
    <row r="54" spans="1:7" s="108" customFormat="1" ht="15" hidden="1" customHeight="1">
      <c r="A54" s="272" t="s">
        <v>6</v>
      </c>
      <c r="B54" s="147"/>
      <c r="C54" s="125">
        <v>0</v>
      </c>
      <c r="D54" s="106"/>
      <c r="E54" s="125" t="s">
        <v>1</v>
      </c>
      <c r="F54" s="157"/>
      <c r="G54" s="107"/>
    </row>
    <row r="55" spans="1:7" s="108" customFormat="1" ht="15">
      <c r="A55" s="272" t="s">
        <v>151</v>
      </c>
      <c r="B55" s="147"/>
      <c r="C55" s="125">
        <v>675</v>
      </c>
      <c r="D55" s="106"/>
      <c r="E55" s="125" t="s">
        <v>1</v>
      </c>
      <c r="F55" s="157"/>
      <c r="G55" s="107"/>
    </row>
    <row r="56" spans="1:7" ht="15">
      <c r="A56" s="154" t="s">
        <v>145</v>
      </c>
      <c r="B56" s="147"/>
      <c r="C56" s="125">
        <v>-17028</v>
      </c>
      <c r="D56" s="106"/>
      <c r="E56" s="125">
        <v>-852</v>
      </c>
      <c r="F56" s="157"/>
      <c r="G56" s="107"/>
    </row>
    <row r="57" spans="1:7" ht="15" hidden="1" customHeight="1">
      <c r="A57" s="154" t="s">
        <v>146</v>
      </c>
      <c r="B57" s="147"/>
      <c r="C57" s="125">
        <v>0</v>
      </c>
      <c r="D57" s="106"/>
      <c r="E57" s="125">
        <v>0</v>
      </c>
      <c r="F57" s="157"/>
      <c r="G57" s="107"/>
    </row>
    <row r="58" spans="1:7" ht="15">
      <c r="A58" s="154" t="s">
        <v>152</v>
      </c>
      <c r="B58" s="147"/>
      <c r="C58" s="125">
        <v>2536</v>
      </c>
      <c r="D58" s="106"/>
      <c r="E58" s="125" t="s">
        <v>1</v>
      </c>
      <c r="F58" s="157"/>
      <c r="G58" s="107"/>
    </row>
    <row r="59" spans="1:7" ht="15">
      <c r="A59" s="165" t="s">
        <v>153</v>
      </c>
      <c r="B59" s="147"/>
      <c r="C59" s="125">
        <v>-15718</v>
      </c>
      <c r="D59" s="106"/>
      <c r="E59" s="125">
        <v>-12085</v>
      </c>
      <c r="F59" s="157"/>
      <c r="G59" s="107"/>
    </row>
    <row r="60" spans="1:7" ht="15" hidden="1" customHeight="1">
      <c r="A60" s="165" t="s">
        <v>5</v>
      </c>
      <c r="B60" s="147"/>
      <c r="C60" s="125" t="s">
        <v>1</v>
      </c>
      <c r="D60" s="106"/>
      <c r="E60" s="125" t="s">
        <v>1</v>
      </c>
      <c r="F60" s="157"/>
      <c r="G60" s="107"/>
    </row>
    <row r="61" spans="1:7" ht="15">
      <c r="A61" s="297" t="s">
        <v>154</v>
      </c>
      <c r="B61" s="147"/>
      <c r="C61" s="125">
        <v>-347</v>
      </c>
      <c r="D61" s="106"/>
      <c r="E61" s="125">
        <v>-923</v>
      </c>
      <c r="F61" s="157"/>
      <c r="G61" s="107"/>
    </row>
    <row r="62" spans="1:7" ht="15">
      <c r="A62" s="166" t="s">
        <v>155</v>
      </c>
      <c r="B62" s="106"/>
      <c r="C62" s="109">
        <f>SUM(C44:C61)</f>
        <v>135412</v>
      </c>
      <c r="D62" s="106"/>
      <c r="E62" s="109">
        <f>SUM(E44:E61)</f>
        <v>74855</v>
      </c>
      <c r="F62" s="167"/>
    </row>
    <row r="63" spans="1:7" ht="7.5" customHeight="1">
      <c r="A63" s="166"/>
      <c r="B63" s="106"/>
      <c r="C63" s="132"/>
      <c r="D63" s="106"/>
      <c r="E63" s="132"/>
      <c r="F63" s="167"/>
    </row>
    <row r="64" spans="1:7" s="108" customFormat="1" ht="15.75" customHeight="1">
      <c r="A64" s="169" t="s">
        <v>156</v>
      </c>
      <c r="B64" s="106"/>
      <c r="C64" s="110">
        <f>C18+C41+C62</f>
        <v>285</v>
      </c>
      <c r="D64" s="106"/>
      <c r="E64" s="110">
        <f>E18+E41+E62</f>
        <v>-775</v>
      </c>
      <c r="F64" s="167"/>
      <c r="G64" s="170"/>
    </row>
    <row r="65" spans="1:6" s="108" customFormat="1" ht="9.75" customHeight="1">
      <c r="A65" s="165"/>
      <c r="B65" s="106"/>
      <c r="C65" s="112"/>
      <c r="D65" s="106"/>
      <c r="E65" s="112"/>
      <c r="F65" s="168"/>
    </row>
    <row r="66" spans="1:6" ht="15">
      <c r="A66" s="165" t="s">
        <v>157</v>
      </c>
      <c r="B66" s="106"/>
      <c r="C66" s="125">
        <v>22339</v>
      </c>
      <c r="D66" s="106"/>
      <c r="E66" s="125">
        <v>23114</v>
      </c>
      <c r="F66" s="171"/>
    </row>
    <row r="67" spans="1:6" ht="9" customHeight="1">
      <c r="A67" s="165"/>
      <c r="B67" s="106"/>
      <c r="C67" s="171"/>
      <c r="D67" s="106"/>
      <c r="E67" s="171"/>
      <c r="F67" s="168"/>
    </row>
    <row r="68" spans="1:6" thickBot="1">
      <c r="A68" s="279" t="s">
        <v>158</v>
      </c>
      <c r="B68" s="106">
        <f>+SFP!C24</f>
        <v>25</v>
      </c>
      <c r="C68" s="111">
        <f>C66+C64</f>
        <v>22624</v>
      </c>
      <c r="D68" s="106"/>
      <c r="E68" s="111">
        <f>E66+E64</f>
        <v>22339</v>
      </c>
      <c r="F68" s="172"/>
    </row>
    <row r="69" spans="1:6" ht="16.5" thickTop="1">
      <c r="A69" s="146"/>
      <c r="B69" s="106"/>
      <c r="C69" s="178"/>
      <c r="D69" s="106"/>
      <c r="E69" s="178"/>
    </row>
    <row r="70" spans="1:6" ht="15">
      <c r="A70" s="179" t="str">
        <f>+SCI!A60</f>
        <v>Приложения на страницах с 5 до 112 являются неотъемлемой частью финансового отчета.</v>
      </c>
      <c r="B70" s="106"/>
      <c r="C70" s="147"/>
      <c r="D70" s="106"/>
      <c r="E70" s="106"/>
    </row>
    <row r="71" spans="1:6" ht="15">
      <c r="A71" s="173"/>
      <c r="B71" s="106"/>
      <c r="C71" s="147"/>
      <c r="D71" s="106"/>
      <c r="E71" s="106"/>
    </row>
    <row r="72" spans="1:6" ht="15">
      <c r="A72" s="52" t="s">
        <v>100</v>
      </c>
      <c r="B72" s="114"/>
      <c r="C72" s="114"/>
      <c r="D72" s="114"/>
      <c r="E72" s="114"/>
    </row>
    <row r="73" spans="1:6" ht="15">
      <c r="A73" s="53" t="s">
        <v>101</v>
      </c>
      <c r="B73" s="114"/>
      <c r="C73" s="114"/>
      <c r="D73" s="114"/>
      <c r="E73" s="114"/>
    </row>
    <row r="74" spans="1:6" ht="15">
      <c r="A74" s="174"/>
      <c r="B74" s="114"/>
      <c r="C74" s="114"/>
      <c r="D74" s="114"/>
      <c r="E74" s="114"/>
    </row>
    <row r="75" spans="1:6" ht="15">
      <c r="A75" s="52" t="s">
        <v>102</v>
      </c>
      <c r="B75" s="114"/>
      <c r="C75" s="114"/>
      <c r="D75" s="114"/>
      <c r="E75" s="114"/>
    </row>
    <row r="76" spans="1:6" ht="15">
      <c r="A76" s="53" t="s">
        <v>47</v>
      </c>
      <c r="B76" s="114"/>
      <c r="C76" s="114"/>
      <c r="D76" s="114"/>
      <c r="E76" s="114"/>
    </row>
    <row r="77" spans="1:6" ht="15">
      <c r="A77" s="175"/>
      <c r="B77" s="114"/>
      <c r="C77" s="114"/>
      <c r="D77" s="114"/>
      <c r="E77" s="114"/>
    </row>
    <row r="78" spans="1:6" ht="15">
      <c r="A78" s="55" t="s">
        <v>48</v>
      </c>
      <c r="B78" s="176"/>
      <c r="C78" s="176"/>
      <c r="D78" s="176"/>
      <c r="E78" s="176"/>
      <c r="F78" s="177"/>
    </row>
    <row r="79" spans="1:6" ht="15">
      <c r="A79" s="304" t="s">
        <v>49</v>
      </c>
    </row>
    <row r="80" spans="1:6" ht="15">
      <c r="A80" s="156"/>
    </row>
    <row r="81" spans="1:1" ht="15">
      <c r="A81" s="116"/>
    </row>
    <row r="82" spans="1:1" ht="15">
      <c r="A82" s="117"/>
    </row>
    <row r="83" spans="1:1" ht="15">
      <c r="A83" s="118"/>
    </row>
    <row r="84" spans="1:1" ht="15">
      <c r="A84" s="118"/>
    </row>
  </sheetData>
  <mergeCells count="3">
    <mergeCell ref="A1:G1"/>
    <mergeCell ref="A2:G2"/>
    <mergeCell ref="B3:C3"/>
  </mergeCells>
  <pageMargins left="0.70866141732283472" right="0.70866141732283472" top="0.35433070866141736" bottom="0.43307086614173229" header="0.27559055118110237" footer="0.31496062992125984"/>
  <pageSetup paperSize="9" scale="61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2"/>
  <sheetViews>
    <sheetView topLeftCell="A16" zoomScale="68" zoomScaleNormal="68" zoomScaleSheetLayoutView="70" workbookViewId="0">
      <selection activeCell="Y12" sqref="Y12"/>
    </sheetView>
  </sheetViews>
  <sheetFormatPr defaultColWidth="9.140625" defaultRowHeight="16.5"/>
  <cols>
    <col min="1" max="1" width="88.7109375" style="210" customWidth="1"/>
    <col min="2" max="2" width="11.5703125" style="196" customWidth="1"/>
    <col min="3" max="3" width="13.85546875" style="196" customWidth="1"/>
    <col min="4" max="4" width="1" style="196" customWidth="1"/>
    <col min="5" max="5" width="13.42578125" style="196" customWidth="1"/>
    <col min="6" max="6" width="0.85546875" style="196" customWidth="1"/>
    <col min="7" max="7" width="13.5703125" style="196" customWidth="1"/>
    <col min="8" max="8" width="1" style="196" customWidth="1"/>
    <col min="9" max="9" width="15.85546875" style="196" customWidth="1"/>
    <col min="10" max="10" width="1" style="196" customWidth="1"/>
    <col min="11" max="11" width="17.5703125" style="196" customWidth="1"/>
    <col min="12" max="12" width="0.5703125" style="196" customWidth="1"/>
    <col min="13" max="13" width="20.28515625" style="196" customWidth="1"/>
    <col min="14" max="14" width="0.85546875" style="196" customWidth="1"/>
    <col min="15" max="15" width="19.7109375" style="196" customWidth="1"/>
    <col min="16" max="16" width="1.42578125" style="196" customWidth="1"/>
    <col min="17" max="17" width="13.7109375" style="196" customWidth="1"/>
    <col min="18" max="18" width="2.42578125" style="196" customWidth="1"/>
    <col min="19" max="19" width="20.42578125" style="213" customWidth="1"/>
    <col min="20" max="20" width="1.42578125" style="196" customWidth="1"/>
    <col min="21" max="21" width="18.85546875" style="196" customWidth="1"/>
    <col min="22" max="22" width="11.7109375" style="120" bestFit="1" customWidth="1"/>
    <col min="23" max="23" width="10.85546875" style="120" customWidth="1"/>
    <col min="24" max="25" width="9.85546875" style="120" bestFit="1" customWidth="1"/>
    <col min="26" max="16384" width="9.140625" style="120"/>
  </cols>
  <sheetData>
    <row r="1" spans="1:22" ht="18" customHeight="1">
      <c r="A1" s="355" t="s">
        <v>53</v>
      </c>
      <c r="B1" s="344"/>
      <c r="C1" s="344"/>
      <c r="D1" s="344"/>
      <c r="E1" s="344"/>
      <c r="F1" s="344"/>
      <c r="G1" s="344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211"/>
      <c r="S1" s="212"/>
      <c r="T1" s="211"/>
      <c r="U1" s="211"/>
    </row>
    <row r="2" spans="1:22" ht="18" customHeight="1">
      <c r="A2" s="358" t="s">
        <v>159</v>
      </c>
      <c r="B2" s="358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1:22" ht="18" customHeight="1">
      <c r="A3" s="63" t="s">
        <v>52</v>
      </c>
      <c r="B3" s="190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U3" s="215"/>
    </row>
    <row r="4" spans="1:22" ht="53.25" customHeight="1">
      <c r="A4" s="197"/>
      <c r="B4" s="216"/>
      <c r="C4" s="360" t="s">
        <v>228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216"/>
      <c r="S4" s="315" t="s">
        <v>226</v>
      </c>
      <c r="T4" s="216"/>
      <c r="U4" s="315" t="s">
        <v>227</v>
      </c>
    </row>
    <row r="5" spans="1:22" s="121" customFormat="1" ht="28.5" customHeight="1">
      <c r="A5" s="361"/>
      <c r="B5" s="259" t="s">
        <v>50</v>
      </c>
      <c r="C5" s="356" t="s">
        <v>77</v>
      </c>
      <c r="D5" s="260"/>
      <c r="E5" s="363" t="s">
        <v>185</v>
      </c>
      <c r="F5" s="260"/>
      <c r="G5" s="365" t="s">
        <v>186</v>
      </c>
      <c r="H5" s="260"/>
      <c r="I5" s="365" t="s">
        <v>187</v>
      </c>
      <c r="J5" s="275"/>
      <c r="K5" s="365" t="s">
        <v>188</v>
      </c>
      <c r="L5" s="275"/>
      <c r="M5" s="356" t="s">
        <v>189</v>
      </c>
      <c r="N5" s="260"/>
      <c r="O5" s="356" t="s">
        <v>190</v>
      </c>
      <c r="P5" s="260"/>
      <c r="Q5" s="356" t="s">
        <v>191</v>
      </c>
      <c r="R5" s="261"/>
      <c r="S5" s="262"/>
      <c r="T5" s="261"/>
      <c r="U5" s="261"/>
    </row>
    <row r="6" spans="1:22" s="122" customFormat="1" ht="69" customHeight="1">
      <c r="A6" s="362"/>
      <c r="B6" s="263"/>
      <c r="C6" s="357"/>
      <c r="D6" s="264"/>
      <c r="E6" s="364"/>
      <c r="F6" s="264"/>
      <c r="G6" s="366"/>
      <c r="H6" s="264"/>
      <c r="I6" s="366"/>
      <c r="J6" s="276"/>
      <c r="K6" s="366"/>
      <c r="L6" s="276"/>
      <c r="M6" s="357"/>
      <c r="N6" s="264"/>
      <c r="O6" s="357"/>
      <c r="P6" s="264"/>
      <c r="Q6" s="357"/>
      <c r="R6" s="263"/>
      <c r="S6" s="265"/>
      <c r="T6" s="266"/>
      <c r="U6" s="266"/>
    </row>
    <row r="7" spans="1:22" s="123" customFormat="1">
      <c r="A7" s="198"/>
      <c r="B7" s="191"/>
      <c r="C7" s="219" t="s">
        <v>0</v>
      </c>
      <c r="D7" s="219"/>
      <c r="E7" s="219" t="s">
        <v>0</v>
      </c>
      <c r="F7" s="219"/>
      <c r="G7" s="219" t="s">
        <v>0</v>
      </c>
      <c r="H7" s="219"/>
      <c r="I7" s="219" t="s">
        <v>0</v>
      </c>
      <c r="J7" s="219"/>
      <c r="K7" s="219" t="s">
        <v>0</v>
      </c>
      <c r="L7" s="219"/>
      <c r="M7" s="219" t="s">
        <v>0</v>
      </c>
      <c r="N7" s="219"/>
      <c r="O7" s="219" t="s">
        <v>0</v>
      </c>
      <c r="P7" s="219"/>
      <c r="Q7" s="219" t="s">
        <v>0</v>
      </c>
      <c r="R7" s="220"/>
      <c r="S7" s="221" t="s">
        <v>0</v>
      </c>
      <c r="T7" s="219"/>
      <c r="U7" s="219" t="s">
        <v>0</v>
      </c>
    </row>
    <row r="8" spans="1:22" s="122" customFormat="1" ht="12" customHeight="1">
      <c r="A8" s="277"/>
      <c r="B8" s="192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194"/>
      <c r="P8" s="219"/>
      <c r="Q8" s="219"/>
      <c r="R8" s="217"/>
      <c r="S8" s="218"/>
      <c r="T8" s="217"/>
      <c r="U8" s="217"/>
    </row>
    <row r="9" spans="1:22" s="124" customFormat="1" ht="3.75" customHeight="1">
      <c r="A9" s="199"/>
      <c r="B9" s="222"/>
      <c r="C9" s="223"/>
      <c r="D9" s="224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5"/>
      <c r="S9" s="226"/>
      <c r="T9" s="222"/>
      <c r="U9" s="227"/>
    </row>
    <row r="10" spans="1:22" s="124" customFormat="1" thickBot="1">
      <c r="A10" s="333" t="s">
        <v>160</v>
      </c>
      <c r="B10" s="216">
        <f>+SFP!C38</f>
        <v>26</v>
      </c>
      <c r="C10" s="234">
        <v>134798</v>
      </c>
      <c r="D10" s="228"/>
      <c r="E10" s="234">
        <v>-18613</v>
      </c>
      <c r="F10" s="228"/>
      <c r="G10" s="234">
        <v>45256</v>
      </c>
      <c r="H10" s="228"/>
      <c r="I10" s="234">
        <v>23445</v>
      </c>
      <c r="J10" s="229"/>
      <c r="K10" s="234">
        <v>1330</v>
      </c>
      <c r="L10" s="229"/>
      <c r="M10" s="234">
        <v>-2563</v>
      </c>
      <c r="N10" s="228"/>
      <c r="O10" s="234">
        <v>222238</v>
      </c>
      <c r="P10" s="228"/>
      <c r="Q10" s="234">
        <f>C10+E10+G10+I10+K10+M10+O10</f>
        <v>405891</v>
      </c>
      <c r="R10" s="230"/>
      <c r="S10" s="234">
        <v>51749</v>
      </c>
      <c r="T10" s="231"/>
      <c r="U10" s="234">
        <f>Q10+S10</f>
        <v>457640</v>
      </c>
      <c r="V10" s="127"/>
    </row>
    <row r="11" spans="1:22" s="124" customFormat="1" ht="8.25" customHeight="1" thickTop="1">
      <c r="A11" s="200"/>
      <c r="B11" s="216"/>
      <c r="C11" s="229"/>
      <c r="D11" s="228"/>
      <c r="E11" s="228"/>
      <c r="F11" s="228"/>
      <c r="G11" s="229"/>
      <c r="H11" s="228"/>
      <c r="I11" s="229"/>
      <c r="J11" s="229"/>
      <c r="K11" s="229"/>
      <c r="L11" s="229"/>
      <c r="M11" s="229"/>
      <c r="N11" s="228"/>
      <c r="O11" s="229"/>
      <c r="P11" s="228"/>
      <c r="Q11" s="229"/>
      <c r="R11" s="230"/>
      <c r="S11" s="230"/>
      <c r="T11" s="231"/>
      <c r="U11" s="235"/>
    </row>
    <row r="12" spans="1:22" s="124" customFormat="1" ht="17.25">
      <c r="A12" s="202" t="s">
        <v>161</v>
      </c>
      <c r="B12" s="216"/>
      <c r="C12" s="229"/>
      <c r="D12" s="228"/>
      <c r="E12" s="228"/>
      <c r="F12" s="228"/>
      <c r="G12" s="229"/>
      <c r="H12" s="228"/>
      <c r="I12" s="229"/>
      <c r="J12" s="229"/>
      <c r="K12" s="229"/>
      <c r="L12" s="229"/>
      <c r="M12" s="229"/>
      <c r="N12" s="228"/>
      <c r="O12" s="229"/>
      <c r="P12" s="228"/>
      <c r="Q12" s="229"/>
      <c r="R12" s="230"/>
      <c r="S12" s="230"/>
      <c r="T12" s="231"/>
      <c r="U12" s="235"/>
    </row>
    <row r="13" spans="1:22" s="124" customFormat="1">
      <c r="A13" s="203" t="s">
        <v>162</v>
      </c>
      <c r="B13" s="216"/>
      <c r="C13" s="233">
        <v>0</v>
      </c>
      <c r="D13" s="233"/>
      <c r="E13" s="233">
        <v>-888</v>
      </c>
      <c r="F13" s="233"/>
      <c r="G13" s="233">
        <v>0</v>
      </c>
      <c r="H13" s="233"/>
      <c r="I13" s="233">
        <v>0</v>
      </c>
      <c r="J13" s="233"/>
      <c r="K13" s="233">
        <v>0</v>
      </c>
      <c r="L13" s="233"/>
      <c r="M13" s="233">
        <v>0</v>
      </c>
      <c r="N13" s="233"/>
      <c r="O13" s="233">
        <v>52</v>
      </c>
      <c r="P13" s="233"/>
      <c r="Q13" s="233">
        <f>SUM(C13:P13)</f>
        <v>-836</v>
      </c>
      <c r="R13" s="235"/>
      <c r="S13" s="233">
        <v>0</v>
      </c>
      <c r="T13" s="235"/>
      <c r="U13" s="236">
        <f>SUM(Q13:T13)</f>
        <v>-836</v>
      </c>
    </row>
    <row r="14" spans="1:22" s="124" customFormat="1">
      <c r="A14" s="203" t="s">
        <v>163</v>
      </c>
      <c r="B14" s="216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>
        <v>25</v>
      </c>
      <c r="P14" s="233"/>
      <c r="Q14" s="233">
        <f>SUM(C14:P14)</f>
        <v>25</v>
      </c>
      <c r="R14" s="235"/>
      <c r="S14" s="233"/>
      <c r="T14" s="235"/>
      <c r="U14" s="236">
        <f>SUM(Q14:T14)</f>
        <v>25</v>
      </c>
    </row>
    <row r="15" spans="1:22" s="124" customFormat="1" ht="8.25" customHeight="1">
      <c r="A15" s="203"/>
      <c r="B15" s="216"/>
      <c r="C15" s="229"/>
      <c r="D15" s="228"/>
      <c r="E15" s="228"/>
      <c r="F15" s="228"/>
      <c r="G15" s="229"/>
      <c r="H15" s="228"/>
      <c r="I15" s="229"/>
      <c r="J15" s="229"/>
      <c r="K15" s="229"/>
      <c r="L15" s="229"/>
      <c r="M15" s="229"/>
      <c r="N15" s="228"/>
      <c r="O15" s="229"/>
      <c r="P15" s="228"/>
      <c r="Q15" s="229"/>
      <c r="R15" s="230"/>
      <c r="S15" s="230"/>
      <c r="T15" s="231"/>
      <c r="U15" s="236">
        <f t="shared" ref="U15" si="0">SUM(Q15:T15)</f>
        <v>0</v>
      </c>
    </row>
    <row r="16" spans="1:22" s="124" customFormat="1" ht="15.75">
      <c r="A16" s="334" t="s">
        <v>164</v>
      </c>
      <c r="B16" s="216"/>
      <c r="C16" s="239">
        <f>C17+C18</f>
        <v>0</v>
      </c>
      <c r="D16" s="238"/>
      <c r="E16" s="239">
        <f>E17+E18</f>
        <v>0</v>
      </c>
      <c r="F16" s="233"/>
      <c r="G16" s="239">
        <f>G17+G18</f>
        <v>2585</v>
      </c>
      <c r="H16" s="239">
        <f t="shared" ref="H16:O16" si="1">H17+H18</f>
        <v>0</v>
      </c>
      <c r="I16" s="239">
        <f t="shared" si="1"/>
        <v>0</v>
      </c>
      <c r="J16" s="239">
        <f t="shared" si="1"/>
        <v>0</v>
      </c>
      <c r="K16" s="239">
        <f t="shared" si="1"/>
        <v>0</v>
      </c>
      <c r="L16" s="239">
        <f t="shared" si="1"/>
        <v>0</v>
      </c>
      <c r="M16" s="239">
        <f t="shared" si="1"/>
        <v>0</v>
      </c>
      <c r="N16" s="239">
        <f t="shared" si="1"/>
        <v>0</v>
      </c>
      <c r="O16" s="239">
        <f t="shared" si="1"/>
        <v>-11630</v>
      </c>
      <c r="P16" s="239">
        <f t="shared" ref="P16" si="2">P17+P18</f>
        <v>0</v>
      </c>
      <c r="Q16" s="242">
        <f>SUM(C16:P16)</f>
        <v>-9045</v>
      </c>
      <c r="R16" s="239">
        <f t="shared" ref="R16" si="3">R17+R18</f>
        <v>0</v>
      </c>
      <c r="S16" s="239">
        <f t="shared" ref="S16" si="4">S17+S18</f>
        <v>0</v>
      </c>
      <c r="T16" s="239">
        <f t="shared" ref="T16" si="5">T17+T18</f>
        <v>0</v>
      </c>
      <c r="U16" s="291">
        <f>SUM(Q16:T16)</f>
        <v>-9045</v>
      </c>
    </row>
    <row r="17" spans="1:22" s="124" customFormat="1" ht="15.75">
      <c r="A17" s="335" t="s">
        <v>165</v>
      </c>
      <c r="B17" s="216"/>
      <c r="C17" s="228">
        <v>0</v>
      </c>
      <c r="D17" s="228"/>
      <c r="E17" s="228">
        <v>0</v>
      </c>
      <c r="F17" s="228"/>
      <c r="G17" s="228">
        <v>2585</v>
      </c>
      <c r="H17" s="228"/>
      <c r="I17" s="228">
        <v>0</v>
      </c>
      <c r="J17" s="228"/>
      <c r="K17" s="228">
        <v>0</v>
      </c>
      <c r="L17" s="228"/>
      <c r="M17" s="228">
        <v>0</v>
      </c>
      <c r="N17" s="228"/>
      <c r="O17" s="228">
        <v>-2585</v>
      </c>
      <c r="P17" s="228"/>
      <c r="Q17" s="233">
        <f t="shared" ref="Q17:Q18" si="6">SUM(C17:P17)</f>
        <v>0</v>
      </c>
      <c r="R17" s="244"/>
      <c r="S17" s="228">
        <v>0</v>
      </c>
      <c r="T17" s="245"/>
      <c r="U17" s="228">
        <v>0</v>
      </c>
    </row>
    <row r="18" spans="1:22" s="124" customFormat="1" ht="15.75">
      <c r="A18" s="335" t="s">
        <v>166</v>
      </c>
      <c r="B18" s="216"/>
      <c r="C18" s="228">
        <v>0</v>
      </c>
      <c r="D18" s="228"/>
      <c r="E18" s="228">
        <v>0</v>
      </c>
      <c r="F18" s="228"/>
      <c r="G18" s="228">
        <v>0</v>
      </c>
      <c r="H18" s="228"/>
      <c r="I18" s="228">
        <v>0</v>
      </c>
      <c r="J18" s="228"/>
      <c r="K18" s="228">
        <v>0</v>
      </c>
      <c r="L18" s="228"/>
      <c r="M18" s="228">
        <v>0</v>
      </c>
      <c r="N18" s="228"/>
      <c r="O18" s="228">
        <v>-9045</v>
      </c>
      <c r="P18" s="228"/>
      <c r="Q18" s="233">
        <f t="shared" si="6"/>
        <v>-9045</v>
      </c>
      <c r="R18" s="244"/>
      <c r="S18" s="228">
        <v>0</v>
      </c>
      <c r="T18" s="245"/>
      <c r="U18" s="228">
        <f>SUM(Q18:T18)</f>
        <v>-9045</v>
      </c>
    </row>
    <row r="19" spans="1:22" s="124" customFormat="1" ht="6.75" customHeight="1">
      <c r="A19" s="205"/>
      <c r="B19" s="216"/>
      <c r="C19" s="229"/>
      <c r="D19" s="228"/>
      <c r="E19" s="228"/>
      <c r="F19" s="228"/>
      <c r="G19" s="229"/>
      <c r="H19" s="228"/>
      <c r="I19" s="229"/>
      <c r="J19" s="229"/>
      <c r="K19" s="229"/>
      <c r="L19" s="229"/>
      <c r="M19" s="229"/>
      <c r="N19" s="228"/>
      <c r="O19" s="229"/>
      <c r="P19" s="228"/>
      <c r="Q19" s="229"/>
      <c r="R19" s="230"/>
      <c r="S19" s="230"/>
      <c r="T19" s="231"/>
      <c r="U19" s="235"/>
    </row>
    <row r="20" spans="1:22" s="124" customFormat="1">
      <c r="A20" s="199" t="s">
        <v>167</v>
      </c>
      <c r="B20" s="216"/>
      <c r="C20" s="242">
        <v>0</v>
      </c>
      <c r="D20" s="229"/>
      <c r="E20" s="242">
        <v>0</v>
      </c>
      <c r="F20" s="229"/>
      <c r="G20" s="242">
        <v>0</v>
      </c>
      <c r="H20" s="229"/>
      <c r="I20" s="242">
        <v>0</v>
      </c>
      <c r="J20" s="229"/>
      <c r="K20" s="242">
        <v>0</v>
      </c>
      <c r="L20" s="229"/>
      <c r="M20" s="242">
        <v>0</v>
      </c>
      <c r="N20" s="229"/>
      <c r="O20" s="242">
        <f>O21+O22+O23+O24+O25</f>
        <v>-1692</v>
      </c>
      <c r="P20" s="242">
        <f t="shared" ref="P20:U20" si="7">P21+P22+P23+P24+P25</f>
        <v>0</v>
      </c>
      <c r="Q20" s="242">
        <f t="shared" si="7"/>
        <v>-1692</v>
      </c>
      <c r="R20" s="242">
        <f t="shared" si="7"/>
        <v>0</v>
      </c>
      <c r="S20" s="242">
        <f t="shared" si="7"/>
        <v>-23980</v>
      </c>
      <c r="T20" s="242">
        <f t="shared" si="7"/>
        <v>0</v>
      </c>
      <c r="U20" s="242">
        <f t="shared" si="7"/>
        <v>-25672</v>
      </c>
    </row>
    <row r="21" spans="1:22" s="124" customFormat="1">
      <c r="A21" s="205" t="s">
        <v>168</v>
      </c>
      <c r="B21" s="216"/>
      <c r="C21" s="240">
        <v>0</v>
      </c>
      <c r="D21" s="228"/>
      <c r="E21" s="240">
        <v>0</v>
      </c>
      <c r="F21" s="228"/>
      <c r="G21" s="240">
        <v>0</v>
      </c>
      <c r="H21" s="228"/>
      <c r="I21" s="240">
        <v>0</v>
      </c>
      <c r="J21" s="229"/>
      <c r="K21" s="240">
        <v>0</v>
      </c>
      <c r="L21" s="229"/>
      <c r="M21" s="240">
        <v>0</v>
      </c>
      <c r="N21" s="228"/>
      <c r="O21" s="241">
        <v>0</v>
      </c>
      <c r="P21" s="228"/>
      <c r="Q21" s="233">
        <f>C21+E21+G21+I21+K21+M21+O21</f>
        <v>0</v>
      </c>
      <c r="R21" s="230"/>
      <c r="S21" s="241">
        <v>-3233</v>
      </c>
      <c r="T21" s="231"/>
      <c r="U21" s="236">
        <f>SUM(Q21:T21)</f>
        <v>-3233</v>
      </c>
    </row>
    <row r="22" spans="1:22" s="124" customFormat="1">
      <c r="A22" s="205" t="s">
        <v>169</v>
      </c>
      <c r="B22" s="216"/>
      <c r="C22" s="240">
        <v>0</v>
      </c>
      <c r="D22" s="228"/>
      <c r="E22" s="240">
        <v>0</v>
      </c>
      <c r="F22" s="228"/>
      <c r="G22" s="240">
        <v>0</v>
      </c>
      <c r="H22" s="228"/>
      <c r="I22" s="240">
        <v>0</v>
      </c>
      <c r="J22" s="229"/>
      <c r="K22" s="240">
        <v>0</v>
      </c>
      <c r="L22" s="229"/>
      <c r="M22" s="240">
        <v>0</v>
      </c>
      <c r="N22" s="228"/>
      <c r="O22" s="241">
        <v>0</v>
      </c>
      <c r="P22" s="228"/>
      <c r="Q22" s="233">
        <f>C22+E22+G22+I22+K22+M22+O22</f>
        <v>0</v>
      </c>
      <c r="R22" s="230"/>
      <c r="S22" s="241">
        <v>-3212</v>
      </c>
      <c r="T22" s="231"/>
      <c r="U22" s="236">
        <f>SUM(Q22:T22)</f>
        <v>-3212</v>
      </c>
    </row>
    <row r="23" spans="1:22" s="124" customFormat="1">
      <c r="A23" s="205" t="s">
        <v>170</v>
      </c>
      <c r="B23" s="216"/>
      <c r="C23" s="240">
        <v>0</v>
      </c>
      <c r="D23" s="228"/>
      <c r="E23" s="240">
        <v>0</v>
      </c>
      <c r="F23" s="228"/>
      <c r="G23" s="240">
        <v>0</v>
      </c>
      <c r="H23" s="228"/>
      <c r="I23" s="240">
        <v>0</v>
      </c>
      <c r="J23" s="229"/>
      <c r="K23" s="240">
        <v>0</v>
      </c>
      <c r="L23" s="229"/>
      <c r="M23" s="240">
        <v>0</v>
      </c>
      <c r="N23" s="228"/>
      <c r="O23" s="241">
        <v>0</v>
      </c>
      <c r="P23" s="228"/>
      <c r="Q23" s="233">
        <f>C23+E23+G23+I23+K23+M23+O23</f>
        <v>0</v>
      </c>
      <c r="R23" s="230"/>
      <c r="S23" s="241">
        <v>0</v>
      </c>
      <c r="T23" s="231"/>
      <c r="U23" s="236">
        <f>SUM(Q23:T23)</f>
        <v>0</v>
      </c>
    </row>
    <row r="24" spans="1:22" s="124" customFormat="1">
      <c r="A24" s="205" t="s">
        <v>171</v>
      </c>
      <c r="B24" s="216"/>
      <c r="C24" s="240">
        <v>0</v>
      </c>
      <c r="D24" s="228"/>
      <c r="E24" s="240">
        <v>0</v>
      </c>
      <c r="F24" s="228"/>
      <c r="G24" s="240">
        <v>0</v>
      </c>
      <c r="H24" s="228"/>
      <c r="I24" s="240">
        <v>0</v>
      </c>
      <c r="J24" s="229"/>
      <c r="K24" s="240">
        <v>0</v>
      </c>
      <c r="L24" s="229"/>
      <c r="M24" s="240">
        <v>0</v>
      </c>
      <c r="N24" s="228"/>
      <c r="O24" s="241">
        <v>-1772</v>
      </c>
      <c r="P24" s="228"/>
      <c r="Q24" s="233">
        <f>C24+E24+G24+I24+K24+M24+O24</f>
        <v>-1772</v>
      </c>
      <c r="R24" s="230"/>
      <c r="S24" s="241">
        <v>-17643</v>
      </c>
      <c r="T24" s="231"/>
      <c r="U24" s="236">
        <f>SUM(Q24:T24)</f>
        <v>-19415</v>
      </c>
      <c r="V24" s="269"/>
    </row>
    <row r="25" spans="1:22" s="124" customFormat="1">
      <c r="A25" s="205" t="s">
        <v>172</v>
      </c>
      <c r="B25" s="216"/>
      <c r="C25" s="240">
        <v>0</v>
      </c>
      <c r="D25" s="228"/>
      <c r="E25" s="240">
        <v>0</v>
      </c>
      <c r="F25" s="228"/>
      <c r="G25" s="240">
        <v>0</v>
      </c>
      <c r="H25" s="228"/>
      <c r="I25" s="240">
        <v>0</v>
      </c>
      <c r="J25" s="229"/>
      <c r="K25" s="240">
        <v>0</v>
      </c>
      <c r="L25" s="229"/>
      <c r="M25" s="240">
        <v>0</v>
      </c>
      <c r="N25" s="228"/>
      <c r="O25" s="241">
        <v>80</v>
      </c>
      <c r="P25" s="228"/>
      <c r="Q25" s="233">
        <f>C25+E25+G25+I25+K25+M25+O25</f>
        <v>80</v>
      </c>
      <c r="R25" s="230"/>
      <c r="S25" s="241">
        <v>108</v>
      </c>
      <c r="T25" s="231"/>
      <c r="U25" s="236">
        <f>SUM(Q25:T25)</f>
        <v>188</v>
      </c>
    </row>
    <row r="26" spans="1:22" s="124" customFormat="1" ht="6.75" customHeight="1">
      <c r="A26" s="205"/>
      <c r="B26" s="216"/>
      <c r="C26" s="229"/>
      <c r="D26" s="228"/>
      <c r="E26" s="228"/>
      <c r="F26" s="228"/>
      <c r="G26" s="229"/>
      <c r="H26" s="228"/>
      <c r="I26" s="229"/>
      <c r="J26" s="229"/>
      <c r="K26" s="229"/>
      <c r="L26" s="229"/>
      <c r="M26" s="229"/>
      <c r="N26" s="228"/>
      <c r="O26" s="229"/>
      <c r="P26" s="228"/>
      <c r="Q26" s="229"/>
      <c r="R26" s="230"/>
      <c r="S26" s="230"/>
      <c r="T26" s="231"/>
      <c r="U26" s="235"/>
    </row>
    <row r="27" spans="1:22" s="124" customFormat="1">
      <c r="A27" s="278" t="s">
        <v>173</v>
      </c>
      <c r="B27" s="216"/>
      <c r="C27" s="243">
        <v>0</v>
      </c>
      <c r="D27" s="228"/>
      <c r="E27" s="243">
        <v>0</v>
      </c>
      <c r="F27" s="228"/>
      <c r="G27" s="243">
        <v>0</v>
      </c>
      <c r="H27" s="228"/>
      <c r="I27" s="242">
        <f>I28+I29</f>
        <v>9313</v>
      </c>
      <c r="J27" s="229"/>
      <c r="K27" s="242">
        <f>K28+K29</f>
        <v>1478</v>
      </c>
      <c r="L27" s="242">
        <f t="shared" ref="L27:M27" si="8">L28+L29</f>
        <v>0</v>
      </c>
      <c r="M27" s="242">
        <f t="shared" si="8"/>
        <v>1846</v>
      </c>
      <c r="N27" s="228"/>
      <c r="O27" s="242">
        <f>O28+O29</f>
        <v>50510</v>
      </c>
      <c r="P27" s="228"/>
      <c r="Q27" s="242">
        <f>Q28+Q29</f>
        <v>63147</v>
      </c>
      <c r="R27" s="230"/>
      <c r="S27" s="242">
        <f>S28+S29</f>
        <v>5964</v>
      </c>
      <c r="T27" s="231"/>
      <c r="U27" s="242">
        <f>U28+U29</f>
        <v>69111</v>
      </c>
      <c r="V27" s="136"/>
    </row>
    <row r="28" spans="1:22" s="124" customFormat="1">
      <c r="A28" s="204" t="s">
        <v>174</v>
      </c>
      <c r="B28" s="216"/>
      <c r="C28" s="237">
        <v>0</v>
      </c>
      <c r="D28" s="228"/>
      <c r="E28" s="237">
        <v>0</v>
      </c>
      <c r="F28" s="228"/>
      <c r="G28" s="237">
        <v>0</v>
      </c>
      <c r="H28" s="228"/>
      <c r="I28" s="233">
        <v>0</v>
      </c>
      <c r="J28" s="229"/>
      <c r="K28" s="233">
        <v>0</v>
      </c>
      <c r="L28" s="229"/>
      <c r="M28" s="233">
        <v>0</v>
      </c>
      <c r="N28" s="228"/>
      <c r="O28" s="233">
        <v>50638</v>
      </c>
      <c r="P28" s="228"/>
      <c r="Q28" s="233">
        <f>SUM(C28:P28)</f>
        <v>50638</v>
      </c>
      <c r="R28" s="230"/>
      <c r="S28" s="233">
        <v>4264</v>
      </c>
      <c r="T28" s="231"/>
      <c r="U28" s="236">
        <f>SUM(Q28:T28)</f>
        <v>54902</v>
      </c>
      <c r="V28" s="127"/>
    </row>
    <row r="29" spans="1:22" s="124" customFormat="1">
      <c r="A29" s="204" t="s">
        <v>175</v>
      </c>
      <c r="B29" s="216"/>
      <c r="C29" s="237">
        <v>0</v>
      </c>
      <c r="D29" s="228"/>
      <c r="E29" s="237">
        <v>0</v>
      </c>
      <c r="F29" s="228"/>
      <c r="G29" s="237">
        <v>0</v>
      </c>
      <c r="H29" s="228"/>
      <c r="I29" s="224">
        <v>9313</v>
      </c>
      <c r="J29" s="229"/>
      <c r="K29" s="224">
        <v>1478</v>
      </c>
      <c r="L29" s="229"/>
      <c r="M29" s="224">
        <v>1846</v>
      </c>
      <c r="N29" s="228"/>
      <c r="O29" s="233">
        <v>-128</v>
      </c>
      <c r="P29" s="228"/>
      <c r="Q29" s="233">
        <f>SUM(C29:P29)</f>
        <v>12509</v>
      </c>
      <c r="R29" s="230"/>
      <c r="S29" s="233">
        <v>1700</v>
      </c>
      <c r="T29" s="231"/>
      <c r="U29" s="236">
        <f>SUM(Q29:T29)</f>
        <v>14209</v>
      </c>
    </row>
    <row r="30" spans="1:22" s="124" customFormat="1" ht="5.25" customHeight="1">
      <c r="A30" s="199"/>
      <c r="B30" s="216"/>
      <c r="C30" s="237"/>
      <c r="D30" s="228"/>
      <c r="E30" s="237"/>
      <c r="F30" s="228"/>
      <c r="G30" s="237"/>
      <c r="H30" s="228"/>
      <c r="I30" s="233"/>
      <c r="J30" s="229"/>
      <c r="K30" s="233"/>
      <c r="L30" s="229"/>
      <c r="M30" s="233"/>
      <c r="N30" s="228"/>
      <c r="O30" s="233"/>
      <c r="P30" s="228"/>
      <c r="Q30" s="238"/>
      <c r="R30" s="230"/>
      <c r="S30" s="233"/>
      <c r="T30" s="231"/>
      <c r="U30" s="236"/>
    </row>
    <row r="31" spans="1:22" s="124" customFormat="1">
      <c r="A31" s="199" t="s">
        <v>176</v>
      </c>
      <c r="B31" s="216"/>
      <c r="C31" s="237">
        <v>0</v>
      </c>
      <c r="D31" s="228"/>
      <c r="E31" s="237">
        <v>0</v>
      </c>
      <c r="F31" s="228"/>
      <c r="G31" s="237">
        <v>0</v>
      </c>
      <c r="H31" s="228"/>
      <c r="I31" s="233">
        <v>-481</v>
      </c>
      <c r="J31" s="229"/>
      <c r="K31" s="237">
        <v>0</v>
      </c>
      <c r="L31" s="229"/>
      <c r="M31" s="237">
        <v>0</v>
      </c>
      <c r="N31" s="228"/>
      <c r="O31" s="233">
        <v>481</v>
      </c>
      <c r="P31" s="228"/>
      <c r="Q31" s="233">
        <f>SUM(I31:P31)</f>
        <v>0</v>
      </c>
      <c r="R31" s="230"/>
      <c r="S31" s="233">
        <v>0</v>
      </c>
      <c r="T31" s="231"/>
      <c r="U31" s="236">
        <f>Q31+S31</f>
        <v>0</v>
      </c>
      <c r="V31" s="269"/>
    </row>
    <row r="32" spans="1:22" s="124" customFormat="1" ht="7.5" customHeight="1">
      <c r="A32" s="199"/>
      <c r="B32" s="216"/>
      <c r="C32" s="229"/>
      <c r="D32" s="228"/>
      <c r="E32" s="228"/>
      <c r="F32" s="228"/>
      <c r="G32" s="229"/>
      <c r="H32" s="228"/>
      <c r="I32" s="229"/>
      <c r="J32" s="229"/>
      <c r="K32" s="229"/>
      <c r="L32" s="229"/>
      <c r="M32" s="229"/>
      <c r="N32" s="228"/>
      <c r="O32" s="229"/>
      <c r="P32" s="228"/>
      <c r="Q32" s="229"/>
      <c r="R32" s="230"/>
      <c r="S32" s="230"/>
      <c r="T32" s="231"/>
      <c r="U32" s="235"/>
    </row>
    <row r="33" spans="1:22" s="124" customFormat="1" ht="18" customHeight="1" thickBot="1">
      <c r="A33" s="327" t="s">
        <v>178</v>
      </c>
      <c r="B33" s="216">
        <f>+SFP!C38</f>
        <v>26</v>
      </c>
      <c r="C33" s="234">
        <f>+C10+C13+C16+C20+C27+C31</f>
        <v>134798</v>
      </c>
      <c r="D33" s="234">
        <f t="shared" ref="D33:T33" si="9">+D10+D13+D16+D20+D27+D31</f>
        <v>0</v>
      </c>
      <c r="E33" s="234">
        <f t="shared" si="9"/>
        <v>-19501</v>
      </c>
      <c r="F33" s="234">
        <f t="shared" si="9"/>
        <v>0</v>
      </c>
      <c r="G33" s="234">
        <f t="shared" si="9"/>
        <v>47841</v>
      </c>
      <c r="H33" s="234">
        <f t="shared" si="9"/>
        <v>0</v>
      </c>
      <c r="I33" s="234">
        <f t="shared" si="9"/>
        <v>32277</v>
      </c>
      <c r="J33" s="234">
        <f t="shared" si="9"/>
        <v>0</v>
      </c>
      <c r="K33" s="234">
        <f t="shared" si="9"/>
        <v>2808</v>
      </c>
      <c r="L33" s="234">
        <f t="shared" si="9"/>
        <v>0</v>
      </c>
      <c r="M33" s="234">
        <f t="shared" si="9"/>
        <v>-717</v>
      </c>
      <c r="N33" s="234">
        <f t="shared" si="9"/>
        <v>0</v>
      </c>
      <c r="O33" s="234">
        <f>+O10+O13+O16+O20+O27+O31+O14</f>
        <v>259984</v>
      </c>
      <c r="P33" s="234">
        <f t="shared" si="9"/>
        <v>0</v>
      </c>
      <c r="Q33" s="234">
        <f>+Q10+Q13+Q16+Q20+Q27+Q31+Q14</f>
        <v>457490</v>
      </c>
      <c r="R33" s="234"/>
      <c r="S33" s="234">
        <f>+S10+S13+S16+S20+S27+S31</f>
        <v>33733</v>
      </c>
      <c r="T33" s="234">
        <f t="shared" si="9"/>
        <v>0</v>
      </c>
      <c r="U33" s="234">
        <f>+U10+U13+U16+U20+U27+U31+U14</f>
        <v>491223</v>
      </c>
      <c r="V33" s="127"/>
    </row>
    <row r="34" spans="1:22" s="124" customFormat="1" ht="17.25" thickTop="1">
      <c r="A34" s="200"/>
      <c r="B34" s="216"/>
      <c r="C34" s="229"/>
      <c r="D34" s="228"/>
      <c r="E34" s="229"/>
      <c r="F34" s="228"/>
      <c r="G34" s="229"/>
      <c r="H34" s="228"/>
      <c r="I34" s="229"/>
      <c r="J34" s="229"/>
      <c r="K34" s="229"/>
      <c r="L34" s="229"/>
      <c r="M34" s="229"/>
      <c r="N34" s="228"/>
      <c r="O34" s="229"/>
      <c r="P34" s="228"/>
      <c r="Q34" s="229"/>
      <c r="R34" s="230"/>
      <c r="S34" s="229"/>
      <c r="T34" s="231"/>
      <c r="U34" s="229"/>
      <c r="V34" s="127"/>
    </row>
    <row r="35" spans="1:22" s="124" customFormat="1" thickBot="1">
      <c r="A35" s="327" t="s">
        <v>177</v>
      </c>
      <c r="B35" s="216"/>
      <c r="C35" s="234">
        <v>134798</v>
      </c>
      <c r="D35" s="228"/>
      <c r="E35" s="234">
        <v>-19501</v>
      </c>
      <c r="F35" s="228"/>
      <c r="G35" s="234">
        <v>47841</v>
      </c>
      <c r="H35" s="228"/>
      <c r="I35" s="234">
        <v>32277</v>
      </c>
      <c r="J35" s="229"/>
      <c r="K35" s="234">
        <v>2808</v>
      </c>
      <c r="L35" s="229"/>
      <c r="M35" s="234">
        <v>-717</v>
      </c>
      <c r="N35" s="228"/>
      <c r="O35" s="234">
        <v>259984</v>
      </c>
      <c r="P35" s="228"/>
      <c r="Q35" s="234">
        <f>C35+E35+G35+I35+K35+M35+O35</f>
        <v>457490</v>
      </c>
      <c r="R35" s="230"/>
      <c r="S35" s="234">
        <v>33733</v>
      </c>
      <c r="T35" s="231"/>
      <c r="U35" s="234">
        <f>Q35+S35</f>
        <v>491223</v>
      </c>
      <c r="V35" s="127"/>
    </row>
    <row r="36" spans="1:22" s="124" customFormat="1" ht="17.25" thickTop="1">
      <c r="A36" s="200"/>
      <c r="B36" s="216"/>
      <c r="C36" s="229"/>
      <c r="D36" s="228"/>
      <c r="E36" s="228"/>
      <c r="F36" s="228"/>
      <c r="G36" s="229"/>
      <c r="H36" s="228"/>
      <c r="I36" s="229"/>
      <c r="J36" s="229"/>
      <c r="K36" s="229"/>
      <c r="L36" s="229"/>
      <c r="M36" s="229"/>
      <c r="N36" s="228"/>
      <c r="O36" s="229"/>
      <c r="P36" s="228"/>
      <c r="Q36" s="229"/>
      <c r="R36" s="230"/>
      <c r="S36" s="230"/>
      <c r="T36" s="231"/>
      <c r="U36" s="235"/>
    </row>
    <row r="37" spans="1:22" s="124" customFormat="1" ht="17.25">
      <c r="A37" s="202" t="s">
        <v>179</v>
      </c>
      <c r="B37" s="216"/>
      <c r="C37" s="229"/>
      <c r="D37" s="228"/>
      <c r="E37" s="228"/>
      <c r="F37" s="228"/>
      <c r="G37" s="229"/>
      <c r="H37" s="228"/>
      <c r="I37" s="229"/>
      <c r="J37" s="229"/>
      <c r="K37" s="229"/>
      <c r="L37" s="229"/>
      <c r="M37" s="229"/>
      <c r="N37" s="228"/>
      <c r="O37" s="229"/>
      <c r="P37" s="228"/>
      <c r="Q37" s="229"/>
      <c r="R37" s="230"/>
      <c r="S37" s="230"/>
      <c r="T37" s="231"/>
      <c r="U37" s="235"/>
    </row>
    <row r="38" spans="1:22" s="124" customFormat="1">
      <c r="A38" s="203" t="s">
        <v>162</v>
      </c>
      <c r="B38" s="216"/>
      <c r="C38" s="233">
        <v>0</v>
      </c>
      <c r="D38" s="233"/>
      <c r="E38" s="233">
        <v>-14935</v>
      </c>
      <c r="F38" s="233"/>
      <c r="G38" s="233">
        <v>0</v>
      </c>
      <c r="H38" s="233"/>
      <c r="I38" s="233">
        <v>0</v>
      </c>
      <c r="J38" s="233"/>
      <c r="K38" s="233">
        <v>0</v>
      </c>
      <c r="L38" s="233"/>
      <c r="M38" s="233">
        <v>0</v>
      </c>
      <c r="N38" s="233"/>
      <c r="O38" s="233">
        <v>560</v>
      </c>
      <c r="P38" s="233"/>
      <c r="Q38" s="233">
        <f>SUM(C38:O38)</f>
        <v>-14375</v>
      </c>
      <c r="R38" s="235"/>
      <c r="S38" s="233">
        <v>0</v>
      </c>
      <c r="T38" s="235"/>
      <c r="U38" s="236">
        <f>+Q38+S38</f>
        <v>-14375</v>
      </c>
    </row>
    <row r="39" spans="1:22" s="124" customFormat="1" ht="6" customHeight="1">
      <c r="A39" s="203"/>
      <c r="B39" s="216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8"/>
      <c r="R39" s="235"/>
      <c r="S39" s="233"/>
      <c r="T39" s="235"/>
      <c r="U39" s="236"/>
    </row>
    <row r="40" spans="1:22" s="124" customFormat="1" ht="18" customHeight="1">
      <c r="A40" s="292" t="s">
        <v>163</v>
      </c>
      <c r="B40" s="216"/>
      <c r="C40" s="298">
        <v>0</v>
      </c>
      <c r="D40" s="233"/>
      <c r="E40" s="233">
        <v>602</v>
      </c>
      <c r="F40" s="233"/>
      <c r="G40" s="298">
        <v>0</v>
      </c>
      <c r="H40" s="298"/>
      <c r="I40" s="298">
        <v>0</v>
      </c>
      <c r="J40" s="298"/>
      <c r="K40" s="298">
        <v>0</v>
      </c>
      <c r="L40" s="298"/>
      <c r="M40" s="298">
        <v>0</v>
      </c>
      <c r="N40" s="298"/>
      <c r="O40" s="298">
        <v>60</v>
      </c>
      <c r="P40" s="233"/>
      <c r="Q40" s="238">
        <f>SUM(E40:P40)</f>
        <v>662</v>
      </c>
      <c r="R40" s="235"/>
      <c r="S40" s="233">
        <f>-536</f>
        <v>-536</v>
      </c>
      <c r="T40" s="235"/>
      <c r="U40" s="236">
        <f>SUM(Q40:T40)</f>
        <v>126</v>
      </c>
    </row>
    <row r="41" spans="1:22" s="124" customFormat="1">
      <c r="A41" s="201" t="s">
        <v>180</v>
      </c>
      <c r="B41" s="216"/>
      <c r="C41" s="246">
        <v>0</v>
      </c>
      <c r="D41" s="242"/>
      <c r="E41" s="246">
        <v>0</v>
      </c>
      <c r="F41" s="246"/>
      <c r="G41" s="242">
        <f>G42+G43</f>
        <v>3825</v>
      </c>
      <c r="H41" s="246">
        <f t="shared" ref="H41:U41" si="10">H42+H43</f>
        <v>0</v>
      </c>
      <c r="I41" s="246">
        <f t="shared" si="10"/>
        <v>0</v>
      </c>
      <c r="J41" s="246">
        <f t="shared" si="10"/>
        <v>0</v>
      </c>
      <c r="K41" s="246">
        <f t="shared" si="10"/>
        <v>0</v>
      </c>
      <c r="L41" s="246">
        <f t="shared" si="10"/>
        <v>0</v>
      </c>
      <c r="M41" s="246">
        <f t="shared" si="10"/>
        <v>0</v>
      </c>
      <c r="N41" s="246">
        <f t="shared" si="10"/>
        <v>0</v>
      </c>
      <c r="O41" s="242">
        <f t="shared" si="10"/>
        <v>-16740</v>
      </c>
      <c r="P41" s="246">
        <f t="shared" si="10"/>
        <v>0</v>
      </c>
      <c r="Q41" s="246">
        <f t="shared" si="10"/>
        <v>-12915</v>
      </c>
      <c r="R41" s="246">
        <f t="shared" si="10"/>
        <v>0</v>
      </c>
      <c r="S41" s="246">
        <f t="shared" si="10"/>
        <v>0</v>
      </c>
      <c r="T41" s="246">
        <f t="shared" si="10"/>
        <v>0</v>
      </c>
      <c r="U41" s="246">
        <f t="shared" si="10"/>
        <v>-12915</v>
      </c>
    </row>
    <row r="42" spans="1:22" s="124" customFormat="1">
      <c r="A42" s="205" t="s">
        <v>165</v>
      </c>
      <c r="B42" s="216"/>
      <c r="C42" s="233">
        <v>0</v>
      </c>
      <c r="D42" s="233"/>
      <c r="E42" s="233">
        <v>0</v>
      </c>
      <c r="F42" s="233"/>
      <c r="G42" s="233">
        <v>3825</v>
      </c>
      <c r="H42" s="233"/>
      <c r="I42" s="233">
        <v>0</v>
      </c>
      <c r="J42" s="233"/>
      <c r="K42" s="233">
        <v>0</v>
      </c>
      <c r="L42" s="233"/>
      <c r="M42" s="233">
        <v>0</v>
      </c>
      <c r="N42" s="233"/>
      <c r="O42" s="233">
        <v>-3825</v>
      </c>
      <c r="P42" s="233"/>
      <c r="Q42" s="233">
        <f>SUM(C42:O42)</f>
        <v>0</v>
      </c>
      <c r="R42" s="236"/>
      <c r="S42" s="233">
        <v>0</v>
      </c>
      <c r="T42" s="236"/>
      <c r="U42" s="233">
        <v>0</v>
      </c>
    </row>
    <row r="43" spans="1:22" s="124" customFormat="1">
      <c r="A43" s="205" t="s">
        <v>181</v>
      </c>
      <c r="B43" s="216"/>
      <c r="C43" s="233">
        <v>0</v>
      </c>
      <c r="D43" s="233"/>
      <c r="E43" s="233">
        <v>0</v>
      </c>
      <c r="F43" s="233"/>
      <c r="G43" s="233">
        <v>0</v>
      </c>
      <c r="H43" s="233"/>
      <c r="I43" s="233">
        <v>0</v>
      </c>
      <c r="J43" s="233"/>
      <c r="K43" s="233">
        <v>0</v>
      </c>
      <c r="L43" s="233"/>
      <c r="M43" s="233">
        <v>0</v>
      </c>
      <c r="N43" s="233"/>
      <c r="O43" s="233">
        <v>-12915</v>
      </c>
      <c r="P43" s="233"/>
      <c r="Q43" s="238">
        <f>SUM(C43:O43)</f>
        <v>-12915</v>
      </c>
      <c r="R43" s="236"/>
      <c r="S43" s="233">
        <v>0</v>
      </c>
      <c r="T43" s="236"/>
      <c r="U43" s="233">
        <f>Q43+S43</f>
        <v>-12915</v>
      </c>
    </row>
    <row r="44" spans="1:22" s="124" customFormat="1" ht="6.75" customHeight="1">
      <c r="A44" s="205"/>
      <c r="B44" s="216"/>
      <c r="C44" s="238"/>
      <c r="D44" s="233"/>
      <c r="E44" s="233"/>
      <c r="F44" s="233"/>
      <c r="G44" s="238"/>
      <c r="H44" s="233"/>
      <c r="I44" s="238"/>
      <c r="J44" s="238"/>
      <c r="K44" s="238"/>
      <c r="L44" s="238"/>
      <c r="M44" s="238"/>
      <c r="N44" s="233"/>
      <c r="O44" s="238"/>
      <c r="P44" s="233"/>
      <c r="Q44" s="238"/>
      <c r="R44" s="235"/>
      <c r="S44" s="235"/>
      <c r="T44" s="235"/>
      <c r="U44" s="235"/>
    </row>
    <row r="45" spans="1:22" s="124" customFormat="1">
      <c r="A45" s="199" t="s">
        <v>167</v>
      </c>
      <c r="B45" s="216"/>
      <c r="C45" s="246">
        <v>0</v>
      </c>
      <c r="D45" s="242"/>
      <c r="E45" s="246">
        <v>0</v>
      </c>
      <c r="F45" s="242"/>
      <c r="G45" s="246">
        <v>0</v>
      </c>
      <c r="H45" s="242"/>
      <c r="I45" s="246">
        <v>0</v>
      </c>
      <c r="J45" s="242"/>
      <c r="K45" s="246">
        <v>0</v>
      </c>
      <c r="L45" s="242"/>
      <c r="M45" s="246">
        <v>0</v>
      </c>
      <c r="N45" s="242"/>
      <c r="O45" s="242">
        <f>SUM(O46:O50)</f>
        <v>-2009</v>
      </c>
      <c r="P45" s="233"/>
      <c r="Q45" s="242">
        <f>SUM(Q46:Q50)</f>
        <v>-2009</v>
      </c>
      <c r="R45" s="235"/>
      <c r="S45" s="239">
        <f>SUM(S46:S50)</f>
        <v>-3508</v>
      </c>
      <c r="T45" s="235"/>
      <c r="U45" s="239">
        <f t="shared" ref="U45" si="11">+Q45+S45</f>
        <v>-5517</v>
      </c>
    </row>
    <row r="46" spans="1:22" s="124" customFormat="1">
      <c r="A46" s="205" t="s">
        <v>182</v>
      </c>
      <c r="B46" s="216"/>
      <c r="C46" s="233">
        <v>0</v>
      </c>
      <c r="D46" s="233"/>
      <c r="E46" s="233">
        <v>0</v>
      </c>
      <c r="F46" s="233"/>
      <c r="G46" s="233">
        <v>0</v>
      </c>
      <c r="H46" s="233"/>
      <c r="I46" s="233">
        <v>0</v>
      </c>
      <c r="J46" s="238"/>
      <c r="K46" s="233">
        <v>0</v>
      </c>
      <c r="L46" s="238"/>
      <c r="M46" s="233">
        <v>0</v>
      </c>
      <c r="N46" s="233"/>
      <c r="O46" s="233">
        <v>0</v>
      </c>
      <c r="P46" s="233"/>
      <c r="Q46" s="233">
        <f>SUM(C46:O46)</f>
        <v>0</v>
      </c>
      <c r="R46" s="235"/>
      <c r="S46" s="233">
        <v>2728</v>
      </c>
      <c r="T46" s="235"/>
      <c r="U46" s="236">
        <f>+Q46+S46</f>
        <v>2728</v>
      </c>
    </row>
    <row r="47" spans="1:22" s="124" customFormat="1">
      <c r="A47" s="205" t="s">
        <v>169</v>
      </c>
      <c r="B47" s="216"/>
      <c r="C47" s="233">
        <v>0</v>
      </c>
      <c r="D47" s="233"/>
      <c r="E47" s="233">
        <v>0</v>
      </c>
      <c r="F47" s="233"/>
      <c r="G47" s="233">
        <v>0</v>
      </c>
      <c r="H47" s="233"/>
      <c r="I47" s="233">
        <v>0</v>
      </c>
      <c r="J47" s="238"/>
      <c r="K47" s="233">
        <v>0</v>
      </c>
      <c r="L47" s="238"/>
      <c r="M47" s="233">
        <v>0</v>
      </c>
      <c r="N47" s="233"/>
      <c r="O47" s="233">
        <v>0</v>
      </c>
      <c r="P47" s="233"/>
      <c r="Q47" s="233">
        <f>SUM(C47:O47)</f>
        <v>0</v>
      </c>
      <c r="R47" s="235"/>
      <c r="S47" s="233">
        <f>-2712</f>
        <v>-2712</v>
      </c>
      <c r="T47" s="235"/>
      <c r="U47" s="236">
        <f>+Q47+S47</f>
        <v>-2712</v>
      </c>
    </row>
    <row r="48" spans="1:22" s="124" customFormat="1">
      <c r="A48" s="205" t="s">
        <v>170</v>
      </c>
      <c r="B48" s="216"/>
      <c r="C48" s="233">
        <v>0</v>
      </c>
      <c r="D48" s="233"/>
      <c r="E48" s="233">
        <v>0</v>
      </c>
      <c r="F48" s="233"/>
      <c r="G48" s="233">
        <v>0</v>
      </c>
      <c r="H48" s="233"/>
      <c r="I48" s="233">
        <v>0</v>
      </c>
      <c r="J48" s="238"/>
      <c r="K48" s="233">
        <v>0</v>
      </c>
      <c r="L48" s="238"/>
      <c r="M48" s="233">
        <v>0</v>
      </c>
      <c r="N48" s="233"/>
      <c r="O48" s="233">
        <v>0</v>
      </c>
      <c r="P48" s="233"/>
      <c r="Q48" s="233">
        <f>SUM(C48:O48)</f>
        <v>0</v>
      </c>
      <c r="R48" s="235"/>
      <c r="S48" s="233">
        <v>5544</v>
      </c>
      <c r="T48" s="235"/>
      <c r="U48" s="236">
        <f>+Q48+S48</f>
        <v>5544</v>
      </c>
    </row>
    <row r="49" spans="1:22" s="124" customFormat="1">
      <c r="A49" s="205" t="s">
        <v>171</v>
      </c>
      <c r="B49" s="216"/>
      <c r="C49" s="233">
        <v>0</v>
      </c>
      <c r="D49" s="233"/>
      <c r="E49" s="233">
        <v>0</v>
      </c>
      <c r="F49" s="233"/>
      <c r="G49" s="233">
        <v>0</v>
      </c>
      <c r="H49" s="233"/>
      <c r="I49" s="233">
        <v>0</v>
      </c>
      <c r="J49" s="238"/>
      <c r="K49" s="233">
        <v>0</v>
      </c>
      <c r="L49" s="238"/>
      <c r="M49" s="233">
        <v>0</v>
      </c>
      <c r="N49" s="233"/>
      <c r="O49" s="233">
        <v>-1043</v>
      </c>
      <c r="P49" s="233"/>
      <c r="Q49" s="238">
        <f>SUM(C49:O49)</f>
        <v>-1043</v>
      </c>
      <c r="R49" s="235"/>
      <c r="S49" s="233">
        <v>-9302</v>
      </c>
      <c r="T49" s="235"/>
      <c r="U49" s="236">
        <f>+Q49+S49</f>
        <v>-10345</v>
      </c>
    </row>
    <row r="50" spans="1:22" s="124" customFormat="1">
      <c r="A50" s="205" t="s">
        <v>172</v>
      </c>
      <c r="B50" s="216"/>
      <c r="C50" s="233">
        <v>0</v>
      </c>
      <c r="D50" s="233"/>
      <c r="E50" s="233">
        <v>0</v>
      </c>
      <c r="F50" s="233"/>
      <c r="G50" s="233">
        <v>0</v>
      </c>
      <c r="H50" s="233"/>
      <c r="I50" s="233">
        <v>0</v>
      </c>
      <c r="J50" s="238"/>
      <c r="K50" s="233">
        <v>0</v>
      </c>
      <c r="L50" s="238"/>
      <c r="M50" s="233">
        <v>0</v>
      </c>
      <c r="N50" s="233"/>
      <c r="O50" s="233">
        <v>-966</v>
      </c>
      <c r="P50" s="233"/>
      <c r="Q50" s="238">
        <f>SUM(C50:O50)</f>
        <v>-966</v>
      </c>
      <c r="R50" s="235"/>
      <c r="S50" s="233">
        <v>234</v>
      </c>
      <c r="T50" s="235"/>
      <c r="U50" s="236">
        <f>+Q50+S50</f>
        <v>-732</v>
      </c>
    </row>
    <row r="51" spans="1:22" s="124" customFormat="1" ht="6.75" customHeight="1">
      <c r="A51" s="205"/>
      <c r="B51" s="216"/>
      <c r="C51" s="238"/>
      <c r="D51" s="233"/>
      <c r="E51" s="233"/>
      <c r="F51" s="233"/>
      <c r="G51" s="238"/>
      <c r="H51" s="233"/>
      <c r="I51" s="238"/>
      <c r="J51" s="238"/>
      <c r="K51" s="238"/>
      <c r="L51" s="238"/>
      <c r="M51" s="238"/>
      <c r="N51" s="233"/>
      <c r="O51" s="238"/>
      <c r="P51" s="233"/>
      <c r="Q51" s="238"/>
      <c r="R51" s="235"/>
      <c r="S51" s="235"/>
      <c r="T51" s="235"/>
      <c r="U51" s="235"/>
    </row>
    <row r="52" spans="1:22" s="124" customFormat="1">
      <c r="A52" s="278" t="s">
        <v>173</v>
      </c>
      <c r="B52" s="216"/>
      <c r="C52" s="242">
        <v>0</v>
      </c>
      <c r="D52" s="233"/>
      <c r="E52" s="242">
        <v>0</v>
      </c>
      <c r="F52" s="233"/>
      <c r="G52" s="242">
        <v>0</v>
      </c>
      <c r="H52" s="233"/>
      <c r="I52" s="242">
        <f>I53+I54</f>
        <v>-39</v>
      </c>
      <c r="J52" s="238"/>
      <c r="K52" s="242">
        <f>K53+K54</f>
        <v>1301</v>
      </c>
      <c r="L52" s="242">
        <f t="shared" ref="L52:U52" si="12">L53+L54</f>
        <v>0</v>
      </c>
      <c r="M52" s="242">
        <f t="shared" si="12"/>
        <v>498</v>
      </c>
      <c r="N52" s="242">
        <f t="shared" si="12"/>
        <v>0</v>
      </c>
      <c r="O52" s="242">
        <f t="shared" si="12"/>
        <v>39684</v>
      </c>
      <c r="P52" s="242">
        <f t="shared" si="12"/>
        <v>0</v>
      </c>
      <c r="Q52" s="242">
        <f>Q53+Q54</f>
        <v>41444</v>
      </c>
      <c r="R52" s="242">
        <f t="shared" si="12"/>
        <v>0</v>
      </c>
      <c r="S52" s="242">
        <f t="shared" si="12"/>
        <v>4479</v>
      </c>
      <c r="T52" s="242">
        <f t="shared" si="12"/>
        <v>0</v>
      </c>
      <c r="U52" s="242">
        <f t="shared" si="12"/>
        <v>45923</v>
      </c>
      <c r="V52" s="136"/>
    </row>
    <row r="53" spans="1:22" s="124" customFormat="1">
      <c r="A53" s="204" t="s">
        <v>174</v>
      </c>
      <c r="B53" s="216"/>
      <c r="C53" s="233">
        <v>0</v>
      </c>
      <c r="D53" s="233"/>
      <c r="E53" s="233">
        <v>0</v>
      </c>
      <c r="F53" s="233"/>
      <c r="G53" s="233">
        <v>0</v>
      </c>
      <c r="H53" s="233"/>
      <c r="I53" s="233">
        <v>0</v>
      </c>
      <c r="J53" s="238"/>
      <c r="K53" s="233">
        <v>0</v>
      </c>
      <c r="L53" s="238"/>
      <c r="M53" s="233">
        <v>0</v>
      </c>
      <c r="N53" s="233"/>
      <c r="O53" s="233">
        <v>40153</v>
      </c>
      <c r="P53" s="233"/>
      <c r="Q53" s="238">
        <f>SUM(C53:O53)</f>
        <v>40153</v>
      </c>
      <c r="R53" s="235"/>
      <c r="S53" s="233">
        <v>5897</v>
      </c>
      <c r="T53" s="235"/>
      <c r="U53" s="236">
        <f>+Q53+S53</f>
        <v>46050</v>
      </c>
      <c r="V53" s="127"/>
    </row>
    <row r="54" spans="1:22" s="124" customFormat="1">
      <c r="A54" s="204" t="s">
        <v>183</v>
      </c>
      <c r="B54" s="216"/>
      <c r="C54" s="233">
        <v>0</v>
      </c>
      <c r="D54" s="233"/>
      <c r="E54" s="233">
        <v>0</v>
      </c>
      <c r="F54" s="233"/>
      <c r="G54" s="233">
        <v>0</v>
      </c>
      <c r="H54" s="233"/>
      <c r="I54" s="233">
        <v>-39</v>
      </c>
      <c r="J54" s="238"/>
      <c r="K54" s="233">
        <v>1301</v>
      </c>
      <c r="L54" s="238"/>
      <c r="M54" s="233">
        <v>498</v>
      </c>
      <c r="N54" s="233"/>
      <c r="O54" s="233">
        <v>-469</v>
      </c>
      <c r="P54" s="233"/>
      <c r="Q54" s="238">
        <f>SUM(C54:O54)</f>
        <v>1291</v>
      </c>
      <c r="R54" s="235"/>
      <c r="S54" s="233">
        <v>-1418</v>
      </c>
      <c r="T54" s="235"/>
      <c r="U54" s="236">
        <f>+Q54+S54</f>
        <v>-127</v>
      </c>
    </row>
    <row r="55" spans="1:22" s="124" customFormat="1" ht="5.25" customHeight="1">
      <c r="A55" s="199"/>
      <c r="B55" s="216"/>
      <c r="C55" s="233"/>
      <c r="D55" s="233"/>
      <c r="E55" s="233"/>
      <c r="F55" s="233"/>
      <c r="G55" s="233"/>
      <c r="H55" s="233"/>
      <c r="I55" s="233"/>
      <c r="J55" s="238"/>
      <c r="K55" s="233"/>
      <c r="L55" s="238"/>
      <c r="M55" s="233"/>
      <c r="N55" s="233"/>
      <c r="O55" s="233"/>
      <c r="P55" s="233"/>
      <c r="Q55" s="238">
        <f t="shared" ref="Q55:Q56" si="13">SUM(C55:O55)</f>
        <v>0</v>
      </c>
      <c r="R55" s="235"/>
      <c r="S55" s="233"/>
      <c r="T55" s="235"/>
      <c r="U55" s="236"/>
    </row>
    <row r="56" spans="1:22" s="124" customFormat="1">
      <c r="A56" s="199" t="s">
        <v>176</v>
      </c>
      <c r="B56" s="216"/>
      <c r="C56" s="233">
        <v>0</v>
      </c>
      <c r="D56" s="233"/>
      <c r="E56" s="233">
        <v>0</v>
      </c>
      <c r="F56" s="233"/>
      <c r="G56" s="233">
        <v>0</v>
      </c>
      <c r="H56" s="233"/>
      <c r="I56" s="233">
        <v>-293</v>
      </c>
      <c r="J56" s="238"/>
      <c r="K56" s="233">
        <v>0</v>
      </c>
      <c r="L56" s="238"/>
      <c r="M56" s="233">
        <v>0</v>
      </c>
      <c r="N56" s="233"/>
      <c r="O56" s="233">
        <v>293</v>
      </c>
      <c r="P56" s="233"/>
      <c r="Q56" s="238">
        <f t="shared" si="13"/>
        <v>0</v>
      </c>
      <c r="R56" s="235"/>
      <c r="S56" s="233">
        <v>0</v>
      </c>
      <c r="T56" s="235"/>
      <c r="U56" s="236">
        <f>+Q56+S56</f>
        <v>0</v>
      </c>
    </row>
    <row r="57" spans="1:22" s="124" customFormat="1">
      <c r="A57" s="200"/>
      <c r="B57" s="216"/>
      <c r="C57" s="229"/>
      <c r="D57" s="228"/>
      <c r="E57" s="228"/>
      <c r="F57" s="228"/>
      <c r="G57" s="229"/>
      <c r="H57" s="228"/>
      <c r="I57" s="229"/>
      <c r="J57" s="229"/>
      <c r="K57" s="229"/>
      <c r="L57" s="229"/>
      <c r="M57" s="229"/>
      <c r="N57" s="228"/>
      <c r="O57" s="229"/>
      <c r="P57" s="228"/>
      <c r="Q57" s="229"/>
      <c r="R57" s="230"/>
      <c r="S57" s="230"/>
      <c r="T57" s="231"/>
      <c r="U57" s="235"/>
    </row>
    <row r="58" spans="1:22" s="124" customFormat="1" thickBot="1">
      <c r="A58" s="327" t="s">
        <v>184</v>
      </c>
      <c r="B58" s="216">
        <v>26</v>
      </c>
      <c r="C58" s="234">
        <f>+C35+C38+C41+C45+C52+C56</f>
        <v>134798</v>
      </c>
      <c r="D58" s="228"/>
      <c r="E58" s="234">
        <f>+E35+E38+E41+E45+E52+E56+E40</f>
        <v>-33834</v>
      </c>
      <c r="F58" s="228"/>
      <c r="G58" s="234">
        <f>+G35+G38+G41+G45+G52+G56</f>
        <v>51666</v>
      </c>
      <c r="H58" s="228"/>
      <c r="I58" s="234">
        <f>+I35+I38+I41+I45+I52+I56</f>
        <v>31945</v>
      </c>
      <c r="J58" s="229"/>
      <c r="K58" s="234">
        <f>+K35+K38+K41+K45+K52+K56</f>
        <v>4109</v>
      </c>
      <c r="L58" s="229"/>
      <c r="M58" s="234">
        <f>+M35+M38+M41+M45+M52+M56</f>
        <v>-219</v>
      </c>
      <c r="N58" s="228"/>
      <c r="O58" s="234">
        <f>+O35+O38+O41+O45+O52+O56+O40</f>
        <v>281832</v>
      </c>
      <c r="P58" s="228"/>
      <c r="Q58" s="234">
        <f>+Q35+Q38+Q41+Q45+Q52+Q56+Q40</f>
        <v>470297</v>
      </c>
      <c r="R58" s="230"/>
      <c r="S58" s="234">
        <f>+S35+S38+S41+S45+S52+S56+S40</f>
        <v>34168</v>
      </c>
      <c r="T58" s="231"/>
      <c r="U58" s="234">
        <f>+U35+U38+U41+U45+U52+U56+U40</f>
        <v>504465</v>
      </c>
    </row>
    <row r="59" spans="1:22" s="124" customFormat="1" ht="17.25" thickTop="1">
      <c r="A59" s="200"/>
      <c r="B59" s="216"/>
      <c r="C59" s="229"/>
      <c r="D59" s="228"/>
      <c r="E59" s="229"/>
      <c r="F59" s="228"/>
      <c r="G59" s="229"/>
      <c r="H59" s="228"/>
      <c r="I59" s="229"/>
      <c r="J59" s="229"/>
      <c r="K59" s="229"/>
      <c r="L59" s="229"/>
      <c r="M59" s="229"/>
      <c r="N59" s="228"/>
      <c r="O59" s="229"/>
      <c r="P59" s="228"/>
      <c r="Q59" s="229"/>
      <c r="R59" s="230"/>
      <c r="S59" s="229"/>
      <c r="T59" s="231"/>
      <c r="U59" s="229"/>
    </row>
    <row r="60" spans="1:22" s="124" customFormat="1">
      <c r="A60" s="200"/>
      <c r="B60" s="216"/>
      <c r="C60" s="229"/>
      <c r="D60" s="228"/>
      <c r="E60" s="229"/>
      <c r="F60" s="228"/>
      <c r="G60" s="229"/>
      <c r="H60" s="228"/>
      <c r="I60" s="229"/>
      <c r="J60" s="229"/>
      <c r="K60" s="229"/>
      <c r="L60" s="229"/>
      <c r="M60" s="229"/>
      <c r="N60" s="228"/>
      <c r="O60" s="229"/>
      <c r="P60" s="228"/>
      <c r="Q60" s="229"/>
      <c r="R60" s="230"/>
      <c r="S60" s="229"/>
      <c r="T60" s="231"/>
      <c r="U60" s="229"/>
    </row>
    <row r="61" spans="1:22" s="124" customFormat="1">
      <c r="A61" s="200"/>
      <c r="B61" s="216"/>
      <c r="C61" s="229"/>
      <c r="D61" s="228"/>
      <c r="E61" s="229"/>
      <c r="F61" s="228"/>
      <c r="G61" s="229"/>
      <c r="H61" s="228"/>
      <c r="I61" s="229"/>
      <c r="J61" s="229"/>
      <c r="K61" s="229"/>
      <c r="L61" s="229"/>
      <c r="M61" s="229"/>
      <c r="N61" s="228"/>
      <c r="O61" s="229"/>
      <c r="P61" s="228"/>
      <c r="Q61" s="229"/>
      <c r="R61" s="230"/>
      <c r="S61" s="229"/>
      <c r="T61" s="231"/>
      <c r="U61" s="229"/>
    </row>
    <row r="62" spans="1:22" s="124" customFormat="1">
      <c r="A62" s="200"/>
      <c r="B62" s="216"/>
      <c r="C62" s="229"/>
      <c r="D62" s="228"/>
      <c r="E62" s="228"/>
      <c r="F62" s="228"/>
      <c r="G62" s="229"/>
      <c r="H62" s="228"/>
      <c r="I62" s="229"/>
      <c r="J62" s="229"/>
      <c r="K62" s="229"/>
      <c r="L62" s="229"/>
      <c r="M62" s="229"/>
      <c r="N62" s="228"/>
      <c r="O62" s="229"/>
      <c r="P62" s="228"/>
      <c r="Q62" s="229"/>
      <c r="R62" s="230"/>
      <c r="S62" s="230"/>
      <c r="T62" s="231"/>
      <c r="U62" s="232"/>
    </row>
    <row r="63" spans="1:22" s="18" customFormat="1" ht="17.25">
      <c r="A63" s="206" t="str">
        <f>+SCI!A60</f>
        <v>Приложения на страницах с 5 до 112 являются неотъемлемой частью финансового отчета.</v>
      </c>
      <c r="B63" s="247"/>
      <c r="C63" s="194"/>
      <c r="D63" s="194"/>
      <c r="E63" s="194"/>
      <c r="F63" s="194"/>
      <c r="G63" s="248"/>
      <c r="H63" s="249"/>
      <c r="I63" s="248"/>
      <c r="J63" s="248"/>
      <c r="K63" s="250"/>
      <c r="L63" s="248"/>
      <c r="M63" s="248"/>
      <c r="N63" s="248"/>
      <c r="O63" s="248"/>
      <c r="P63" s="248"/>
      <c r="Q63" s="248"/>
      <c r="R63" s="193"/>
      <c r="S63" s="251"/>
      <c r="T63" s="193"/>
      <c r="U63" s="193"/>
    </row>
    <row r="64" spans="1:22" s="18" customFormat="1" ht="8.25" customHeight="1">
      <c r="A64" s="207"/>
      <c r="B64" s="252"/>
      <c r="C64" s="248"/>
      <c r="D64" s="248"/>
      <c r="E64" s="248"/>
      <c r="F64" s="248"/>
      <c r="G64" s="248"/>
      <c r="H64" s="249"/>
      <c r="I64" s="248"/>
      <c r="J64" s="248"/>
      <c r="K64" s="248"/>
      <c r="L64" s="248"/>
      <c r="M64" s="248"/>
      <c r="N64" s="248"/>
      <c r="O64" s="248"/>
      <c r="P64" s="248"/>
      <c r="Q64" s="248"/>
      <c r="R64" s="193"/>
      <c r="S64" s="251"/>
      <c r="T64" s="193"/>
      <c r="U64" s="193"/>
    </row>
    <row r="65" spans="1:17" ht="15.75">
      <c r="A65" s="52" t="s">
        <v>100</v>
      </c>
      <c r="B65" s="253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1:17">
      <c r="A66" s="336" t="s">
        <v>101</v>
      </c>
      <c r="B66" s="253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1:17" ht="15.75">
      <c r="A67" s="53"/>
      <c r="B67" s="253"/>
    </row>
    <row r="68" spans="1:17" ht="17.25">
      <c r="A68" s="337" t="s">
        <v>102</v>
      </c>
      <c r="B68" s="253"/>
    </row>
    <row r="69" spans="1:17" ht="15.75">
      <c r="A69" s="53" t="s">
        <v>47</v>
      </c>
      <c r="B69" s="255"/>
    </row>
    <row r="70" spans="1:17" ht="14.25" customHeight="1">
      <c r="A70" s="53"/>
      <c r="B70" s="255"/>
    </row>
    <row r="71" spans="1:17">
      <c r="A71" s="338" t="s">
        <v>48</v>
      </c>
      <c r="B71" s="256"/>
    </row>
    <row r="72" spans="1:17" ht="15.75">
      <c r="A72" s="332" t="s">
        <v>49</v>
      </c>
      <c r="B72" s="257"/>
    </row>
    <row r="73" spans="1:17" ht="15.75">
      <c r="A73" s="304"/>
      <c r="B73" s="258"/>
    </row>
    <row r="74" spans="1:17">
      <c r="A74" s="207"/>
    </row>
    <row r="76" spans="1:17">
      <c r="A76" s="208"/>
    </row>
    <row r="82" spans="1:2">
      <c r="A82" s="209"/>
      <c r="B82" s="195"/>
    </row>
  </sheetData>
  <mergeCells count="12">
    <mergeCell ref="A1:G1"/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4" firstPageNumber="4" orientation="landscape" blackAndWhite="1" useFirstPageNumber="1" r:id="rId1"/>
  <headerFooter alignWithMargins="0">
    <oddFooter>&amp;R&amp;14 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SEQ!Print_Area</vt:lpstr>
      <vt:lpstr>SFP!Print_Area</vt:lpstr>
      <vt:lpstr>SCI!Print_Titles</vt:lpstr>
    </vt:vector>
  </TitlesOfParts>
  <Company>AFA 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AD</dc:creator>
  <cp:lastModifiedBy>Lyubima Dasheva</cp:lastModifiedBy>
  <cp:lastPrinted>2018-02-21T13:18:04Z</cp:lastPrinted>
  <dcterms:created xsi:type="dcterms:W3CDTF">2012-04-12T11:15:46Z</dcterms:created>
  <dcterms:modified xsi:type="dcterms:W3CDTF">2018-03-01T11:14:30Z</dcterms:modified>
</cp:coreProperties>
</file>