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25" yWindow="65521" windowWidth="6840" windowHeight="7620" activeTab="2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'!$A$1:$I$40</definedName>
    <definedName name="_xlnm.Print_Area" localSheetId="3">'SCF'!$A$1:$F$66</definedName>
    <definedName name="_xlnm.Print_Area" localSheetId="1">'SCI'!$A$1:$F$62</definedName>
    <definedName name="_xlnm.Print_Titles" localSheetId="1">'SCI'!$1:$2</definedName>
    <definedName name="w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'SCF'!$70:$65536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'SCF'!$A$1:$F$42</definedName>
    <definedName name="Z_2BD2C2C3_AF9C_11D6_9CEF_00D009775214_.wvu.Rows" localSheetId="3" hidden="1">'SCF'!$68:$65536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'SCF'!$70:$65536,'SCF'!$53:$54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'SEQ'!$A$1:$Q$43</definedName>
    <definedName name="Z_9656BBF7_C4A3_41EC_B0C6_A21B380E3C2F_.wvu.Rows" localSheetId="3" hidden="1">'SCF'!$70:$65536,'SCF'!$53:$54</definedName>
  </definedNames>
  <calcPr fullCalcOnLoad="1"/>
</workbook>
</file>

<file path=xl/sharedStrings.xml><?xml version="1.0" encoding="utf-8"?>
<sst xmlns="http://schemas.openxmlformats.org/spreadsheetml/2006/main" count="239" uniqueCount="187">
  <si>
    <t>BGN'000</t>
  </si>
  <si>
    <t>BGN</t>
  </si>
  <si>
    <t>11, 12</t>
  </si>
  <si>
    <t>SOPHARMA GROUP</t>
  </si>
  <si>
    <t>Board of Directors:</t>
  </si>
  <si>
    <t>Ognian Donev, PhD</t>
  </si>
  <si>
    <t>Vessela Stoeva</t>
  </si>
  <si>
    <t>Alexander Todorov</t>
  </si>
  <si>
    <t>Unipharm AD represented by Ognian Palaveev</t>
  </si>
  <si>
    <t>Andrey Breshkov</t>
  </si>
  <si>
    <t>Executive Director:</t>
  </si>
  <si>
    <t>Finance Director:</t>
  </si>
  <si>
    <t>Boris Borisov</t>
  </si>
  <si>
    <t>Chief Accountant:</t>
  </si>
  <si>
    <t>Yordanka Petkova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</si>
  <si>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</si>
  <si>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</si>
  <si>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</si>
  <si>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</si>
  <si>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</si>
  <si>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</si>
  <si>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Adriana Baleva</t>
  </si>
  <si>
    <t>Venelin Gachev</t>
  </si>
  <si>
    <t>Ventsislav Stoev</t>
  </si>
  <si>
    <t>Lyubimka Georgieva</t>
  </si>
  <si>
    <t>Stefan Yovkov</t>
  </si>
  <si>
    <t>Servicing Banks:</t>
  </si>
  <si>
    <t>Raiffeisenbank (Bulgaria) EAD</t>
  </si>
  <si>
    <t>DSK Bank EAD</t>
  </si>
  <si>
    <t>Eurobank and EFG Bulgaria AD</t>
  </si>
  <si>
    <t>Piraeus Bank AD</t>
  </si>
  <si>
    <t>UniCredit Bulbank AD</t>
  </si>
  <si>
    <t>BNP Paribas Bulgaria EAD</t>
  </si>
  <si>
    <t>Citibank N.A.</t>
  </si>
  <si>
    <t>MKB Unionbank</t>
  </si>
  <si>
    <t>Auditors:</t>
  </si>
  <si>
    <t>AFA OOD</t>
  </si>
  <si>
    <t>CONSOLIDATED INTERIM STATEMENT OF COMPREHENSIVE INCOME</t>
  </si>
  <si>
    <t>for the three-month period ended 31 March 2011</t>
  </si>
  <si>
    <t>Notes</t>
  </si>
  <si>
    <t>01 January - 31 March 2011</t>
  </si>
  <si>
    <t>01 January - 31 March 2010</t>
  </si>
  <si>
    <t>Unaudited, Reviewed under under ISRE</t>
  </si>
  <si>
    <t>Revenue</t>
  </si>
  <si>
    <t>Other operating income/(losses), net</t>
  </si>
  <si>
    <t>Changes in inventories of finished goods and work in progress</t>
  </si>
  <si>
    <t>Hired services expense</t>
  </si>
  <si>
    <t>Employee benefits expense</t>
  </si>
  <si>
    <t>Depreciation and amortisation expense</t>
  </si>
  <si>
    <t>Carrying amount of goods sold</t>
  </si>
  <si>
    <t>Other operating expenses</t>
  </si>
  <si>
    <t>Profit from operations</t>
  </si>
  <si>
    <t>Finance income</t>
  </si>
  <si>
    <t>Finance costs</t>
  </si>
  <si>
    <t>Finance (costs)/income, net</t>
  </si>
  <si>
    <t>Profit before income tax</t>
  </si>
  <si>
    <t>Income tax expense</t>
  </si>
  <si>
    <t>Net profit for the period</t>
  </si>
  <si>
    <t>Other comprehensive income:</t>
  </si>
  <si>
    <t>Net change in fair value of available-for-sale financial assets</t>
  </si>
  <si>
    <t>Exchange differences on translating foreign operations</t>
  </si>
  <si>
    <t>Other comprehensive income for the period, net of tax</t>
  </si>
  <si>
    <t>TOTAL COMPREHENSIVE INCOME FOR THE YEAR</t>
  </si>
  <si>
    <t xml:space="preserve">Profit attributable to: </t>
  </si>
  <si>
    <t>Equity holders of the parent</t>
  </si>
  <si>
    <t>Non-controlling interest</t>
  </si>
  <si>
    <t>Total comprehensive income attributable to:</t>
  </si>
  <si>
    <t>Earnings per share</t>
  </si>
  <si>
    <t xml:space="preserve">Executive Director: </t>
  </si>
  <si>
    <t>Ognyan Donev, PhD</t>
  </si>
  <si>
    <t>Chief Accountant (preparer):</t>
  </si>
  <si>
    <t>CONSOLIDATED INTERIM STATEMENT OF FINANCIAL POSITION</t>
  </si>
  <si>
    <t>ASSETS</t>
  </si>
  <si>
    <t>Non-current assets</t>
  </si>
  <si>
    <t>Property, plant and equipment</t>
  </si>
  <si>
    <t>Intangible assets</t>
  </si>
  <si>
    <t>Investment property</t>
  </si>
  <si>
    <t>Investments in associates</t>
  </si>
  <si>
    <t>Available-for-sale investments</t>
  </si>
  <si>
    <t>Loans granted to related parties</t>
  </si>
  <si>
    <t>Other non-current assets</t>
  </si>
  <si>
    <t>Current assets</t>
  </si>
  <si>
    <t>Inventories</t>
  </si>
  <si>
    <t>Trade receivables</t>
  </si>
  <si>
    <t>Receivables from related parties</t>
  </si>
  <si>
    <t>Other receivables and prepayments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</si>
  <si>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</si>
  <si>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</si>
  <si>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</si>
  <si>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</si>
  <si>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</si>
  <si>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</si>
  <si>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</si>
  <si>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</si>
  <si>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</si>
  <si>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</si>
  <si>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</si>
  <si>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</si>
  <si>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Retirement benefit obligations</t>
  </si>
  <si>
    <t>Finance lease liabilities</t>
  </si>
  <si>
    <t>Other non-current liabilities</t>
  </si>
  <si>
    <t>Current liabilities</t>
  </si>
  <si>
    <t>Short-term loans from banks and third parties</t>
  </si>
  <si>
    <t>Current portion of long-term bank loans</t>
  </si>
  <si>
    <t>Trade payables</t>
  </si>
  <si>
    <t>Payables to related parties</t>
  </si>
  <si>
    <t>Payables to personnel and for social security</t>
  </si>
  <si>
    <t>Tax payables</t>
  </si>
  <si>
    <t>Other current liabilities</t>
  </si>
  <si>
    <t>TOTAL LIABILITIES</t>
  </si>
  <si>
    <t>TOTAL EQUITY AND LIABILITIES</t>
  </si>
  <si>
    <t>Finance Director</t>
  </si>
  <si>
    <t>CONSOLIDATED INTERIM STATEMENT OF CASH FLOWS</t>
  </si>
  <si>
    <t>for three-month period ended 31 March 2011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</si>
  <si>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</si>
  <si>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</si>
  <si>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</si>
  <si>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</si>
  <si>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</si>
  <si>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</si>
  <si>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Income taxes paid</t>
  </si>
  <si>
    <t>Interest and bank charges paid on working capital loans</t>
  </si>
  <si>
    <t>Foreign currency exchange gains/(losses), net</t>
  </si>
  <si>
    <t>Other proceeds/(payments), net</t>
  </si>
  <si>
    <t>Net cash flows from operating activities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</si>
  <si>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</si>
  <si>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</si>
  <si>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</si>
  <si>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</si>
  <si>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available-for-sale investments</t>
  </si>
  <si>
    <t>Proceeds from sales of available-for-sale investments</t>
  </si>
  <si>
    <t>(Payments)/proceeds on transactions with non-controlling interest, net</t>
  </si>
  <si>
    <t xml:space="preserve">Loan repayments by related parties </t>
  </si>
  <si>
    <t>Loans granted to third parties</t>
  </si>
  <si>
    <t xml:space="preserve">Loan repayments by third parties </t>
  </si>
  <si>
    <t>Interest received on loans granted</t>
  </si>
  <si>
    <t>Interest received on investment purpose term deposits</t>
  </si>
  <si>
    <t>Net cash flows used in investing activities</t>
  </si>
  <si>
    <t>Cash flows from financing activities</t>
  </si>
  <si>
    <t>Proceeds from short-term bank loans</t>
  </si>
  <si>
    <t>Repayment of short-term bank loans</t>
  </si>
  <si>
    <t>Proceeds from long-term bank loans</t>
  </si>
  <si>
    <t>Repayment of long-term bank loans</t>
  </si>
  <si>
    <t>Purchases of treasury shares</t>
  </si>
  <si>
    <t>Proceeds from treasury shares</t>
  </si>
  <si>
    <t xml:space="preserve">Interest and charges paid under investment purpose loans </t>
  </si>
  <si>
    <t>Dividends paid</t>
  </si>
  <si>
    <t>Payment of finance lease liabilities</t>
  </si>
  <si>
    <t>Net cash flows (used in) / from financing activities</t>
  </si>
  <si>
    <t>Net (decrease) / increase in cash and cash equivalents</t>
  </si>
  <si>
    <t>Cash and cash equivalents at 1 January</t>
  </si>
  <si>
    <t>Cash and cash equivalents at 31 March</t>
  </si>
  <si>
    <t>CONSOLIDATED INTERIM STATEMENT OF CHANGES IN EQUITY</t>
  </si>
  <si>
    <t>Share
capital</t>
  </si>
  <si>
    <t>Treasury
shares</t>
  </si>
  <si>
    <t>Statutory
reserves</t>
  </si>
  <si>
    <t>Revaluation reserve - property, pland and equipment</t>
  </si>
  <si>
    <t>Available-for-sale financial assets reserve</t>
  </si>
  <si>
    <t>Translation of
foreign operations reserve</t>
  </si>
  <si>
    <t>Retained
earnings</t>
  </si>
  <si>
    <t>Total</t>
  </si>
  <si>
    <t>Non-controlling
interest</t>
  </si>
  <si>
    <t>Total
equity</t>
  </si>
  <si>
    <t>Balance at 1 January 2010 (Audited)</t>
  </si>
  <si>
    <t>Changes in equity for the period</t>
  </si>
  <si>
    <t>Effect of treasury shares acquisition</t>
  </si>
  <si>
    <t>Effects assumed by non-controlling interest on:</t>
  </si>
  <si>
    <t>* increase in participation in subsidiaries</t>
  </si>
  <si>
    <t>* decrease in participation in subsidiaries</t>
  </si>
  <si>
    <t>Total comprehensive income for the year</t>
  </si>
  <si>
    <t>Transfer to retained earnings</t>
  </si>
  <si>
    <t>Balance at 31 March 2010 (Unaudited, Unreviewed under ISRE)</t>
  </si>
  <si>
    <t>Unaudited, Unreviewed under ISRE</t>
  </si>
  <si>
    <t>31 March 2011               BGN'000</t>
  </si>
  <si>
    <t>31 December 2010               BGN'000</t>
  </si>
  <si>
    <t>Audited</t>
  </si>
  <si>
    <t>Attributable to equity holders of the parent</t>
  </si>
  <si>
    <t>Balance at 1 January 2011 (Audited)</t>
  </si>
  <si>
    <t>Effect of treasury shares sale</t>
  </si>
  <si>
    <t>* distribution of dividends</t>
  </si>
  <si>
    <t>Balance at 31 March 2011 (Unaudited, Reviewed under ISRE)</t>
  </si>
  <si>
    <t>Expenses on materials</t>
  </si>
  <si>
    <t>Consideration paid on acquisition of associates</t>
  </si>
  <si>
    <t>Cash received / (paid) on acquisition of subsidiaries, net</t>
  </si>
  <si>
    <t>The accompanying notes on pages 5 to 50 form an integral part of the consolidated interim condensed financial statements</t>
  </si>
  <si>
    <t>The consolidated interim condensed financial statements on page 1 to 50 were approved for issue by the Board of Directors of Sopharma AD and were signed on its behalf on 6 June 2011 by:</t>
  </si>
  <si>
    <t>as at 31 March 2011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</si>
</sst>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0_);_(* \(#,##0.00\);_(* &quot;-&quot;_);_(@_)"/>
  </numFmts>
  <fonts count="87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0"/>
    </font>
    <font>
      <sz val="10"/>
      <name val="Hebar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0"/>
    </font>
    <font>
      <b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 CYR"/>
      <family val="0"/>
    </font>
    <font>
      <b/>
      <i/>
      <sz val="10"/>
      <name val="Times New Roman Cyr"/>
      <family val="1"/>
    </font>
    <font>
      <sz val="11"/>
      <color indexed="10"/>
      <name val="Times New Roman Cyr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 Cyr"/>
      <family val="1"/>
    </font>
    <font>
      <sz val="11"/>
      <color indexed="10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30" borderId="1" applyNumberFormat="0" applyAlignment="0" applyProtection="0"/>
    <xf numFmtId="0" fontId="81" fillId="0" borderId="6" applyNumberFormat="0" applyFill="0" applyAlignment="0" applyProtection="0"/>
    <xf numFmtId="0" fontId="8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7" fillId="0" borderId="0" xfId="68" applyFont="1" applyFill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49" fontId="9" fillId="0" borderId="0" xfId="63" applyNumberFormat="1" applyFont="1" applyFill="1" applyBorder="1" applyAlignment="1">
      <alignment horizontal="right" vertical="center" wrapText="1"/>
      <protection/>
    </xf>
    <xf numFmtId="0" fontId="7" fillId="0" borderId="0" xfId="61" applyFont="1" applyFill="1">
      <alignment/>
      <protection/>
    </xf>
    <xf numFmtId="0" fontId="7" fillId="0" borderId="0" xfId="61" applyFont="1" applyFill="1" applyBorder="1" applyAlignment="1">
      <alignment horizontal="center"/>
      <protection/>
    </xf>
    <xf numFmtId="41" fontId="7" fillId="0" borderId="0" xfId="61" applyNumberFormat="1" applyFont="1" applyFill="1">
      <alignment/>
      <protection/>
    </xf>
    <xf numFmtId="41" fontId="7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>
      <alignment/>
      <protection/>
    </xf>
    <xf numFmtId="0" fontId="7" fillId="0" borderId="0" xfId="61" applyFont="1" applyFill="1" applyAlignment="1">
      <alignment horizontal="center"/>
      <protection/>
    </xf>
    <xf numFmtId="41" fontId="7" fillId="0" borderId="0" xfId="61" applyNumberFormat="1" applyFont="1" applyFill="1" applyAlignment="1">
      <alignment horizontal="right"/>
      <protection/>
    </xf>
    <xf numFmtId="0" fontId="10" fillId="0" borderId="0" xfId="63" applyNumberFormat="1" applyFont="1" applyFill="1" applyBorder="1" applyAlignment="1" applyProtection="1">
      <alignment vertical="top"/>
      <protection/>
    </xf>
    <xf numFmtId="0" fontId="10" fillId="0" borderId="0" xfId="63" applyNumberFormat="1" applyFont="1" applyFill="1" applyBorder="1" applyAlignment="1" applyProtection="1" quotePrefix="1">
      <alignment horizontal="right" vertical="top"/>
      <protection/>
    </xf>
    <xf numFmtId="0" fontId="7" fillId="0" borderId="0" xfId="63" applyNumberFormat="1" applyFont="1" applyFill="1" applyBorder="1" applyAlignment="1" applyProtection="1">
      <alignment vertical="top"/>
      <protection/>
    </xf>
    <xf numFmtId="0" fontId="5" fillId="0" borderId="0" xfId="61" applyFont="1" applyFill="1">
      <alignment/>
      <protection/>
    </xf>
    <xf numFmtId="15" fontId="14" fillId="0" borderId="0" xfId="60" applyNumberFormat="1" applyFont="1" applyFill="1" applyBorder="1" applyAlignment="1">
      <alignment horizontal="center" vertical="center" wrapText="1"/>
      <protection/>
    </xf>
    <xf numFmtId="41" fontId="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 wrapText="1"/>
    </xf>
    <xf numFmtId="41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12" fillId="0" borderId="0" xfId="0" applyFont="1" applyFill="1" applyBorder="1" applyAlignment="1">
      <alignment horizontal="left" vertical="center"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7" fillId="0" borderId="0" xfId="63" applyNumberFormat="1" applyFont="1" applyFill="1" applyBorder="1" applyAlignment="1" applyProtection="1">
      <alignment vertical="top"/>
      <protection/>
    </xf>
    <xf numFmtId="0" fontId="7" fillId="0" borderId="0" xfId="63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right"/>
    </xf>
    <xf numFmtId="0" fontId="6" fillId="0" borderId="0" xfId="63" applyNumberFormat="1" applyFont="1" applyFill="1" applyBorder="1" applyAlignment="1" applyProtection="1">
      <alignment vertical="top"/>
      <protection locked="0"/>
    </xf>
    <xf numFmtId="0" fontId="7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horizontal="left" vertical="center"/>
      <protection/>
    </xf>
    <xf numFmtId="41" fontId="8" fillId="0" borderId="10" xfId="0" applyNumberFormat="1" applyFont="1" applyFill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60" applyFont="1" applyAlignment="1">
      <alignment vertical="center"/>
      <protection/>
    </xf>
    <xf numFmtId="0" fontId="16" fillId="0" borderId="0" xfId="0" applyFont="1" applyFill="1" applyAlignment="1">
      <alignment/>
    </xf>
    <xf numFmtId="0" fontId="22" fillId="0" borderId="11" xfId="0" applyFont="1" applyBorder="1" applyAlignment="1">
      <alignment/>
    </xf>
    <xf numFmtId="0" fontId="11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9" fillId="0" borderId="0" xfId="60" applyFont="1" applyFill="1" applyBorder="1" applyAlignment="1">
      <alignment vertical="center"/>
      <protection/>
    </xf>
    <xf numFmtId="0" fontId="10" fillId="0" borderId="0" xfId="60" applyFont="1" applyFill="1" applyBorder="1" applyAlignment="1" quotePrefix="1">
      <alignment horizontal="left"/>
      <protection/>
    </xf>
    <xf numFmtId="0" fontId="7" fillId="0" borderId="0" xfId="63" applyFont="1" applyFill="1" applyAlignment="1">
      <alignment horizontal="left"/>
      <protection/>
    </xf>
    <xf numFmtId="0" fontId="2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wrapText="1"/>
    </xf>
    <xf numFmtId="0" fontId="8" fillId="0" borderId="0" xfId="63" applyNumberFormat="1" applyFont="1" applyFill="1" applyBorder="1" applyAlignment="1" applyProtection="1">
      <alignment vertical="center" wrapText="1"/>
      <protection/>
    </xf>
    <xf numFmtId="172" fontId="8" fillId="0" borderId="0" xfId="63" applyNumberFormat="1" applyFont="1" applyFill="1" applyBorder="1" applyAlignment="1" applyProtection="1">
      <alignment vertical="center"/>
      <protection/>
    </xf>
    <xf numFmtId="0" fontId="28" fillId="0" borderId="0" xfId="68" applyFont="1" applyFill="1" applyBorder="1" applyAlignment="1" quotePrefix="1">
      <alignment horizontal="left" vertical="center"/>
      <protection/>
    </xf>
    <xf numFmtId="0" fontId="30" fillId="0" borderId="0" xfId="61" applyFont="1" applyFill="1" applyBorder="1" applyAlignment="1">
      <alignment horizontal="center"/>
      <protection/>
    </xf>
    <xf numFmtId="41" fontId="7" fillId="0" borderId="0" xfId="61" applyNumberFormat="1" applyFont="1" applyFill="1" applyBorder="1" applyAlignment="1">
      <alignment horizontal="right"/>
      <protection/>
    </xf>
    <xf numFmtId="41" fontId="7" fillId="0" borderId="0" xfId="61" applyNumberFormat="1" applyFont="1" applyFill="1" applyBorder="1">
      <alignment/>
      <protection/>
    </xf>
    <xf numFmtId="0" fontId="30" fillId="0" borderId="0" xfId="61" applyFont="1" applyFill="1" applyBorder="1" applyAlignment="1">
      <alignment horizontal="center"/>
      <protection/>
    </xf>
    <xf numFmtId="0" fontId="30" fillId="0" borderId="0" xfId="61" applyFont="1" applyFill="1" applyAlignment="1">
      <alignment horizontal="center"/>
      <protection/>
    </xf>
    <xf numFmtId="0" fontId="31" fillId="0" borderId="0" xfId="60" applyFont="1" applyFill="1" applyBorder="1" applyAlignment="1">
      <alignment horizontal="right" vertical="center"/>
      <protection/>
    </xf>
    <xf numFmtId="0" fontId="32" fillId="0" borderId="0" xfId="64" applyFont="1" applyFill="1">
      <alignment/>
      <protection/>
    </xf>
    <xf numFmtId="41" fontId="7" fillId="0" borderId="11" xfId="0" applyNumberFormat="1" applyFont="1" applyFill="1" applyBorder="1" applyAlignment="1">
      <alignment horizontal="right"/>
    </xf>
    <xf numFmtId="0" fontId="4" fillId="0" borderId="0" xfId="63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1" fontId="16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1" fontId="7" fillId="0" borderId="0" xfId="65" applyNumberFormat="1" applyFont="1" applyFill="1" applyBorder="1" applyAlignment="1">
      <alignment horizontal="right"/>
      <protection/>
    </xf>
    <xf numFmtId="41" fontId="8" fillId="0" borderId="10" xfId="65" applyNumberFormat="1" applyFont="1" applyFill="1" applyBorder="1" applyAlignment="1">
      <alignment horizontal="right"/>
      <protection/>
    </xf>
    <xf numFmtId="0" fontId="38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1" fontId="8" fillId="0" borderId="11" xfId="65" applyNumberFormat="1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/>
    </xf>
    <xf numFmtId="0" fontId="38" fillId="0" borderId="0" xfId="7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 horizontal="right"/>
    </xf>
    <xf numFmtId="0" fontId="10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right"/>
      <protection/>
    </xf>
    <xf numFmtId="0" fontId="6" fillId="0" borderId="0" xfId="60" applyFont="1" applyFill="1" applyBorder="1" applyAlignment="1">
      <alignment horizontal="right" vertical="center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/>
    </xf>
    <xf numFmtId="0" fontId="10" fillId="0" borderId="0" xfId="60" applyFont="1" applyFill="1" applyBorder="1" applyAlignment="1">
      <alignment horizontal="right" vertical="center"/>
      <protection/>
    </xf>
    <xf numFmtId="0" fontId="10" fillId="0" borderId="0" xfId="60" applyFont="1" applyFill="1" applyBorder="1" applyAlignment="1">
      <alignment horizontal="left" vertical="center"/>
      <protection/>
    </xf>
    <xf numFmtId="0" fontId="6" fillId="0" borderId="0" xfId="60" applyFont="1" applyFill="1" applyBorder="1" applyAlignment="1">
      <alignment vertical="center"/>
      <protection/>
    </xf>
    <xf numFmtId="0" fontId="4" fillId="0" borderId="0" xfId="63" applyNumberFormat="1" applyFont="1" applyFill="1" applyBorder="1" applyAlignment="1" applyProtection="1">
      <alignment vertical="top"/>
      <protection/>
    </xf>
    <xf numFmtId="0" fontId="4" fillId="0" borderId="0" xfId="63" applyNumberFormat="1" applyFont="1" applyFill="1" applyBorder="1" applyAlignment="1" applyProtection="1">
      <alignment vertical="top"/>
      <protection locked="0"/>
    </xf>
    <xf numFmtId="0" fontId="34" fillId="33" borderId="0" xfId="0" applyFont="1" applyFill="1" applyAlignment="1">
      <alignment/>
    </xf>
    <xf numFmtId="0" fontId="16" fillId="0" borderId="0" xfId="63" applyNumberFormat="1" applyFont="1" applyFill="1" applyBorder="1" applyAlignment="1" applyProtection="1">
      <alignment horizontal="right" wrapText="1"/>
      <protection/>
    </xf>
    <xf numFmtId="0" fontId="16" fillId="0" borderId="0" xfId="66" applyFont="1" applyFill="1" applyBorder="1" applyAlignment="1">
      <alignment horizontal="center"/>
      <protection/>
    </xf>
    <xf numFmtId="0" fontId="4" fillId="0" borderId="0" xfId="66" applyFont="1" applyFill="1" applyBorder="1" applyAlignment="1">
      <alignment horizontal="center" vertical="center"/>
      <protection/>
    </xf>
    <xf numFmtId="41" fontId="7" fillId="0" borderId="0" xfId="66" applyNumberFormat="1" applyFont="1" applyFill="1" applyBorder="1" applyAlignment="1">
      <alignment horizontal="right" vertical="center" wrapText="1"/>
      <protection/>
    </xf>
    <xf numFmtId="0" fontId="11" fillId="0" borderId="0" xfId="66" applyFont="1" applyFill="1" applyBorder="1" applyAlignment="1">
      <alignment horizontal="left" vertical="center"/>
      <protection/>
    </xf>
    <xf numFmtId="0" fontId="16" fillId="0" borderId="0" xfId="60" applyFont="1" applyFill="1" applyAlignment="1">
      <alignment horizontal="left" vertical="center"/>
      <protection/>
    </xf>
    <xf numFmtId="41" fontId="11" fillId="0" borderId="11" xfId="0" applyNumberFormat="1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11" fillId="0" borderId="0" xfId="0" applyNumberFormat="1" applyFont="1" applyFill="1" applyBorder="1" applyAlignment="1">
      <alignment horizontal="center"/>
    </xf>
    <xf numFmtId="41" fontId="37" fillId="0" borderId="0" xfId="0" applyNumberFormat="1" applyFont="1" applyFill="1" applyBorder="1" applyAlignment="1">
      <alignment horizontal="right"/>
    </xf>
    <xf numFmtId="41" fontId="11" fillId="0" borderId="10" xfId="67" applyNumberFormat="1" applyFont="1" applyFill="1" applyBorder="1" applyAlignment="1">
      <alignment horizontal="right" vertical="center"/>
      <protection/>
    </xf>
    <xf numFmtId="41" fontId="11" fillId="0" borderId="0" xfId="67" applyNumberFormat="1" applyFont="1" applyFill="1" applyBorder="1" applyAlignment="1">
      <alignment horizontal="right" vertical="center"/>
      <protection/>
    </xf>
    <xf numFmtId="41" fontId="12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 vertical="center"/>
    </xf>
    <xf numFmtId="41" fontId="11" fillId="0" borderId="10" xfId="67" applyNumberFormat="1" applyFont="1" applyFill="1" applyBorder="1" applyAlignment="1">
      <alignment vertical="center"/>
      <protection/>
    </xf>
    <xf numFmtId="41" fontId="11" fillId="0" borderId="0" xfId="67" applyNumberFormat="1" applyFont="1" applyFill="1" applyBorder="1" applyAlignment="1">
      <alignment vertical="center"/>
      <protection/>
    </xf>
    <xf numFmtId="41" fontId="11" fillId="0" borderId="11" xfId="67" applyNumberFormat="1" applyFont="1" applyFill="1" applyBorder="1" applyAlignment="1">
      <alignment vertical="center"/>
      <protection/>
    </xf>
    <xf numFmtId="41" fontId="0" fillId="0" borderId="0" xfId="0" applyNumberFormat="1" applyFill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1" fillId="0" borderId="12" xfId="67" applyNumberFormat="1" applyFont="1" applyFill="1" applyBorder="1" applyAlignment="1">
      <alignment vertical="center"/>
      <protection/>
    </xf>
    <xf numFmtId="41" fontId="12" fillId="0" borderId="0" xfId="0" applyNumberFormat="1" applyFont="1" applyFill="1" applyBorder="1" applyAlignment="1">
      <alignment/>
    </xf>
    <xf numFmtId="41" fontId="26" fillId="0" borderId="0" xfId="0" applyNumberFormat="1" applyFont="1" applyFill="1" applyBorder="1" applyAlignment="1">
      <alignment horizontal="left" vertical="center" wrapText="1"/>
    </xf>
    <xf numFmtId="41" fontId="4" fillId="0" borderId="0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31" fillId="0" borderId="0" xfId="63" applyNumberFormat="1" applyFont="1" applyFill="1" applyBorder="1" applyAlignment="1" applyProtection="1">
      <alignment vertical="top"/>
      <protection locked="0"/>
    </xf>
    <xf numFmtId="172" fontId="8" fillId="0" borderId="13" xfId="63" applyNumberFormat="1" applyFont="1" applyFill="1" applyBorder="1" applyAlignment="1" applyProtection="1">
      <alignment horizontal="right"/>
      <protection/>
    </xf>
    <xf numFmtId="172" fontId="7" fillId="0" borderId="0" xfId="63" applyNumberFormat="1" applyFont="1" applyFill="1" applyBorder="1" applyAlignment="1" applyProtection="1">
      <alignment horizontal="right"/>
      <protection/>
    </xf>
    <xf numFmtId="172" fontId="8" fillId="0" borderId="0" xfId="63" applyNumberFormat="1" applyFont="1" applyFill="1" applyBorder="1" applyAlignment="1" applyProtection="1">
      <alignment horizontal="right"/>
      <protection/>
    </xf>
    <xf numFmtId="0" fontId="7" fillId="0" borderId="0" xfId="63" applyNumberFormat="1" applyFont="1" applyFill="1" applyBorder="1" applyAlignment="1" applyProtection="1">
      <alignment horizontal="right"/>
      <protection/>
    </xf>
    <xf numFmtId="0" fontId="29" fillId="0" borderId="0" xfId="63" applyNumberFormat="1" applyFont="1" applyFill="1" applyBorder="1" applyAlignment="1" applyProtection="1">
      <alignment vertical="center"/>
      <protection/>
    </xf>
    <xf numFmtId="0" fontId="16" fillId="0" borderId="11" xfId="0" applyFont="1" applyFill="1" applyBorder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0" fontId="10" fillId="0" borderId="0" xfId="63" applyNumberFormat="1" applyFont="1" applyFill="1" applyBorder="1" applyAlignment="1" applyProtection="1">
      <alignment vertical="center"/>
      <protection/>
    </xf>
    <xf numFmtId="172" fontId="6" fillId="0" borderId="0" xfId="63" applyNumberFormat="1" applyFont="1" applyFill="1" applyBorder="1" applyAlignment="1" applyProtection="1">
      <alignment vertical="center"/>
      <protection/>
    </xf>
    <xf numFmtId="172" fontId="10" fillId="0" borderId="0" xfId="63" applyNumberFormat="1" applyFont="1" applyFill="1" applyBorder="1" applyAlignment="1" applyProtection="1">
      <alignment vertical="center"/>
      <protection/>
    </xf>
    <xf numFmtId="0" fontId="7" fillId="0" borderId="11" xfId="63" applyNumberFormat="1" applyFont="1" applyFill="1" applyBorder="1" applyAlignment="1" applyProtection="1">
      <alignment vertical="top"/>
      <protection/>
    </xf>
    <xf numFmtId="0" fontId="16" fillId="0" borderId="0" xfId="63" applyNumberFormat="1" applyFont="1" applyFill="1" applyBorder="1" applyAlignment="1" applyProtection="1">
      <alignment horizontal="center" vertical="top" wrapText="1"/>
      <protection/>
    </xf>
    <xf numFmtId="41" fontId="8" fillId="0" borderId="12" xfId="0" applyNumberFormat="1" applyFont="1" applyFill="1" applyBorder="1" applyAlignment="1">
      <alignment horizontal="right"/>
    </xf>
    <xf numFmtId="41" fontId="8" fillId="0" borderId="13" xfId="65" applyNumberFormat="1" applyFont="1" applyFill="1" applyBorder="1" applyAlignment="1">
      <alignment horizontal="right"/>
      <protection/>
    </xf>
    <xf numFmtId="43" fontId="7" fillId="0" borderId="0" xfId="0" applyNumberFormat="1" applyFont="1" applyFill="1" applyBorder="1" applyAlignment="1">
      <alignment/>
    </xf>
    <xf numFmtId="14" fontId="7" fillId="0" borderId="0" xfId="63" applyNumberFormat="1" applyFont="1" applyFill="1" applyBorder="1" applyAlignment="1" applyProtection="1">
      <alignment vertical="top"/>
      <protection/>
    </xf>
    <xf numFmtId="172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1" fillId="0" borderId="0" xfId="61" applyFont="1" applyFill="1" applyBorder="1">
      <alignment/>
      <protection/>
    </xf>
    <xf numFmtId="0" fontId="42" fillId="0" borderId="0" xfId="63" applyNumberFormat="1" applyFont="1" applyFill="1" applyBorder="1" applyAlignment="1" applyProtection="1">
      <alignment vertical="top"/>
      <protection/>
    </xf>
    <xf numFmtId="49" fontId="7" fillId="0" borderId="0" xfId="61" applyNumberFormat="1" applyFont="1" applyFill="1" applyBorder="1">
      <alignment/>
      <protection/>
    </xf>
    <xf numFmtId="41" fontId="8" fillId="0" borderId="0" xfId="61" applyNumberFormat="1" applyFont="1" applyFill="1" applyBorder="1">
      <alignment/>
      <protection/>
    </xf>
    <xf numFmtId="41" fontId="8" fillId="0" borderId="0" xfId="61" applyNumberFormat="1" applyFont="1" applyFill="1" applyBorder="1" applyAlignment="1">
      <alignment horizontal="right"/>
      <protection/>
    </xf>
    <xf numFmtId="49" fontId="7" fillId="0" borderId="0" xfId="61" applyNumberFormat="1" applyFont="1" applyFill="1" applyBorder="1" applyAlignment="1">
      <alignment horizontal="center"/>
      <protection/>
    </xf>
    <xf numFmtId="49" fontId="8" fillId="0" borderId="0" xfId="61" applyNumberFormat="1" applyFont="1" applyFill="1" applyBorder="1" applyAlignment="1">
      <alignment horizontal="center"/>
      <protection/>
    </xf>
    <xf numFmtId="49" fontId="7" fillId="0" borderId="0" xfId="61" applyNumberFormat="1" applyFont="1" applyFill="1" applyBorder="1" applyAlignment="1">
      <alignment horizontal="right"/>
      <protection/>
    </xf>
    <xf numFmtId="49" fontId="8" fillId="0" borderId="0" xfId="61" applyNumberFormat="1" applyFont="1" applyFill="1" applyBorder="1">
      <alignment/>
      <protection/>
    </xf>
    <xf numFmtId="0" fontId="43" fillId="0" borderId="0" xfId="64" applyFont="1" applyFill="1">
      <alignment/>
      <protection/>
    </xf>
    <xf numFmtId="41" fontId="39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/>
    </xf>
    <xf numFmtId="41" fontId="45" fillId="0" borderId="0" xfId="0" applyNumberFormat="1" applyFont="1" applyFill="1" applyBorder="1" applyAlignment="1">
      <alignment horizontal="center"/>
    </xf>
    <xf numFmtId="41" fontId="44" fillId="0" borderId="0" xfId="42" applyNumberFormat="1" applyFont="1" applyFill="1" applyBorder="1" applyAlignment="1">
      <alignment/>
    </xf>
    <xf numFmtId="41" fontId="44" fillId="0" borderId="0" xfId="42" applyNumberFormat="1" applyFont="1" applyFill="1" applyBorder="1" applyAlignment="1">
      <alignment/>
    </xf>
    <xf numFmtId="0" fontId="7" fillId="0" borderId="0" xfId="66" applyFont="1" applyFill="1" applyBorder="1" applyAlignment="1">
      <alignment horizontal="center"/>
      <protection/>
    </xf>
    <xf numFmtId="41" fontId="7" fillId="0" borderId="0" xfId="0" applyNumberFormat="1" applyFont="1" applyFill="1" applyBorder="1" applyAlignment="1">
      <alignment horizontal="right"/>
    </xf>
    <xf numFmtId="0" fontId="10" fillId="0" borderId="0" xfId="63" applyNumberFormat="1" applyFont="1" applyFill="1" applyBorder="1" applyAlignment="1" applyProtection="1">
      <alignment vertical="center" wrapText="1"/>
      <protection/>
    </xf>
    <xf numFmtId="172" fontId="8" fillId="0" borderId="0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172" fontId="7" fillId="0" borderId="0" xfId="63" applyNumberFormat="1" applyFont="1" applyFill="1" applyBorder="1" applyAlignment="1" applyProtection="1">
      <alignment vertical="center"/>
      <protection/>
    </xf>
    <xf numFmtId="43" fontId="8" fillId="0" borderId="0" xfId="63" applyNumberFormat="1" applyFont="1" applyFill="1" applyBorder="1" applyAlignment="1" applyProtection="1">
      <alignment vertical="center"/>
      <protection/>
    </xf>
    <xf numFmtId="172" fontId="7" fillId="0" borderId="11" xfId="63" applyNumberFormat="1" applyFont="1" applyFill="1" applyBorder="1" applyAlignment="1" applyProtection="1">
      <alignment vertical="top"/>
      <protection/>
    </xf>
    <xf numFmtId="172" fontId="7" fillId="0" borderId="0" xfId="63" applyNumberFormat="1" applyFont="1" applyFill="1" applyBorder="1" applyAlignment="1" applyProtection="1">
      <alignment vertical="top"/>
      <protection/>
    </xf>
    <xf numFmtId="172" fontId="4" fillId="0" borderId="0" xfId="63" applyNumberFormat="1" applyFont="1" applyFill="1" applyBorder="1" applyAlignment="1" applyProtection="1">
      <alignment vertical="top"/>
      <protection/>
    </xf>
    <xf numFmtId="172" fontId="4" fillId="0" borderId="0" xfId="63" applyNumberFormat="1" applyFont="1" applyFill="1" applyBorder="1" applyAlignment="1" applyProtection="1">
      <alignment vertical="top"/>
      <protection locked="0"/>
    </xf>
    <xf numFmtId="172" fontId="7" fillId="0" borderId="0" xfId="6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172" fontId="7" fillId="0" borderId="0" xfId="63" applyNumberFormat="1" applyFont="1" applyFill="1" applyBorder="1" applyAlignment="1" applyProtection="1">
      <alignment horizontal="right"/>
      <protection/>
    </xf>
    <xf numFmtId="0" fontId="31" fillId="0" borderId="0" xfId="63" applyNumberFormat="1" applyFont="1" applyFill="1" applyBorder="1" applyAlignment="1" applyProtection="1">
      <alignment horizontal="center" vertical="center"/>
      <protection/>
    </xf>
    <xf numFmtId="172" fontId="6" fillId="0" borderId="0" xfId="63" applyNumberFormat="1" applyFont="1" applyFill="1" applyBorder="1" applyAlignment="1" applyProtection="1">
      <alignment horizontal="right"/>
      <protection/>
    </xf>
    <xf numFmtId="172" fontId="10" fillId="0" borderId="0" xfId="63" applyNumberFormat="1" applyFont="1" applyFill="1" applyBorder="1" applyAlignment="1" applyProtection="1">
      <alignment horizontal="right"/>
      <protection/>
    </xf>
    <xf numFmtId="172" fontId="10" fillId="0" borderId="0" xfId="63" applyNumberFormat="1" applyFont="1" applyFill="1" applyBorder="1" applyAlignment="1" applyProtection="1">
      <alignment vertical="center"/>
      <protection/>
    </xf>
    <xf numFmtId="0" fontId="10" fillId="0" borderId="0" xfId="63" applyNumberFormat="1" applyFont="1" applyFill="1" applyBorder="1" applyAlignment="1" applyProtection="1">
      <alignment vertical="center"/>
      <protection/>
    </xf>
    <xf numFmtId="172" fontId="6" fillId="0" borderId="0" xfId="63" applyNumberFormat="1" applyFont="1" applyFill="1" applyBorder="1" applyAlignment="1" applyProtection="1">
      <alignment vertical="center"/>
      <protection/>
    </xf>
    <xf numFmtId="41" fontId="39" fillId="0" borderId="0" xfId="42" applyNumberFormat="1" applyFont="1" applyFill="1" applyBorder="1" applyAlignment="1">
      <alignment horizontal="right"/>
    </xf>
    <xf numFmtId="0" fontId="4" fillId="0" borderId="0" xfId="63" applyNumberFormat="1" applyFont="1" applyFill="1" applyBorder="1" applyAlignment="1" applyProtection="1">
      <alignment horizontal="center" vertical="center"/>
      <protection/>
    </xf>
    <xf numFmtId="172" fontId="7" fillId="0" borderId="0" xfId="42" applyNumberFormat="1" applyFont="1" applyFill="1" applyBorder="1" applyAlignment="1">
      <alignment/>
    </xf>
    <xf numFmtId="172" fontId="8" fillId="0" borderId="0" xfId="42" applyNumberFormat="1" applyFont="1" applyFill="1" applyBorder="1" applyAlignment="1">
      <alignment/>
    </xf>
    <xf numFmtId="172" fontId="8" fillId="0" borderId="0" xfId="42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66" applyFont="1" applyFill="1" applyBorder="1" applyAlignment="1">
      <alignment horizontal="left" vertical="center"/>
      <protection/>
    </xf>
    <xf numFmtId="0" fontId="45" fillId="0" borderId="0" xfId="0" applyFont="1" applyFill="1" applyBorder="1" applyAlignment="1">
      <alignment horizontal="left" vertical="center"/>
    </xf>
    <xf numFmtId="41" fontId="7" fillId="0" borderId="0" xfId="66" applyNumberFormat="1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vertical="top" wrapText="1"/>
      <protection/>
    </xf>
    <xf numFmtId="0" fontId="45" fillId="0" borderId="0" xfId="61" applyFont="1" applyFill="1" applyBorder="1" applyAlignment="1">
      <alignment vertical="top" wrapText="1"/>
      <protection/>
    </xf>
    <xf numFmtId="0" fontId="44" fillId="0" borderId="0" xfId="61" applyFont="1" applyFill="1" applyBorder="1" applyAlignment="1">
      <alignment vertical="top"/>
      <protection/>
    </xf>
    <xf numFmtId="0" fontId="45" fillId="0" borderId="0" xfId="61" applyFont="1" applyFill="1" applyBorder="1" applyAlignment="1">
      <alignment vertical="top"/>
      <protection/>
    </xf>
    <xf numFmtId="0" fontId="7" fillId="0" borderId="0" xfId="61" applyFont="1" applyFill="1" applyBorder="1">
      <alignment/>
      <protection/>
    </xf>
    <xf numFmtId="0" fontId="8" fillId="0" borderId="0" xfId="61" applyFont="1" applyFill="1" applyBorder="1" applyAlignment="1">
      <alignment horizontal="left" wrapText="1"/>
      <protection/>
    </xf>
    <xf numFmtId="41" fontId="7" fillId="0" borderId="0" xfId="65" applyNumberFormat="1" applyFont="1" applyFill="1" applyBorder="1" applyAlignment="1">
      <alignment horizontal="center" vertical="center"/>
      <protection/>
    </xf>
    <xf numFmtId="0" fontId="30" fillId="0" borderId="0" xfId="61" applyFont="1" applyFill="1" applyBorder="1" applyAlignment="1">
      <alignment horizontal="center" vertical="center"/>
      <protection/>
    </xf>
    <xf numFmtId="41" fontId="7" fillId="0" borderId="0" xfId="61" applyNumberFormat="1" applyFont="1" applyFill="1" applyAlignment="1">
      <alignment horizontal="center" vertical="center"/>
      <protection/>
    </xf>
    <xf numFmtId="0" fontId="8" fillId="0" borderId="0" xfId="61" applyFont="1" applyFill="1" applyBorder="1" applyAlignment="1">
      <alignment wrapText="1"/>
      <protection/>
    </xf>
    <xf numFmtId="172" fontId="16" fillId="0" borderId="0" xfId="63" applyNumberFormat="1" applyFont="1" applyFill="1" applyBorder="1" applyAlignment="1" applyProtection="1">
      <alignment horizontal="right" vertical="center" wrapText="1"/>
      <protection/>
    </xf>
    <xf numFmtId="0" fontId="7" fillId="0" borderId="0" xfId="61" applyFont="1" applyFill="1" applyBorder="1" applyAlignment="1">
      <alignment/>
      <protection/>
    </xf>
    <xf numFmtId="0" fontId="8" fillId="0" borderId="11" xfId="60" applyFont="1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7" fillId="0" borderId="0" xfId="63" applyNumberFormat="1" applyFont="1" applyFill="1" applyBorder="1" applyAlignment="1" applyProtection="1">
      <alignment/>
      <protection/>
    </xf>
    <xf numFmtId="0" fontId="4" fillId="0" borderId="0" xfId="66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 horizontal="center" wrapText="1"/>
    </xf>
    <xf numFmtId="15" fontId="36" fillId="0" borderId="0" xfId="60" applyNumberFormat="1" applyFont="1" applyFill="1" applyBorder="1" applyAlignment="1">
      <alignment horizontal="center" vertical="center" wrapText="1"/>
      <protection/>
    </xf>
    <xf numFmtId="0" fontId="31" fillId="0" borderId="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 horizontal="right" vertical="top" wrapText="1"/>
    </xf>
    <xf numFmtId="41" fontId="31" fillId="0" borderId="0" xfId="0" applyNumberFormat="1" applyFont="1" applyFill="1" applyBorder="1" applyAlignment="1">
      <alignment horizontal="right" vertical="center" wrapText="1"/>
    </xf>
    <xf numFmtId="0" fontId="4" fillId="0" borderId="0" xfId="59" applyFont="1" applyFill="1" applyBorder="1" applyAlignment="1">
      <alignment horizontal="left" vertical="center"/>
      <protection/>
    </xf>
    <xf numFmtId="0" fontId="40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6" fillId="0" borderId="0" xfId="59" applyFont="1" applyFill="1" applyBorder="1" applyAlignment="1">
      <alignment horizontal="right"/>
      <protection/>
    </xf>
    <xf numFmtId="172" fontId="16" fillId="0" borderId="0" xfId="59" applyNumberFormat="1" applyFont="1" applyFill="1" applyBorder="1" applyAlignment="1">
      <alignment horizontal="right"/>
      <protection/>
    </xf>
    <xf numFmtId="0" fontId="7" fillId="0" borderId="0" xfId="59" applyFont="1" applyFill="1" applyBorder="1" applyAlignment="1">
      <alignment/>
      <protection/>
    </xf>
    <xf numFmtId="0" fontId="8" fillId="0" borderId="0" xfId="59" applyFont="1" applyFill="1" applyBorder="1" applyAlignment="1">
      <alignment horizontal="right"/>
      <protection/>
    </xf>
    <xf numFmtId="0" fontId="10" fillId="0" borderId="0" xfId="59" applyFont="1" applyFill="1" applyBorder="1" applyAlignment="1">
      <alignment horizontal="right"/>
      <protection/>
    </xf>
    <xf numFmtId="0" fontId="7" fillId="0" borderId="0" xfId="59" applyNumberFormat="1" applyFont="1" applyFill="1" applyBorder="1" applyAlignment="1" applyProtection="1">
      <alignment vertical="top" wrapText="1"/>
      <protection/>
    </xf>
    <xf numFmtId="172" fontId="6" fillId="0" borderId="0" xfId="44" applyNumberFormat="1" applyFont="1" applyFill="1" applyBorder="1" applyAlignment="1" applyProtection="1">
      <alignment horizontal="right"/>
      <protection/>
    </xf>
    <xf numFmtId="172" fontId="7" fillId="0" borderId="0" xfId="44" applyNumberFormat="1" applyFont="1" applyFill="1" applyBorder="1" applyAlignment="1" applyProtection="1">
      <alignment horizontal="right"/>
      <protection/>
    </xf>
    <xf numFmtId="172" fontId="6" fillId="0" borderId="0" xfId="44" applyNumberFormat="1" applyFont="1" applyFill="1" applyBorder="1" applyAlignment="1" applyProtection="1">
      <alignment vertical="center"/>
      <protection/>
    </xf>
    <xf numFmtId="0" fontId="7" fillId="0" borderId="0" xfId="59" applyNumberFormat="1" applyFont="1" applyFill="1" applyBorder="1" applyAlignment="1" applyProtection="1">
      <alignment vertical="top"/>
      <protection/>
    </xf>
    <xf numFmtId="172" fontId="7" fillId="0" borderId="0" xfId="44" applyNumberFormat="1" applyFont="1" applyFill="1" applyBorder="1" applyAlignment="1" applyProtection="1">
      <alignment horizontal="right"/>
      <protection/>
    </xf>
    <xf numFmtId="172" fontId="7" fillId="0" borderId="0" xfId="44" applyNumberFormat="1" applyFont="1" applyFill="1" applyBorder="1" applyAlignment="1" applyProtection="1">
      <alignment vertical="center"/>
      <protection/>
    </xf>
    <xf numFmtId="172" fontId="7" fillId="0" borderId="0" xfId="44" applyNumberFormat="1" applyFont="1" applyFill="1" applyBorder="1" applyAlignment="1" applyProtection="1">
      <alignment horizontal="right" vertical="center"/>
      <protection/>
    </xf>
    <xf numFmtId="172" fontId="6" fillId="0" borderId="0" xfId="44" applyNumberFormat="1" applyFont="1" applyFill="1" applyBorder="1" applyAlignment="1" applyProtection="1">
      <alignment horizontal="right"/>
      <protection/>
    </xf>
    <xf numFmtId="172" fontId="6" fillId="0" borderId="0" xfId="44" applyNumberFormat="1" applyFont="1" applyFill="1" applyBorder="1" applyAlignment="1" applyProtection="1">
      <alignment vertical="center"/>
      <protection/>
    </xf>
    <xf numFmtId="172" fontId="7" fillId="0" borderId="0" xfId="44" applyNumberFormat="1" applyFont="1" applyFill="1" applyBorder="1" applyAlignment="1" applyProtection="1">
      <alignment vertical="center"/>
      <protection/>
    </xf>
    <xf numFmtId="172" fontId="8" fillId="0" borderId="12" xfId="63" applyNumberFormat="1" applyFont="1" applyFill="1" applyBorder="1" applyAlignment="1" applyProtection="1">
      <alignment horizontal="right"/>
      <protection/>
    </xf>
    <xf numFmtId="0" fontId="7" fillId="0" borderId="0" xfId="59" applyFont="1" applyFill="1" applyBorder="1" applyAlignment="1">
      <alignment horizontal="right"/>
      <protection/>
    </xf>
    <xf numFmtId="41" fontId="7" fillId="0" borderId="0" xfId="59" applyNumberFormat="1" applyFont="1" applyFill="1" applyBorder="1" applyAlignment="1">
      <alignment horizontal="right"/>
      <protection/>
    </xf>
    <xf numFmtId="172" fontId="7" fillId="0" borderId="0" xfId="59" applyNumberFormat="1" applyFont="1" applyFill="1" applyBorder="1" applyAlignment="1">
      <alignment horizontal="right"/>
      <protection/>
    </xf>
    <xf numFmtId="0" fontId="7" fillId="0" borderId="0" xfId="59" applyFont="1" applyFill="1" applyBorder="1">
      <alignment/>
      <protection/>
    </xf>
    <xf numFmtId="172" fontId="7" fillId="0" borderId="0" xfId="59" applyNumberFormat="1" applyFont="1" applyFill="1" applyBorder="1">
      <alignment/>
      <protection/>
    </xf>
    <xf numFmtId="0" fontId="4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right"/>
      <protection/>
    </xf>
    <xf numFmtId="0" fontId="16" fillId="0" borderId="0" xfId="63" applyNumberFormat="1" applyFont="1" applyFill="1" applyBorder="1" applyAlignment="1" applyProtection="1">
      <alignment horizontal="right" vertical="top" wrapText="1"/>
      <protection/>
    </xf>
    <xf numFmtId="0" fontId="4" fillId="0" borderId="0" xfId="59" applyFont="1" applyFill="1" applyBorder="1" applyAlignment="1">
      <alignment horizontal="right" vertical="top"/>
      <protection/>
    </xf>
    <xf numFmtId="9" fontId="7" fillId="0" borderId="0" xfId="74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41" fontId="23" fillId="0" borderId="0" xfId="0" applyNumberFormat="1" applyFont="1" applyFill="1" applyBorder="1" applyAlignment="1">
      <alignment horizontal="center" wrapText="1"/>
    </xf>
    <xf numFmtId="41" fontId="8" fillId="0" borderId="11" xfId="0" applyNumberFormat="1" applyFont="1" applyFill="1" applyBorder="1" applyAlignment="1">
      <alignment horizontal="right"/>
    </xf>
    <xf numFmtId="0" fontId="48" fillId="0" borderId="0" xfId="68" applyFont="1" applyFill="1" applyBorder="1" applyAlignment="1" quotePrefix="1">
      <alignment horizontal="left" vertical="center"/>
      <protection/>
    </xf>
    <xf numFmtId="41" fontId="16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center" vertical="center"/>
    </xf>
    <xf numFmtId="41" fontId="30" fillId="0" borderId="0" xfId="61" applyNumberFormat="1" applyFont="1" applyFill="1" applyBorder="1" applyAlignment="1">
      <alignment horizontal="center" vertical="center"/>
      <protection/>
    </xf>
    <xf numFmtId="0" fontId="0" fillId="0" borderId="0" xfId="70" applyFill="1" applyBorder="1" applyAlignment="1">
      <alignment horizontal="left" vertical="center"/>
      <protection/>
    </xf>
    <xf numFmtId="41" fontId="47" fillId="0" borderId="0" xfId="61" applyNumberFormat="1" applyFont="1" applyFill="1" applyBorder="1" applyAlignment="1">
      <alignment horizontal="right"/>
      <protection/>
    </xf>
    <xf numFmtId="0" fontId="6" fillId="0" borderId="0" xfId="63" applyNumberFormat="1" applyFont="1" applyFill="1" applyBorder="1" applyAlignment="1" applyProtection="1">
      <alignment vertical="center" wrapText="1"/>
      <protection/>
    </xf>
    <xf numFmtId="0" fontId="7" fillId="0" borderId="0" xfId="69" applyFont="1" applyFill="1" applyAlignment="1">
      <alignment vertical="center"/>
      <protection/>
    </xf>
    <xf numFmtId="0" fontId="45" fillId="0" borderId="0" xfId="0" applyFont="1" applyFill="1" applyBorder="1" applyAlignment="1">
      <alignment horizontal="left" vertical="center"/>
    </xf>
    <xf numFmtId="0" fontId="7" fillId="0" borderId="0" xfId="69" applyFont="1" applyFill="1" applyAlignment="1">
      <alignment vertical="center" wrapText="1"/>
      <protection/>
    </xf>
    <xf numFmtId="0" fontId="7" fillId="0" borderId="0" xfId="69" applyFont="1" applyFill="1" applyAlignment="1">
      <alignment horizontal="left" vertical="center"/>
      <protection/>
    </xf>
    <xf numFmtId="0" fontId="7" fillId="0" borderId="0" xfId="69" applyFont="1" applyFill="1" applyAlignment="1">
      <alignment vertical="center"/>
      <protection/>
    </xf>
    <xf numFmtId="0" fontId="45" fillId="0" borderId="0" xfId="0" applyFont="1" applyFill="1" applyBorder="1" applyAlignment="1">
      <alignment horizontal="left" vertical="center" wrapText="1"/>
    </xf>
    <xf numFmtId="0" fontId="44" fillId="0" borderId="0" xfId="67" applyFont="1" applyFill="1" applyAlignment="1">
      <alignment vertical="center"/>
      <protection/>
    </xf>
    <xf numFmtId="0" fontId="8" fillId="0" borderId="0" xfId="60" applyFont="1" applyFill="1" applyAlignment="1">
      <alignment horizontal="left" vertical="center"/>
      <protection/>
    </xf>
    <xf numFmtId="0" fontId="8" fillId="0" borderId="0" xfId="60" applyFont="1" applyFill="1" applyAlignment="1">
      <alignment vertical="center"/>
      <protection/>
    </xf>
    <xf numFmtId="0" fontId="45" fillId="0" borderId="0" xfId="59" applyFont="1" applyFill="1" applyBorder="1" applyAlignment="1">
      <alignment horizontal="left" vertical="center"/>
      <protection/>
    </xf>
    <xf numFmtId="0" fontId="45" fillId="0" borderId="0" xfId="60" applyFont="1" applyFill="1" applyAlignment="1">
      <alignment vertical="center" wrapText="1"/>
      <protection/>
    </xf>
    <xf numFmtId="0" fontId="44" fillId="0" borderId="0" xfId="59" applyFont="1" applyFill="1" applyBorder="1" applyAlignment="1">
      <alignment horizontal="left" vertical="center"/>
      <protection/>
    </xf>
    <xf numFmtId="0" fontId="7" fillId="0" borderId="0" xfId="60" applyFont="1" applyFill="1" applyAlignment="1">
      <alignment vertical="center"/>
      <protection/>
    </xf>
    <xf numFmtId="0" fontId="45" fillId="0" borderId="0" xfId="59" applyFont="1" applyFill="1" applyBorder="1">
      <alignment/>
      <protection/>
    </xf>
    <xf numFmtId="0" fontId="8" fillId="0" borderId="0" xfId="60" applyFont="1" applyFill="1" applyAlignment="1">
      <alignment vertical="center"/>
      <protection/>
    </xf>
    <xf numFmtId="0" fontId="44" fillId="0" borderId="0" xfId="59" applyFont="1" applyFill="1" applyBorder="1" applyAlignment="1">
      <alignment horizontal="left" vertical="center" wrapText="1"/>
      <protection/>
    </xf>
    <xf numFmtId="0" fontId="45" fillId="0" borderId="0" xfId="60" applyFont="1" applyFill="1" applyAlignment="1">
      <alignment vertical="center"/>
      <protection/>
    </xf>
    <xf numFmtId="0" fontId="45" fillId="0" borderId="0" xfId="60" applyFont="1" applyFill="1" applyAlignment="1">
      <alignment horizontal="left" vertical="center"/>
      <protection/>
    </xf>
    <xf numFmtId="0" fontId="45" fillId="0" borderId="0" xfId="60" applyFont="1" applyFill="1" applyAlignment="1">
      <alignment horizontal="left" vertical="center" wrapText="1"/>
      <protection/>
    </xf>
    <xf numFmtId="0" fontId="49" fillId="0" borderId="0" xfId="59" applyFont="1" applyFill="1" applyBorder="1" applyAlignment="1">
      <alignment horizontal="left" vertical="center"/>
      <protection/>
    </xf>
    <xf numFmtId="0" fontId="1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60" applyFont="1" applyFill="1" applyBorder="1" applyAlignment="1">
      <alignment horizontal="center"/>
      <protection/>
    </xf>
    <xf numFmtId="0" fontId="45" fillId="0" borderId="0" xfId="62" applyFont="1" applyFill="1" applyBorder="1" applyAlignment="1">
      <alignment vertical="top" wrapText="1"/>
      <protection/>
    </xf>
    <xf numFmtId="0" fontId="45" fillId="0" borderId="0" xfId="62" applyFont="1" applyFill="1" applyBorder="1" applyAlignment="1">
      <alignment vertical="top"/>
      <protection/>
    </xf>
    <xf numFmtId="0" fontId="44" fillId="0" borderId="0" xfId="62" applyFont="1" applyFill="1" applyBorder="1" applyAlignment="1">
      <alignment vertical="top" wrapText="1"/>
      <protection/>
    </xf>
    <xf numFmtId="0" fontId="45" fillId="0" borderId="0" xfId="62" applyFont="1" applyFill="1" applyBorder="1">
      <alignment/>
      <protection/>
    </xf>
    <xf numFmtId="3" fontId="7" fillId="0" borderId="0" xfId="61" applyNumberFormat="1" applyFont="1" applyFill="1">
      <alignment/>
      <protection/>
    </xf>
    <xf numFmtId="3" fontId="8" fillId="0" borderId="0" xfId="61" applyNumberFormat="1" applyFont="1" applyFill="1">
      <alignment/>
      <protection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73" fontId="8" fillId="0" borderId="0" xfId="66" applyNumberFormat="1" applyFont="1" applyFill="1" applyBorder="1" applyAlignment="1">
      <alignment horizontal="right"/>
      <protection/>
    </xf>
    <xf numFmtId="173" fontId="8" fillId="0" borderId="0" xfId="66" applyNumberFormat="1" applyFont="1" applyFill="1" applyBorder="1" applyAlignment="1">
      <alignment horizontal="right"/>
      <protection/>
    </xf>
    <xf numFmtId="0" fontId="26" fillId="0" borderId="0" xfId="0" applyFont="1" applyFill="1" applyAlignment="1">
      <alignment/>
    </xf>
    <xf numFmtId="0" fontId="10" fillId="0" borderId="0" xfId="59" applyFont="1" applyFill="1" applyBorder="1">
      <alignment/>
      <protection/>
    </xf>
    <xf numFmtId="0" fontId="19" fillId="0" borderId="0" xfId="59" applyFont="1" applyFill="1" applyBorder="1" applyAlignment="1">
      <alignment horizontal="center"/>
      <protection/>
    </xf>
    <xf numFmtId="0" fontId="19" fillId="0" borderId="0" xfId="59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horizontal="right" vertical="center" wrapText="1"/>
    </xf>
    <xf numFmtId="41" fontId="4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8" fillId="0" borderId="11" xfId="60" applyFont="1" applyFill="1" applyBorder="1" applyAlignment="1">
      <alignment horizontal="left" vertical="center"/>
      <protection/>
    </xf>
    <xf numFmtId="0" fontId="0" fillId="0" borderId="11" xfId="70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0" fillId="0" borderId="0" xfId="70" applyFill="1" applyBorder="1" applyAlignment="1">
      <alignment horizontal="left" vertical="center"/>
      <protection/>
    </xf>
    <xf numFmtId="0" fontId="16" fillId="0" borderId="0" xfId="63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>
      <alignment horizontal="right" vertical="top"/>
    </xf>
    <xf numFmtId="172" fontId="9" fillId="0" borderId="0" xfId="45" applyNumberFormat="1" applyFont="1" applyFill="1" applyBorder="1" applyAlignment="1" applyProtection="1">
      <alignment horizontal="right" vertical="top" wrapText="1"/>
      <protection/>
    </xf>
    <xf numFmtId="172" fontId="9" fillId="0" borderId="0" xfId="45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0" fontId="16" fillId="0" borderId="0" xfId="66" applyFont="1" applyFill="1" applyBorder="1" applyAlignment="1">
      <alignment horizontal="center" vertical="center"/>
      <protection/>
    </xf>
    <xf numFmtId="0" fontId="7" fillId="0" borderId="0" xfId="63" applyNumberFormat="1" applyFont="1" applyFill="1" applyBorder="1" applyAlignment="1" applyProtection="1">
      <alignment/>
      <protection/>
    </xf>
    <xf numFmtId="0" fontId="7" fillId="0" borderId="0" xfId="59" applyFont="1" applyFill="1" applyBorder="1" applyAlignment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BAL" xfId="60"/>
    <cellStyle name="Normal_Financial statements 2000 Alcomet" xfId="61"/>
    <cellStyle name="Normal_Financial statements 2000 Alcomet 2" xfId="62"/>
    <cellStyle name="Normal_Financial statements_bg model 2002" xfId="63"/>
    <cellStyle name="Normal_FS_2004_Final_28.03.05" xfId="64"/>
    <cellStyle name="Normal_FS_SOPHARMA_2005 (2)" xfId="65"/>
    <cellStyle name="Normal_FS'05-Neochim group-raboten_Final2" xfId="66"/>
    <cellStyle name="Normal_P&amp;L" xfId="67"/>
    <cellStyle name="Normal_P&amp;L_Financial statements_bg model 2002" xfId="68"/>
    <cellStyle name="Normal_P&amp;L_IS_by type" xfId="69"/>
    <cellStyle name="Normal_Sheet2" xfId="70"/>
    <cellStyle name="Normal_SOPHARMA_FS_01_12_2007_predvaritelen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_SOPHARMA_GROUP%20Q1_2011_EN_DRAFT_CORREC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I"/>
      <sheetName val="SFP"/>
      <sheetName val="SCF"/>
      <sheetName val="SEQ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2"/>
      <sheetName val="23"/>
      <sheetName val="24"/>
      <sheetName val="25"/>
      <sheetName val="26"/>
      <sheetName val="27.1"/>
      <sheetName val="27.2"/>
    </sheetNames>
    <sheetDataSet>
      <sheetData sheetId="1">
        <row r="1">
          <cell r="A1" t="str">
            <v>SOPHARMA GROUP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="90" zoomScaleNormal="70" zoomScaleSheetLayoutView="90" zoomScalePageLayoutView="0" workbookViewId="0" topLeftCell="A1">
      <selection activeCell="H16" sqref="H16"/>
    </sheetView>
  </sheetViews>
  <sheetFormatPr defaultColWidth="0" defaultRowHeight="12.75" customHeight="1" zeroHeight="1"/>
  <cols>
    <col min="1" max="2" width="9.28125" style="35" customWidth="1"/>
    <col min="3" max="3" width="15.7109375" style="35" customWidth="1"/>
    <col min="4" max="9" width="9.28125" style="35" customWidth="1"/>
    <col min="10" max="16384" width="9.28125" style="35" hidden="1" customWidth="1"/>
  </cols>
  <sheetData>
    <row r="1" spans="1:8" ht="18.75">
      <c r="A1" s="149" t="s">
        <v>3</v>
      </c>
      <c r="B1" s="150"/>
      <c r="C1" s="148"/>
      <c r="D1" s="40"/>
      <c r="E1" s="34"/>
      <c r="F1" s="34"/>
      <c r="G1" s="34"/>
      <c r="H1" s="34"/>
    </row>
    <row r="2" ht="12.75"/>
    <row r="3" ht="12.75"/>
    <row r="4" ht="12.75"/>
    <row r="5" spans="1:9" ht="18.75">
      <c r="A5" s="36" t="s">
        <v>4</v>
      </c>
      <c r="D5" s="74" t="s">
        <v>5</v>
      </c>
      <c r="E5" s="72"/>
      <c r="F5" s="37"/>
      <c r="G5" s="37"/>
      <c r="H5" s="37"/>
      <c r="I5" s="37"/>
    </row>
    <row r="6" spans="1:9" ht="17.25" customHeight="1">
      <c r="A6" s="36"/>
      <c r="D6" s="74" t="s">
        <v>6</v>
      </c>
      <c r="E6" s="72"/>
      <c r="F6" s="37"/>
      <c r="G6" s="37"/>
      <c r="H6" s="37"/>
      <c r="I6" s="37"/>
    </row>
    <row r="7" spans="1:9" ht="18.75">
      <c r="A7" s="36"/>
      <c r="D7" s="74" t="s">
        <v>7</v>
      </c>
      <c r="E7" s="72"/>
      <c r="F7" s="37"/>
      <c r="G7" s="37"/>
      <c r="H7" s="37"/>
      <c r="I7" s="37"/>
    </row>
    <row r="8" spans="1:9" ht="18.75">
      <c r="A8" s="36"/>
      <c r="D8" s="74" t="s">
        <v>8</v>
      </c>
      <c r="E8" s="72"/>
      <c r="F8" s="37"/>
      <c r="G8" s="37"/>
      <c r="H8" s="37"/>
      <c r="I8" s="37"/>
    </row>
    <row r="9" spans="1:9" ht="16.5">
      <c r="A9" s="38"/>
      <c r="D9" s="74" t="s">
        <v>9</v>
      </c>
      <c r="E9" s="72"/>
      <c r="F9" s="38"/>
      <c r="G9" s="37"/>
      <c r="H9" s="37"/>
      <c r="I9" s="37"/>
    </row>
    <row r="10" spans="1:9" ht="18.75">
      <c r="A10" s="36"/>
      <c r="D10" s="74"/>
      <c r="E10" s="72"/>
      <c r="F10" s="37"/>
      <c r="G10" s="37"/>
      <c r="H10" s="37"/>
      <c r="I10" s="37"/>
    </row>
    <row r="11" spans="1:9" ht="18.75">
      <c r="A11" s="36"/>
      <c r="D11" s="71"/>
      <c r="E11" s="71"/>
      <c r="F11" s="37"/>
      <c r="G11" s="37"/>
      <c r="H11" s="37"/>
      <c r="I11" s="37"/>
    </row>
    <row r="12" spans="1:9" ht="18.75">
      <c r="A12" s="36"/>
      <c r="D12" s="22"/>
      <c r="E12" s="22"/>
      <c r="F12" s="22"/>
      <c r="G12" s="37"/>
      <c r="H12" s="37"/>
      <c r="I12" s="37"/>
    </row>
    <row r="13" spans="1:7" ht="18.75">
      <c r="A13" s="36" t="s">
        <v>10</v>
      </c>
      <c r="D13" s="74" t="s">
        <v>5</v>
      </c>
      <c r="E13" s="66"/>
      <c r="F13" s="66"/>
      <c r="G13" s="67"/>
    </row>
    <row r="14" spans="4:9" ht="16.5">
      <c r="D14" s="22"/>
      <c r="E14" s="66"/>
      <c r="F14" s="66"/>
      <c r="G14" s="68"/>
      <c r="H14" s="37"/>
      <c r="I14" s="37"/>
    </row>
    <row r="15" spans="1:9" ht="18.75">
      <c r="A15" s="36" t="s">
        <v>11</v>
      </c>
      <c r="D15" s="22" t="s">
        <v>12</v>
      </c>
      <c r="E15" s="66"/>
      <c r="F15" s="66"/>
      <c r="G15" s="68"/>
      <c r="H15" s="37"/>
      <c r="I15" s="37"/>
    </row>
    <row r="16" spans="1:9" ht="18.75">
      <c r="A16" s="36"/>
      <c r="D16" s="22"/>
      <c r="E16" s="66"/>
      <c r="F16" s="66"/>
      <c r="G16" s="68"/>
      <c r="H16" s="37"/>
      <c r="I16" s="37"/>
    </row>
    <row r="17" spans="1:9" ht="18.75">
      <c r="A17" s="36" t="s">
        <v>13</v>
      </c>
      <c r="B17" s="36"/>
      <c r="C17" s="36"/>
      <c r="D17" s="22" t="s">
        <v>14</v>
      </c>
      <c r="E17" s="66"/>
      <c r="F17" s="66"/>
      <c r="G17" s="68"/>
      <c r="H17" s="37"/>
      <c r="I17" s="37"/>
    </row>
    <row r="18" spans="1:9" ht="18.75">
      <c r="A18" s="36"/>
      <c r="D18" s="22"/>
      <c r="E18" s="66"/>
      <c r="F18" s="66"/>
      <c r="G18" s="67"/>
      <c r="H18" s="36"/>
      <c r="I18" s="36"/>
    </row>
    <row r="19" spans="1:9" ht="18.75">
      <c r="A19" s="36" t="s">
        <v>15</v>
      </c>
      <c r="C19" s="73"/>
      <c r="D19" s="22" t="s">
        <v>16</v>
      </c>
      <c r="E19" s="66"/>
      <c r="F19" s="66"/>
      <c r="G19" s="67"/>
      <c r="H19" s="36"/>
      <c r="I19" s="36"/>
    </row>
    <row r="20" spans="1:9" ht="18.75">
      <c r="A20" s="36"/>
      <c r="D20" s="22"/>
      <c r="E20" s="66"/>
      <c r="F20" s="66"/>
      <c r="G20" s="67"/>
      <c r="H20" s="36"/>
      <c r="I20" s="36"/>
    </row>
    <row r="21" spans="1:7" ht="18.75">
      <c r="A21" s="36"/>
      <c r="D21" s="22"/>
      <c r="E21" s="66"/>
      <c r="F21" s="66"/>
      <c r="G21" s="67"/>
    </row>
    <row r="22" spans="1:7" ht="18.75">
      <c r="A22" s="36" t="s">
        <v>17</v>
      </c>
      <c r="D22" s="22" t="s">
        <v>18</v>
      </c>
      <c r="E22" s="66"/>
      <c r="F22" s="66"/>
      <c r="G22" s="67"/>
    </row>
    <row r="23" spans="1:7" ht="18.75">
      <c r="A23" s="36"/>
      <c r="D23" s="22" t="s">
        <v>19</v>
      </c>
      <c r="E23" s="66"/>
      <c r="F23" s="66"/>
      <c r="G23" s="67"/>
    </row>
    <row r="24" spans="6:7" ht="18.75">
      <c r="F24" s="67"/>
      <c r="G24" s="85"/>
    </row>
    <row r="25" spans="1:7" ht="18.75">
      <c r="A25" s="36" t="s">
        <v>20</v>
      </c>
      <c r="C25" s="73"/>
      <c r="D25" s="22" t="s">
        <v>21</v>
      </c>
      <c r="E25" s="66"/>
      <c r="F25" s="67"/>
      <c r="G25" s="69"/>
    </row>
    <row r="26" spans="1:7" ht="18.75">
      <c r="A26" s="36"/>
      <c r="C26" s="73"/>
      <c r="D26" s="22" t="s">
        <v>22</v>
      </c>
      <c r="E26" s="66"/>
      <c r="F26" s="67"/>
      <c r="G26" s="69"/>
    </row>
    <row r="27" spans="1:7" ht="18.75">
      <c r="A27" s="36"/>
      <c r="C27" s="73"/>
      <c r="D27" s="22" t="s">
        <v>23</v>
      </c>
      <c r="E27" s="66"/>
      <c r="F27" s="67"/>
      <c r="G27" s="69"/>
    </row>
    <row r="28" spans="1:7" ht="18.75">
      <c r="A28" s="36"/>
      <c r="D28" s="22" t="s">
        <v>24</v>
      </c>
      <c r="E28" s="69"/>
      <c r="F28" s="69"/>
      <c r="G28" s="69"/>
    </row>
    <row r="29" spans="1:7" ht="18.75">
      <c r="A29" s="36"/>
      <c r="C29" s="37"/>
      <c r="D29" s="22" t="s">
        <v>25</v>
      </c>
      <c r="E29" s="68"/>
      <c r="F29" s="67"/>
      <c r="G29" s="69"/>
    </row>
    <row r="30" spans="1:7" ht="18.75">
      <c r="A30" s="36"/>
      <c r="D30" s="22"/>
      <c r="E30" s="69"/>
      <c r="F30" s="67"/>
      <c r="G30" s="69"/>
    </row>
    <row r="31" spans="1:9" ht="18.75">
      <c r="A31" s="36" t="s">
        <v>26</v>
      </c>
      <c r="D31" s="74" t="s">
        <v>27</v>
      </c>
      <c r="E31" s="115"/>
      <c r="F31" s="115"/>
      <c r="G31" s="115"/>
      <c r="H31" s="36"/>
      <c r="I31" s="36"/>
    </row>
    <row r="32" spans="1:9" ht="18.75">
      <c r="A32" s="36"/>
      <c r="D32" s="74" t="s">
        <v>28</v>
      </c>
      <c r="E32" s="115"/>
      <c r="F32" s="115"/>
      <c r="G32" s="115"/>
      <c r="H32" s="36"/>
      <c r="I32" s="36"/>
    </row>
    <row r="33" spans="1:7" ht="18.75">
      <c r="A33" s="36"/>
      <c r="D33" s="74" t="s">
        <v>29</v>
      </c>
      <c r="E33" s="115"/>
      <c r="F33" s="115"/>
      <c r="G33" s="115"/>
    </row>
    <row r="34" spans="1:7" ht="18.75">
      <c r="A34" s="36"/>
      <c r="D34" s="74" t="s">
        <v>30</v>
      </c>
      <c r="E34" s="115"/>
      <c r="F34" s="115"/>
      <c r="G34" s="115"/>
    </row>
    <row r="35" spans="1:7" ht="18.75">
      <c r="A35" s="36"/>
      <c r="D35" s="74" t="s">
        <v>31</v>
      </c>
      <c r="E35" s="115"/>
      <c r="F35" s="115"/>
      <c r="G35" s="115"/>
    </row>
    <row r="36" spans="1:7" ht="18.75">
      <c r="A36" s="36"/>
      <c r="D36" s="74" t="s">
        <v>32</v>
      </c>
      <c r="E36" s="115"/>
      <c r="F36" s="115"/>
      <c r="G36" s="115"/>
    </row>
    <row r="37" spans="1:7" ht="18.75">
      <c r="A37" s="36"/>
      <c r="D37" s="74" t="s">
        <v>33</v>
      </c>
      <c r="E37" s="115"/>
      <c r="F37" s="115"/>
      <c r="G37" s="115"/>
    </row>
    <row r="38" spans="1:7" ht="18.75">
      <c r="A38" s="36"/>
      <c r="D38" s="74" t="s">
        <v>34</v>
      </c>
      <c r="E38" s="115"/>
      <c r="F38" s="115"/>
      <c r="G38" s="115"/>
    </row>
    <row r="39" spans="1:7" ht="18.75">
      <c r="A39" s="36"/>
      <c r="D39" s="22"/>
      <c r="E39" s="69"/>
      <c r="F39" s="67"/>
      <c r="G39" s="69"/>
    </row>
    <row r="40" spans="1:9" ht="18.75">
      <c r="A40" s="36" t="s">
        <v>35</v>
      </c>
      <c r="D40" s="37" t="s">
        <v>36</v>
      </c>
      <c r="E40" s="69"/>
      <c r="F40" s="69"/>
      <c r="G40" s="70"/>
      <c r="H40" s="39"/>
      <c r="I40" s="39"/>
    </row>
    <row r="41" spans="1:7" ht="18.75">
      <c r="A41" s="36"/>
      <c r="E41" s="69"/>
      <c r="F41" s="67"/>
      <c r="G41" s="69"/>
    </row>
    <row r="42" spans="1:6" ht="18.75">
      <c r="A42" s="36"/>
      <c r="F42" s="36"/>
    </row>
    <row r="43" spans="1:6" ht="18.75">
      <c r="A43" s="36"/>
      <c r="F43" s="36"/>
    </row>
    <row r="44" spans="1:6" ht="18.75">
      <c r="A44" s="36"/>
      <c r="F44" s="36"/>
    </row>
    <row r="45" spans="1:6" ht="18.75">
      <c r="A45" s="36"/>
      <c r="F45" s="36"/>
    </row>
    <row r="46" spans="1:6" ht="18.75">
      <c r="A46" s="36"/>
      <c r="F46" s="36"/>
    </row>
    <row r="47" spans="1:6" ht="18.75">
      <c r="A47" s="36"/>
      <c r="F47" s="36"/>
    </row>
    <row r="48" spans="1:6" ht="18.75">
      <c r="A48" s="36"/>
      <c r="F48" s="36"/>
    </row>
    <row r="49" ht="12.75"/>
    <row r="50" ht="12.75"/>
    <row r="51" ht="12.75"/>
    <row r="52" ht="12.75"/>
    <row r="53" ht="12.75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="90" zoomScaleNormal="90" zoomScaleSheetLayoutView="90" zoomScalePageLayoutView="0" workbookViewId="0" topLeftCell="A31">
      <selection activeCell="E44" sqref="E44"/>
    </sheetView>
  </sheetViews>
  <sheetFormatPr defaultColWidth="9.140625" defaultRowHeight="12.75"/>
  <cols>
    <col min="1" max="1" width="61.7109375" style="20" customWidth="1"/>
    <col min="2" max="2" width="11.57421875" style="49" customWidth="1"/>
    <col min="3" max="3" width="9.57421875" style="49" customWidth="1"/>
    <col min="4" max="4" width="11.57421875" style="49" customWidth="1"/>
    <col min="5" max="5" width="1.57421875" style="49" customWidth="1"/>
    <col min="6" max="6" width="11.8515625" style="49" customWidth="1"/>
    <col min="7" max="7" width="2.00390625" style="20" bestFit="1" customWidth="1"/>
    <col min="8" max="8" width="5.00390625" style="20" customWidth="1"/>
    <col min="9" max="9" width="11.57421875" style="20" bestFit="1" customWidth="1"/>
    <col min="10" max="16384" width="9.140625" style="20" customWidth="1"/>
  </cols>
  <sheetData>
    <row r="1" spans="1:6" ht="15">
      <c r="A1" s="314" t="str">
        <f>'Cover '!A1</f>
        <v>SOPHARMA GROUP</v>
      </c>
      <c r="B1" s="315"/>
      <c r="C1" s="315"/>
      <c r="D1" s="315"/>
      <c r="E1" s="315"/>
      <c r="F1" s="315"/>
    </row>
    <row r="2" spans="1:6" s="51" customFormat="1" ht="15">
      <c r="A2" s="316" t="s">
        <v>37</v>
      </c>
      <c r="B2" s="317"/>
      <c r="C2" s="317"/>
      <c r="D2" s="317"/>
      <c r="E2" s="317"/>
      <c r="F2" s="317"/>
    </row>
    <row r="3" spans="1:6" ht="15">
      <c r="A3" s="100" t="s">
        <v>38</v>
      </c>
      <c r="B3" s="101"/>
      <c r="C3" s="101"/>
      <c r="D3" s="101"/>
      <c r="E3" s="101"/>
      <c r="F3" s="101"/>
    </row>
    <row r="4" spans="1:6" ht="15">
      <c r="A4" s="100"/>
      <c r="B4" s="101"/>
      <c r="C4" s="101"/>
      <c r="D4" s="101"/>
      <c r="E4" s="101"/>
      <c r="F4" s="101"/>
    </row>
    <row r="5" spans="1:6" ht="15" customHeight="1">
      <c r="A5" s="51"/>
      <c r="B5" s="318" t="s">
        <v>39</v>
      </c>
      <c r="C5" s="102"/>
      <c r="D5" s="319" t="s">
        <v>40</v>
      </c>
      <c r="E5" s="102"/>
      <c r="F5" s="319" t="s">
        <v>41</v>
      </c>
    </row>
    <row r="6" spans="1:6" ht="24.75" customHeight="1">
      <c r="A6" s="51"/>
      <c r="B6" s="318"/>
      <c r="C6" s="102"/>
      <c r="D6" s="320"/>
      <c r="E6" s="102"/>
      <c r="F6" s="320"/>
    </row>
    <row r="7" spans="1:6" ht="15">
      <c r="A7" s="51"/>
      <c r="B7" s="102"/>
      <c r="C7" s="102"/>
      <c r="D7" s="266" t="s">
        <v>0</v>
      </c>
      <c r="E7" s="267"/>
      <c r="F7" s="266" t="s">
        <v>0</v>
      </c>
    </row>
    <row r="8" spans="1:6" ht="51.75">
      <c r="A8" s="103"/>
      <c r="D8" s="229" t="s">
        <v>42</v>
      </c>
      <c r="F8" s="230" t="s">
        <v>172</v>
      </c>
    </row>
    <row r="9" ht="15">
      <c r="A9" s="103"/>
    </row>
    <row r="10" spans="1:10" ht="15" customHeight="1">
      <c r="A10" s="272" t="s">
        <v>43</v>
      </c>
      <c r="B10" s="49">
        <v>3</v>
      </c>
      <c r="D10" s="16">
        <v>164801</v>
      </c>
      <c r="F10" s="16">
        <v>136125</v>
      </c>
      <c r="I10" s="262"/>
      <c r="J10" s="262"/>
    </row>
    <row r="11" spans="1:6" ht="15">
      <c r="A11" s="273" t="s">
        <v>44</v>
      </c>
      <c r="D11" s="16">
        <v>364</v>
      </c>
      <c r="F11" s="16">
        <v>604</v>
      </c>
    </row>
    <row r="12" spans="1:9" ht="15">
      <c r="A12" s="274" t="s">
        <v>45</v>
      </c>
      <c r="D12" s="16">
        <v>-785</v>
      </c>
      <c r="E12" s="50"/>
      <c r="F12" s="16">
        <v>2933</v>
      </c>
      <c r="I12" s="88"/>
    </row>
    <row r="13" spans="1:10" ht="15">
      <c r="A13" s="272" t="s">
        <v>181</v>
      </c>
      <c r="B13" s="49">
        <v>4</v>
      </c>
      <c r="D13" s="16">
        <v>-21314</v>
      </c>
      <c r="F13" s="16">
        <v>-17455</v>
      </c>
      <c r="G13" s="87"/>
      <c r="I13" s="261"/>
      <c r="J13" s="261"/>
    </row>
    <row r="14" spans="1:10" ht="15">
      <c r="A14" s="275" t="s">
        <v>46</v>
      </c>
      <c r="B14" s="49">
        <v>5</v>
      </c>
      <c r="D14" s="16">
        <v>-12601</v>
      </c>
      <c r="F14" s="16">
        <v>-12222</v>
      </c>
      <c r="G14" s="87"/>
      <c r="I14" s="261"/>
      <c r="J14" s="261"/>
    </row>
    <row r="15" spans="1:10" ht="15">
      <c r="A15" s="273" t="s">
        <v>47</v>
      </c>
      <c r="B15" s="49">
        <v>6</v>
      </c>
      <c r="D15" s="16">
        <v>-15236</v>
      </c>
      <c r="F15" s="16">
        <v>-11892</v>
      </c>
      <c r="G15" s="89"/>
      <c r="I15" s="261"/>
      <c r="J15" s="261"/>
    </row>
    <row r="16" spans="1:10" ht="15">
      <c r="A16" s="276" t="s">
        <v>48</v>
      </c>
      <c r="B16" s="49" t="s">
        <v>2</v>
      </c>
      <c r="D16" s="16">
        <v>-4230</v>
      </c>
      <c r="F16" s="16">
        <v>-3085</v>
      </c>
      <c r="G16" s="87"/>
      <c r="I16" s="261"/>
      <c r="J16" s="261"/>
    </row>
    <row r="17" spans="1:10" ht="15">
      <c r="A17" s="51" t="s">
        <v>49</v>
      </c>
      <c r="B17" s="49">
        <v>7</v>
      </c>
      <c r="D17" s="16">
        <v>-95792</v>
      </c>
      <c r="F17" s="16">
        <v>-77892</v>
      </c>
      <c r="G17" s="87"/>
      <c r="I17" s="261"/>
      <c r="J17" s="261"/>
    </row>
    <row r="18" spans="1:10" ht="15">
      <c r="A18" s="275" t="s">
        <v>50</v>
      </c>
      <c r="B18" s="49">
        <v>8</v>
      </c>
      <c r="D18" s="16">
        <v>-1947</v>
      </c>
      <c r="F18" s="16">
        <v>-1398</v>
      </c>
      <c r="G18" s="89"/>
      <c r="I18" s="261"/>
      <c r="J18" s="261"/>
    </row>
    <row r="19" spans="1:10" ht="15" customHeight="1">
      <c r="A19" s="100" t="s">
        <v>51</v>
      </c>
      <c r="D19" s="33">
        <f>SUM(D10:D18)</f>
        <v>13260</v>
      </c>
      <c r="F19" s="33">
        <v>15718</v>
      </c>
      <c r="G19" s="87"/>
      <c r="J19" s="88"/>
    </row>
    <row r="20" spans="1:7" ht="15" customHeight="1">
      <c r="A20" s="51"/>
      <c r="D20" s="16"/>
      <c r="F20" s="16"/>
      <c r="G20" s="87"/>
    </row>
    <row r="21" spans="1:7" ht="15">
      <c r="A21" s="277" t="s">
        <v>52</v>
      </c>
      <c r="B21" s="49">
        <v>9</v>
      </c>
      <c r="D21" s="16">
        <v>1516</v>
      </c>
      <c r="F21" s="16">
        <v>1284</v>
      </c>
      <c r="G21" s="87"/>
    </row>
    <row r="22" spans="1:7" ht="15">
      <c r="A22" s="277" t="s">
        <v>53</v>
      </c>
      <c r="B22" s="49">
        <v>10</v>
      </c>
      <c r="D22" s="16">
        <v>-2445</v>
      </c>
      <c r="F22" s="16">
        <v>-2096</v>
      </c>
      <c r="G22" s="87"/>
    </row>
    <row r="23" spans="1:7" ht="15">
      <c r="A23" s="174" t="s">
        <v>54</v>
      </c>
      <c r="D23" s="33">
        <f>SUM(D21:D22)</f>
        <v>-929</v>
      </c>
      <c r="F23" s="33">
        <v>-812</v>
      </c>
      <c r="G23" s="87"/>
    </row>
    <row r="24" spans="1:7" ht="15">
      <c r="A24" s="192"/>
      <c r="D24" s="16"/>
      <c r="F24" s="16"/>
      <c r="G24" s="87"/>
    </row>
    <row r="25" spans="1:7" ht="15">
      <c r="A25" s="100" t="s">
        <v>55</v>
      </c>
      <c r="D25" s="33">
        <f>SUM(D23,D19)</f>
        <v>12331</v>
      </c>
      <c r="F25" s="33">
        <v>14906</v>
      </c>
      <c r="G25" s="19"/>
    </row>
    <row r="26" spans="1:7" ht="15">
      <c r="A26" s="100"/>
      <c r="D26" s="18"/>
      <c r="F26" s="18"/>
      <c r="G26" s="19"/>
    </row>
    <row r="27" spans="1:7" ht="15">
      <c r="A27" s="51" t="s">
        <v>56</v>
      </c>
      <c r="D27" s="63">
        <v>-1472</v>
      </c>
      <c r="F27" s="63">
        <v>-1781</v>
      </c>
      <c r="G27" s="19"/>
    </row>
    <row r="28" spans="1:9" ht="15">
      <c r="A28" s="100"/>
      <c r="B28" s="47"/>
      <c r="C28" s="47"/>
      <c r="D28" s="18"/>
      <c r="E28" s="47"/>
      <c r="F28" s="18"/>
      <c r="G28" s="19"/>
      <c r="I28" s="202"/>
    </row>
    <row r="29" spans="1:9" ht="15.75" thickBot="1">
      <c r="A29" s="100" t="s">
        <v>57</v>
      </c>
      <c r="B29" s="47"/>
      <c r="C29" s="47"/>
      <c r="D29" s="156">
        <f>SUM(D27,D25)</f>
        <v>10859</v>
      </c>
      <c r="E29" s="47"/>
      <c r="F29" s="156">
        <v>13125</v>
      </c>
      <c r="G29" s="19"/>
      <c r="I29" s="202"/>
    </row>
    <row r="30" spans="1:9" ht="15.75" thickTop="1">
      <c r="A30" s="100"/>
      <c r="B30" s="47"/>
      <c r="C30" s="47"/>
      <c r="D30" s="18"/>
      <c r="E30" s="47"/>
      <c r="F30" s="18"/>
      <c r="G30" s="19"/>
      <c r="I30" s="202"/>
    </row>
    <row r="31" spans="1:9" ht="15">
      <c r="A31" s="174" t="s">
        <v>58</v>
      </c>
      <c r="B31" s="191"/>
      <c r="C31" s="191"/>
      <c r="D31" s="18"/>
      <c r="E31" s="47"/>
      <c r="F31" s="18"/>
      <c r="G31" s="19"/>
      <c r="I31" s="202"/>
    </row>
    <row r="32" spans="1:9" ht="15">
      <c r="A32" s="277" t="s">
        <v>59</v>
      </c>
      <c r="B32" s="47"/>
      <c r="C32" s="47"/>
      <c r="D32" s="205">
        <v>33</v>
      </c>
      <c r="E32" s="206"/>
      <c r="F32" s="205">
        <v>-9</v>
      </c>
      <c r="G32" s="19"/>
      <c r="I32" s="202"/>
    </row>
    <row r="33" spans="1:9" ht="15">
      <c r="A33" s="277" t="s">
        <v>60</v>
      </c>
      <c r="B33" s="47"/>
      <c r="C33" s="47"/>
      <c r="D33" s="205">
        <v>96</v>
      </c>
      <c r="E33" s="206"/>
      <c r="F33" s="205">
        <v>-263</v>
      </c>
      <c r="G33" s="19"/>
      <c r="I33" s="202"/>
    </row>
    <row r="34" spans="1:9" ht="3" customHeight="1">
      <c r="A34" s="100"/>
      <c r="B34" s="47"/>
      <c r="C34" s="47"/>
      <c r="D34" s="264"/>
      <c r="E34" s="47"/>
      <c r="F34" s="264"/>
      <c r="G34" s="19"/>
      <c r="I34" s="202"/>
    </row>
    <row r="35" spans="1:10" ht="15.75" thickBot="1">
      <c r="A35" s="173" t="s">
        <v>61</v>
      </c>
      <c r="B35" s="47"/>
      <c r="C35" s="47"/>
      <c r="D35" s="156">
        <f>SUM(D32:D33)</f>
        <v>129</v>
      </c>
      <c r="E35" s="47"/>
      <c r="F35" s="156">
        <f>SUM(F32:F33)</f>
        <v>-272</v>
      </c>
      <c r="G35" s="19"/>
      <c r="I35" s="203"/>
      <c r="J35" s="88"/>
    </row>
    <row r="36" spans="1:9" ht="15.75" thickTop="1">
      <c r="A36" s="100"/>
      <c r="B36" s="47"/>
      <c r="C36" s="47"/>
      <c r="D36" s="18"/>
      <c r="E36" s="47"/>
      <c r="F36" s="18"/>
      <c r="G36" s="19"/>
      <c r="I36" s="202"/>
    </row>
    <row r="37" spans="1:12" ht="15.75" thickBot="1">
      <c r="A37" s="173" t="s">
        <v>62</v>
      </c>
      <c r="B37" s="47"/>
      <c r="C37" s="47"/>
      <c r="D37" s="156">
        <f>SUM(D35,D29)</f>
        <v>10988</v>
      </c>
      <c r="E37" s="47"/>
      <c r="F37" s="156">
        <f>F29+F35</f>
        <v>12853</v>
      </c>
      <c r="G37" s="19"/>
      <c r="I37" s="204"/>
      <c r="L37" s="160"/>
    </row>
    <row r="38" spans="1:7" ht="15.75" thickTop="1">
      <c r="A38" s="100"/>
      <c r="B38" s="47"/>
      <c r="C38" s="47"/>
      <c r="D38" s="18"/>
      <c r="E38" s="47"/>
      <c r="F38" s="18"/>
      <c r="G38" s="19"/>
    </row>
    <row r="39" spans="1:7" ht="15">
      <c r="A39" s="174" t="s">
        <v>63</v>
      </c>
      <c r="B39" s="175"/>
      <c r="C39" s="175"/>
      <c r="D39" s="177"/>
      <c r="E39" s="176"/>
      <c r="F39" s="177"/>
      <c r="G39" s="19"/>
    </row>
    <row r="40" spans="1:7" ht="15">
      <c r="A40" s="273" t="s">
        <v>64</v>
      </c>
      <c r="B40" s="179"/>
      <c r="C40" s="179"/>
      <c r="D40" s="209">
        <v>10617</v>
      </c>
      <c r="E40" s="210"/>
      <c r="F40" s="209">
        <v>12724</v>
      </c>
      <c r="G40" s="19"/>
    </row>
    <row r="41" spans="1:7" ht="15">
      <c r="A41" s="273" t="s">
        <v>65</v>
      </c>
      <c r="B41" s="179"/>
      <c r="C41" s="179"/>
      <c r="D41" s="180">
        <v>242</v>
      </c>
      <c r="E41" s="179"/>
      <c r="F41" s="180">
        <v>401</v>
      </c>
      <c r="G41" s="19"/>
    </row>
    <row r="42" spans="1:7" ht="15">
      <c r="A42" s="208"/>
      <c r="B42" s="175"/>
      <c r="C42" s="175"/>
      <c r="D42" s="178"/>
      <c r="E42" s="176"/>
      <c r="F42" s="178"/>
      <c r="G42" s="19"/>
    </row>
    <row r="43" spans="1:7" ht="15">
      <c r="A43" s="174" t="s">
        <v>66</v>
      </c>
      <c r="B43" s="175"/>
      <c r="C43" s="175"/>
      <c r="D43" s="178"/>
      <c r="E43" s="176"/>
      <c r="F43" s="178"/>
      <c r="G43" s="19"/>
    </row>
    <row r="44" spans="1:9" ht="15">
      <c r="A44" s="273" t="s">
        <v>64</v>
      </c>
      <c r="B44" s="179"/>
      <c r="C44" s="179"/>
      <c r="D44" s="209">
        <v>10656</v>
      </c>
      <c r="E44" s="210"/>
      <c r="F44" s="209">
        <f>F40+F35</f>
        <v>12452</v>
      </c>
      <c r="G44" s="19"/>
      <c r="I44" s="160"/>
    </row>
    <row r="45" spans="1:9" ht="15">
      <c r="A45" s="273" t="s">
        <v>65</v>
      </c>
      <c r="B45" s="179"/>
      <c r="C45" s="179"/>
      <c r="D45" s="180">
        <f>90+D41</f>
        <v>332</v>
      </c>
      <c r="E45" s="179"/>
      <c r="F45" s="180">
        <f>F41</f>
        <v>401</v>
      </c>
      <c r="G45" s="19"/>
      <c r="I45" s="88"/>
    </row>
    <row r="46" spans="1:6" ht="15">
      <c r="A46" s="207"/>
      <c r="B46" s="118"/>
      <c r="C46" s="118"/>
      <c r="D46" s="119"/>
      <c r="E46" s="118"/>
      <c r="F46" s="119"/>
    </row>
    <row r="47" spans="1:10" ht="15">
      <c r="A47" s="278" t="s">
        <v>67</v>
      </c>
      <c r="B47" s="226">
        <v>21</v>
      </c>
      <c r="C47" s="117" t="s">
        <v>1</v>
      </c>
      <c r="D47" s="307">
        <v>0.08</v>
      </c>
      <c r="F47" s="308">
        <v>0.1</v>
      </c>
      <c r="I47" s="158"/>
      <c r="J47" s="158"/>
    </row>
    <row r="48" ht="15">
      <c r="A48" s="51"/>
    </row>
    <row r="49" ht="15">
      <c r="A49" s="65"/>
    </row>
    <row r="50" spans="1:6" ht="15">
      <c r="A50" s="309" t="s">
        <v>184</v>
      </c>
      <c r="B50" s="47"/>
      <c r="C50" s="47"/>
      <c r="D50" s="47"/>
      <c r="E50" s="47"/>
      <c r="F50" s="47"/>
    </row>
    <row r="51" ht="15">
      <c r="A51" s="65"/>
    </row>
    <row r="54" ht="15">
      <c r="A54" s="17" t="s">
        <v>68</v>
      </c>
    </row>
    <row r="55" ht="15">
      <c r="A55" s="77" t="s">
        <v>69</v>
      </c>
    </row>
    <row r="57" ht="15">
      <c r="A57" s="161" t="str">
        <f>'Cover '!A15</f>
        <v>Finance Director:</v>
      </c>
    </row>
    <row r="58" ht="15">
      <c r="A58" s="29" t="str">
        <f>'Cover '!D15</f>
        <v>Boris Borisov</v>
      </c>
    </row>
    <row r="59" ht="15">
      <c r="A59" s="95"/>
    </row>
    <row r="60" ht="15">
      <c r="A60" s="90" t="s">
        <v>70</v>
      </c>
    </row>
    <row r="61" ht="15">
      <c r="A61" s="91" t="s">
        <v>14</v>
      </c>
    </row>
    <row r="64" ht="15">
      <c r="A64" s="51"/>
    </row>
    <row r="65" ht="15">
      <c r="A65" s="51"/>
    </row>
    <row r="66" ht="15">
      <c r="A66" s="51"/>
    </row>
    <row r="67" ht="15">
      <c r="A67" s="51"/>
    </row>
    <row r="68" spans="1:6" ht="15">
      <c r="A68" s="313"/>
      <c r="B68" s="313"/>
      <c r="C68" s="313"/>
      <c r="D68" s="313"/>
      <c r="E68" s="313"/>
      <c r="F68" s="313"/>
    </row>
    <row r="69" spans="1:6" ht="17.25" customHeight="1">
      <c r="A69" s="17"/>
      <c r="B69" s="48"/>
      <c r="C69" s="48"/>
      <c r="D69" s="48"/>
      <c r="E69" s="48"/>
      <c r="F69" s="48"/>
    </row>
    <row r="70" ht="15">
      <c r="A70" s="43"/>
    </row>
    <row r="71" ht="15">
      <c r="A71" s="92"/>
    </row>
    <row r="72" ht="15">
      <c r="A72" s="93"/>
    </row>
    <row r="73" ht="15">
      <c r="A73" s="93"/>
    </row>
    <row r="74" ht="15">
      <c r="A74" s="90"/>
    </row>
    <row r="75" ht="15">
      <c r="A75" s="94"/>
    </row>
    <row r="76" ht="15">
      <c r="A76" s="95"/>
    </row>
    <row r="81" ht="15">
      <c r="A81" s="96"/>
    </row>
  </sheetData>
  <sheetProtection/>
  <mergeCells count="6">
    <mergeCell ref="A68:F68"/>
    <mergeCell ref="A1:F1"/>
    <mergeCell ref="A2:F2"/>
    <mergeCell ref="B5:B6"/>
    <mergeCell ref="F5:F6"/>
    <mergeCell ref="D5:D6"/>
  </mergeCells>
  <printOptions/>
  <pageMargins left="0.7" right="0.7" top="0.75" bottom="0.75" header="0.3" footer="0.3"/>
  <pageSetup blackAndWhite="1" firstPageNumber="1" useFirstPageNumber="1" horizontalDpi="600" verticalDpi="600" orientation="portrait" paperSize="9" scale="70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9"/>
  <sheetViews>
    <sheetView tabSelected="1" view="pageBreakPreview" zoomScale="90" zoomScaleNormal="90" zoomScaleSheetLayoutView="90" zoomScalePageLayoutView="0" workbookViewId="0" topLeftCell="A1">
      <selection activeCell="A6" sqref="A6"/>
    </sheetView>
  </sheetViews>
  <sheetFormatPr defaultColWidth="9.140625" defaultRowHeight="12.75"/>
  <cols>
    <col min="1" max="1" width="67.421875" style="82" customWidth="1"/>
    <col min="2" max="2" width="8.28125" style="82" customWidth="1"/>
    <col min="3" max="3" width="12.7109375" style="82" customWidth="1"/>
    <col min="4" max="4" width="14.421875" style="135" customWidth="1"/>
    <col min="5" max="5" width="2.28125" style="82" customWidth="1"/>
    <col min="6" max="6" width="16.28125" style="135" customWidth="1"/>
    <col min="7" max="7" width="2.421875" style="135" customWidth="1"/>
    <col min="8" max="16384" width="9.140625" style="82" customWidth="1"/>
  </cols>
  <sheetData>
    <row r="1" spans="1:7" ht="14.25">
      <c r="A1" s="41" t="str">
        <f>+SCI!A1</f>
        <v>SOPHARMA GROUP</v>
      </c>
      <c r="B1" s="97"/>
      <c r="C1" s="97"/>
      <c r="D1" s="122"/>
      <c r="E1" s="97"/>
      <c r="F1" s="122"/>
      <c r="G1" s="122"/>
    </row>
    <row r="2" spans="1:7" ht="14.25">
      <c r="A2" s="42" t="s">
        <v>71</v>
      </c>
      <c r="B2" s="98"/>
      <c r="C2" s="98"/>
      <c r="D2" s="123"/>
      <c r="E2" s="98"/>
      <c r="F2" s="123"/>
      <c r="G2" s="123"/>
    </row>
    <row r="3" spans="1:7" ht="15">
      <c r="A3" s="100" t="s">
        <v>186</v>
      </c>
      <c r="B3" s="99"/>
      <c r="C3" s="99"/>
      <c r="D3" s="124"/>
      <c r="E3" s="99"/>
      <c r="F3" s="124"/>
      <c r="G3" s="124"/>
    </row>
    <row r="4" spans="1:7" ht="26.25" customHeight="1">
      <c r="A4" s="104"/>
      <c r="B4" s="102"/>
      <c r="C4" s="318" t="s">
        <v>39</v>
      </c>
      <c r="D4" s="319" t="s">
        <v>173</v>
      </c>
      <c r="E4" s="102"/>
      <c r="F4" s="319" t="s">
        <v>174</v>
      </c>
      <c r="G4" s="75"/>
    </row>
    <row r="5" spans="2:7" ht="12" customHeight="1">
      <c r="B5" s="102"/>
      <c r="C5" s="318"/>
      <c r="D5" s="320"/>
      <c r="E5" s="102"/>
      <c r="F5" s="320"/>
      <c r="G5" s="76"/>
    </row>
    <row r="6" spans="2:7" ht="38.25">
      <c r="B6" s="102"/>
      <c r="C6" s="102"/>
      <c r="D6" s="229" t="s">
        <v>42</v>
      </c>
      <c r="E6" s="102"/>
      <c r="F6" s="231" t="s">
        <v>175</v>
      </c>
      <c r="G6" s="76"/>
    </row>
    <row r="7" spans="2:7" ht="12" customHeight="1">
      <c r="B7" s="102"/>
      <c r="C7" s="102"/>
      <c r="D7" s="76"/>
      <c r="E7" s="102"/>
      <c r="F7" s="76"/>
      <c r="G7" s="76"/>
    </row>
    <row r="8" spans="1:7" ht="14.25">
      <c r="A8" s="279" t="s">
        <v>72</v>
      </c>
      <c r="B8" s="50"/>
      <c r="C8" s="50"/>
      <c r="D8" s="125"/>
      <c r="E8" s="50"/>
      <c r="F8" s="125"/>
      <c r="G8" s="125"/>
    </row>
    <row r="9" spans="1:7" ht="14.25">
      <c r="A9" s="280" t="s">
        <v>73</v>
      </c>
      <c r="B9" s="46"/>
      <c r="C9" s="46"/>
      <c r="D9" s="126"/>
      <c r="E9" s="46"/>
      <c r="F9" s="126"/>
      <c r="G9" s="126"/>
    </row>
    <row r="10" spans="1:7" ht="15">
      <c r="A10" s="31" t="s">
        <v>74</v>
      </c>
      <c r="B10" s="52"/>
      <c r="C10" s="52">
        <v>11</v>
      </c>
      <c r="D10" s="127">
        <v>214060</v>
      </c>
      <c r="E10" s="52"/>
      <c r="F10" s="127">
        <v>208550</v>
      </c>
      <c r="G10" s="127"/>
    </row>
    <row r="11" spans="1:7" ht="15">
      <c r="A11" s="31" t="s">
        <v>75</v>
      </c>
      <c r="B11" s="52"/>
      <c r="C11" s="52">
        <v>12</v>
      </c>
      <c r="D11" s="127">
        <v>23912</v>
      </c>
      <c r="E11" s="52"/>
      <c r="F11" s="127">
        <v>24357</v>
      </c>
      <c r="G11" s="127"/>
    </row>
    <row r="12" spans="1:7" ht="15">
      <c r="A12" s="281" t="s">
        <v>76</v>
      </c>
      <c r="B12" s="52"/>
      <c r="C12" s="52"/>
      <c r="D12" s="127">
        <v>6821</v>
      </c>
      <c r="E12" s="52"/>
      <c r="F12" s="127">
        <v>6821</v>
      </c>
      <c r="G12" s="127"/>
    </row>
    <row r="13" spans="1:9" ht="15">
      <c r="A13" s="31" t="s">
        <v>77</v>
      </c>
      <c r="B13" s="52"/>
      <c r="C13" s="52">
        <v>13</v>
      </c>
      <c r="D13" s="127">
        <v>1414</v>
      </c>
      <c r="E13" s="52"/>
      <c r="F13" s="127">
        <v>0</v>
      </c>
      <c r="G13" s="127"/>
      <c r="I13" s="106"/>
    </row>
    <row r="14" spans="1:7" ht="15">
      <c r="A14" s="31" t="s">
        <v>78</v>
      </c>
      <c r="B14" s="52"/>
      <c r="C14" s="52">
        <v>14</v>
      </c>
      <c r="D14" s="127">
        <v>20607</v>
      </c>
      <c r="E14" s="52"/>
      <c r="F14" s="127">
        <v>20927</v>
      </c>
      <c r="G14" s="127"/>
    </row>
    <row r="15" spans="1:7" ht="15">
      <c r="A15" s="282" t="s">
        <v>79</v>
      </c>
      <c r="B15" s="52"/>
      <c r="C15" s="52">
        <v>15</v>
      </c>
      <c r="D15" s="127">
        <f>121+3113</f>
        <v>3234</v>
      </c>
      <c r="E15" s="52"/>
      <c r="F15" s="127">
        <v>3195</v>
      </c>
      <c r="G15" s="127"/>
    </row>
    <row r="16" spans="1:7" ht="15">
      <c r="A16" s="31" t="s">
        <v>80</v>
      </c>
      <c r="B16" s="52"/>
      <c r="C16" s="52"/>
      <c r="D16" s="127">
        <v>735</v>
      </c>
      <c r="E16" s="52"/>
      <c r="F16" s="127">
        <v>601</v>
      </c>
      <c r="G16" s="127"/>
    </row>
    <row r="17" spans="1:7" ht="14.25" customHeight="1">
      <c r="A17" s="21"/>
      <c r="B17" s="46"/>
      <c r="C17" s="46"/>
      <c r="D17" s="128">
        <f>SUM(D10:D16)</f>
        <v>270783</v>
      </c>
      <c r="E17" s="46"/>
      <c r="F17" s="128">
        <f>SUM(F10:F16)</f>
        <v>264451</v>
      </c>
      <c r="G17" s="129"/>
    </row>
    <row r="18" spans="1:7" ht="15">
      <c r="A18" s="283" t="s">
        <v>81</v>
      </c>
      <c r="B18" s="46"/>
      <c r="C18" s="46"/>
      <c r="D18" s="130"/>
      <c r="E18" s="46"/>
      <c r="F18" s="130"/>
      <c r="G18" s="130"/>
    </row>
    <row r="19" spans="1:7" ht="15">
      <c r="A19" s="284" t="s">
        <v>82</v>
      </c>
      <c r="B19" s="52"/>
      <c r="C19" s="52">
        <v>16</v>
      </c>
      <c r="D19" s="127">
        <v>103035</v>
      </c>
      <c r="E19" s="52"/>
      <c r="F19" s="127">
        <v>111685</v>
      </c>
      <c r="G19" s="130"/>
    </row>
    <row r="20" spans="1:7" ht="15">
      <c r="A20" s="284" t="s">
        <v>83</v>
      </c>
      <c r="B20" s="52"/>
      <c r="C20" s="52">
        <v>17</v>
      </c>
      <c r="D20" s="127">
        <v>144640</v>
      </c>
      <c r="E20" s="52"/>
      <c r="F20" s="127">
        <v>145523</v>
      </c>
      <c r="G20" s="130"/>
    </row>
    <row r="21" spans="1:10" ht="15">
      <c r="A21" s="284" t="s">
        <v>84</v>
      </c>
      <c r="B21" s="52"/>
      <c r="C21" s="52">
        <v>18</v>
      </c>
      <c r="D21" s="127">
        <f>74603-3113</f>
        <v>71490</v>
      </c>
      <c r="E21" s="52"/>
      <c r="F21" s="127">
        <v>45822</v>
      </c>
      <c r="G21" s="130"/>
      <c r="H21" s="106"/>
      <c r="J21" s="106"/>
    </row>
    <row r="22" spans="1:7" ht="15">
      <c r="A22" s="285" t="s">
        <v>85</v>
      </c>
      <c r="B22" s="52"/>
      <c r="C22" s="52">
        <v>19</v>
      </c>
      <c r="D22" s="127">
        <v>12162</v>
      </c>
      <c r="E22" s="52"/>
      <c r="F22" s="127">
        <v>12640</v>
      </c>
      <c r="G22" s="130"/>
    </row>
    <row r="23" spans="1:7" ht="15">
      <c r="A23" s="281" t="s">
        <v>86</v>
      </c>
      <c r="B23" s="52"/>
      <c r="C23" s="52">
        <v>20</v>
      </c>
      <c r="D23" s="127">
        <v>23956</v>
      </c>
      <c r="E23" s="52"/>
      <c r="F23" s="127">
        <v>45069</v>
      </c>
      <c r="G23" s="130"/>
    </row>
    <row r="24" spans="1:7" ht="14.25">
      <c r="A24" s="42"/>
      <c r="B24" s="46"/>
      <c r="C24" s="52"/>
      <c r="D24" s="128">
        <f>SUM(D19:D23)</f>
        <v>355283</v>
      </c>
      <c r="E24" s="52"/>
      <c r="F24" s="128">
        <f>SUM(F19:F23)</f>
        <v>360739</v>
      </c>
      <c r="G24" s="129"/>
    </row>
    <row r="25" spans="1:7" ht="14.25">
      <c r="A25" s="42"/>
      <c r="B25" s="46"/>
      <c r="C25" s="52"/>
      <c r="D25" s="129"/>
      <c r="E25" s="52"/>
      <c r="F25" s="129"/>
      <c r="G25" s="129"/>
    </row>
    <row r="26" spans="1:7" ht="15" thickBot="1">
      <c r="A26" s="286" t="s">
        <v>87</v>
      </c>
      <c r="B26" s="46"/>
      <c r="C26" s="52"/>
      <c r="D26" s="137">
        <f>SUM(D24,D17)</f>
        <v>626066</v>
      </c>
      <c r="E26" s="52"/>
      <c r="F26" s="137">
        <f>SUM(F24,F17)</f>
        <v>625190</v>
      </c>
      <c r="G26" s="129"/>
    </row>
    <row r="27" spans="1:7" ht="8.25" customHeight="1" thickTop="1">
      <c r="A27" s="23"/>
      <c r="B27" s="46"/>
      <c r="C27" s="46"/>
      <c r="D27" s="129"/>
      <c r="E27" s="46"/>
      <c r="F27" s="129"/>
      <c r="G27" s="129"/>
    </row>
    <row r="28" spans="1:7" ht="14.25">
      <c r="A28" s="279" t="s">
        <v>88</v>
      </c>
      <c r="B28" s="50"/>
      <c r="C28" s="50"/>
      <c r="D28" s="129"/>
      <c r="E28" s="50"/>
      <c r="F28" s="131"/>
      <c r="G28" s="131"/>
    </row>
    <row r="29" spans="1:7" ht="14.25">
      <c r="A29" s="287" t="s">
        <v>89</v>
      </c>
      <c r="B29" s="50"/>
      <c r="C29" s="50"/>
      <c r="D29" s="131"/>
      <c r="E29" s="50"/>
      <c r="F29" s="131"/>
      <c r="G29" s="131"/>
    </row>
    <row r="30" spans="1:7" ht="15">
      <c r="A30" s="23" t="s">
        <v>90</v>
      </c>
      <c r="B30" s="84"/>
      <c r="C30" s="84"/>
      <c r="D30" s="127">
        <v>132000</v>
      </c>
      <c r="E30" s="84"/>
      <c r="F30" s="127">
        <v>132000</v>
      </c>
      <c r="G30" s="127"/>
    </row>
    <row r="31" spans="1:7" ht="15">
      <c r="A31" s="23" t="s">
        <v>91</v>
      </c>
      <c r="B31" s="84"/>
      <c r="C31" s="84"/>
      <c r="D31" s="127">
        <f>SUM(SEQ!E40:M40)</f>
        <v>33600</v>
      </c>
      <c r="E31" s="84"/>
      <c r="F31" s="127">
        <v>34631</v>
      </c>
      <c r="G31" s="127"/>
    </row>
    <row r="32" spans="1:7" ht="15">
      <c r="A32" s="23" t="s">
        <v>92</v>
      </c>
      <c r="B32" s="84"/>
      <c r="C32" s="84"/>
      <c r="D32" s="127">
        <f>SEQ!O40</f>
        <v>141840</v>
      </c>
      <c r="E32" s="84"/>
      <c r="F32" s="127">
        <v>131601</v>
      </c>
      <c r="G32" s="127"/>
    </row>
    <row r="33" spans="1:7" ht="14.25">
      <c r="A33" s="42"/>
      <c r="B33" s="263"/>
      <c r="C33" s="84"/>
      <c r="D33" s="132">
        <f>SUM(D30:D32)</f>
        <v>307440</v>
      </c>
      <c r="E33" s="52"/>
      <c r="F33" s="132">
        <f>SUM(F30:F32)</f>
        <v>298232</v>
      </c>
      <c r="G33" s="133"/>
    </row>
    <row r="34" spans="1:7" ht="14.25">
      <c r="A34" s="42"/>
      <c r="B34" s="46"/>
      <c r="C34" s="84"/>
      <c r="D34" s="133"/>
      <c r="E34" s="52"/>
      <c r="F34" s="133"/>
      <c r="G34" s="133"/>
    </row>
    <row r="35" spans="1:7" ht="14.25">
      <c r="A35" s="120" t="s">
        <v>65</v>
      </c>
      <c r="B35" s="46"/>
      <c r="C35" s="52"/>
      <c r="D35" s="134">
        <v>48934</v>
      </c>
      <c r="E35" s="52"/>
      <c r="F35" s="134">
        <v>49047</v>
      </c>
      <c r="G35" s="133"/>
    </row>
    <row r="36" spans="1:7" ht="14.25">
      <c r="A36" s="120"/>
      <c r="B36" s="46"/>
      <c r="C36" s="52"/>
      <c r="D36" s="133"/>
      <c r="E36" s="52"/>
      <c r="F36" s="133"/>
      <c r="G36" s="133"/>
    </row>
    <row r="37" spans="1:7" ht="14.25">
      <c r="A37" s="283" t="s">
        <v>93</v>
      </c>
      <c r="B37" s="46"/>
      <c r="C37" s="52">
        <v>21</v>
      </c>
      <c r="D37" s="134">
        <f>D35+D33</f>
        <v>356374</v>
      </c>
      <c r="E37" s="52"/>
      <c r="F37" s="134">
        <f>F35+F33</f>
        <v>347279</v>
      </c>
      <c r="G37" s="133"/>
    </row>
    <row r="38" spans="1:7" ht="14.25">
      <c r="A38" s="121"/>
      <c r="B38" s="46"/>
      <c r="C38" s="52"/>
      <c r="D38" s="133"/>
      <c r="E38" s="52"/>
      <c r="F38" s="133"/>
      <c r="G38" s="133"/>
    </row>
    <row r="39" spans="1:7" ht="15">
      <c r="A39" s="107" t="s">
        <v>94</v>
      </c>
      <c r="B39" s="46"/>
      <c r="C39" s="46"/>
      <c r="D39" s="130"/>
      <c r="E39" s="46"/>
      <c r="F39" s="130"/>
      <c r="G39" s="130"/>
    </row>
    <row r="40" spans="1:7" ht="15">
      <c r="A40" s="279" t="s">
        <v>95</v>
      </c>
      <c r="B40" s="84"/>
      <c r="C40" s="84"/>
      <c r="D40" s="130"/>
      <c r="E40" s="84"/>
      <c r="F40" s="130"/>
      <c r="G40" s="130"/>
    </row>
    <row r="41" spans="1:7" ht="15">
      <c r="A41" s="281" t="s">
        <v>96</v>
      </c>
      <c r="B41" s="84"/>
      <c r="C41" s="84">
        <v>22</v>
      </c>
      <c r="D41" s="127">
        <v>25920</v>
      </c>
      <c r="E41" s="84"/>
      <c r="F41" s="127">
        <v>31182</v>
      </c>
      <c r="G41" s="127"/>
    </row>
    <row r="42" spans="1:7" ht="15">
      <c r="A42" s="288" t="s">
        <v>97</v>
      </c>
      <c r="B42" s="84"/>
      <c r="C42" s="84"/>
      <c r="D42" s="127">
        <v>6294</v>
      </c>
      <c r="E42" s="84"/>
      <c r="F42" s="127">
        <v>6433</v>
      </c>
      <c r="G42" s="130"/>
    </row>
    <row r="43" spans="1:7" ht="15">
      <c r="A43" s="281" t="s">
        <v>98</v>
      </c>
      <c r="B43" s="84"/>
      <c r="C43" s="84"/>
      <c r="D43" s="127">
        <v>2616</v>
      </c>
      <c r="E43" s="84"/>
      <c r="F43" s="127">
        <v>2610</v>
      </c>
      <c r="G43" s="127"/>
    </row>
    <row r="44" spans="1:7" ht="15">
      <c r="A44" s="289" t="s">
        <v>99</v>
      </c>
      <c r="B44" s="84"/>
      <c r="C44" s="84"/>
      <c r="D44" s="127">
        <v>419</v>
      </c>
      <c r="E44" s="84"/>
      <c r="F44" s="127">
        <v>415</v>
      </c>
      <c r="G44" s="127"/>
    </row>
    <row r="45" spans="1:7" ht="15">
      <c r="A45" s="23" t="s">
        <v>100</v>
      </c>
      <c r="B45" s="84"/>
      <c r="C45" s="84"/>
      <c r="D45" s="127">
        <v>796</v>
      </c>
      <c r="E45" s="84"/>
      <c r="F45" s="127">
        <v>798</v>
      </c>
      <c r="G45" s="127"/>
    </row>
    <row r="46" spans="1:8" ht="15">
      <c r="A46" s="21"/>
      <c r="B46" s="46"/>
      <c r="C46" s="84"/>
      <c r="D46" s="132">
        <f>SUM(D41:D45)</f>
        <v>36045</v>
      </c>
      <c r="E46" s="84"/>
      <c r="F46" s="132">
        <f>SUM(F41:F45)</f>
        <v>41438</v>
      </c>
      <c r="G46" s="133"/>
      <c r="H46" s="135"/>
    </row>
    <row r="47" ht="14.25" customHeight="1"/>
    <row r="48" spans="1:7" ht="15">
      <c r="A48" s="279" t="s">
        <v>101</v>
      </c>
      <c r="B48" s="108"/>
      <c r="C48" s="108"/>
      <c r="D48" s="136"/>
      <c r="E48" s="108"/>
      <c r="F48" s="136"/>
      <c r="G48" s="136"/>
    </row>
    <row r="49" spans="1:7" ht="15">
      <c r="A49" s="32" t="s">
        <v>102</v>
      </c>
      <c r="B49" s="52"/>
      <c r="C49" s="52">
        <v>23</v>
      </c>
      <c r="D49" s="127">
        <f>135739+17</f>
        <v>135756</v>
      </c>
      <c r="E49" s="52"/>
      <c r="F49" s="127">
        <v>114465</v>
      </c>
      <c r="G49" s="127"/>
    </row>
    <row r="50" spans="1:7" ht="15">
      <c r="A50" s="289" t="s">
        <v>103</v>
      </c>
      <c r="B50" s="52"/>
      <c r="C50" s="52">
        <v>22</v>
      </c>
      <c r="D50" s="127">
        <f>26107-17</f>
        <v>26090</v>
      </c>
      <c r="E50" s="52"/>
      <c r="F50" s="127">
        <v>50795</v>
      </c>
      <c r="G50" s="127"/>
    </row>
    <row r="51" spans="1:7" ht="15">
      <c r="A51" s="289" t="s">
        <v>104</v>
      </c>
      <c r="B51" s="52"/>
      <c r="C51" s="52">
        <v>24</v>
      </c>
      <c r="D51" s="127">
        <v>57553</v>
      </c>
      <c r="E51" s="52"/>
      <c r="F51" s="127">
        <v>59326</v>
      </c>
      <c r="G51" s="127"/>
    </row>
    <row r="52" spans="1:9" ht="15">
      <c r="A52" s="289" t="s">
        <v>105</v>
      </c>
      <c r="B52" s="52"/>
      <c r="C52" s="52">
        <v>25</v>
      </c>
      <c r="D52" s="127">
        <v>3676</v>
      </c>
      <c r="E52" s="52"/>
      <c r="F52" s="127">
        <v>2605</v>
      </c>
      <c r="G52" s="127"/>
      <c r="H52" s="106"/>
      <c r="I52" s="106"/>
    </row>
    <row r="53" spans="1:9" ht="15">
      <c r="A53" s="290" t="s">
        <v>106</v>
      </c>
      <c r="B53" s="52"/>
      <c r="C53" s="52">
        <v>26</v>
      </c>
      <c r="D53" s="127">
        <v>5233</v>
      </c>
      <c r="E53" s="52"/>
      <c r="F53" s="127">
        <v>3950</v>
      </c>
      <c r="G53" s="127"/>
      <c r="H53" s="106"/>
      <c r="I53" s="106"/>
    </row>
    <row r="54" spans="1:6" ht="15">
      <c r="A54" s="289" t="s">
        <v>107</v>
      </c>
      <c r="B54" s="52"/>
      <c r="C54" s="52"/>
      <c r="D54" s="127">
        <v>3280</v>
      </c>
      <c r="E54" s="52"/>
      <c r="F54" s="127">
        <v>3200</v>
      </c>
    </row>
    <row r="55" spans="1:7" ht="15">
      <c r="A55" s="289" t="s">
        <v>108</v>
      </c>
      <c r="B55" s="52"/>
      <c r="C55" s="52"/>
      <c r="D55" s="127">
        <v>2059</v>
      </c>
      <c r="E55" s="52"/>
      <c r="F55" s="127">
        <v>2132</v>
      </c>
      <c r="G55" s="127"/>
    </row>
    <row r="56" spans="1:8" ht="14.25">
      <c r="A56" s="42"/>
      <c r="B56" s="46"/>
      <c r="C56" s="46"/>
      <c r="D56" s="132">
        <f>SUM(D49:D55)</f>
        <v>233647</v>
      </c>
      <c r="E56" s="46"/>
      <c r="F56" s="132">
        <f>SUM(F49:F55)</f>
        <v>236473</v>
      </c>
      <c r="G56" s="133"/>
      <c r="H56" s="135"/>
    </row>
    <row r="57" spans="1:7" ht="14.25">
      <c r="A57" s="42"/>
      <c r="B57" s="46"/>
      <c r="C57" s="46"/>
      <c r="D57" s="133"/>
      <c r="E57" s="46"/>
      <c r="F57" s="133"/>
      <c r="G57" s="133"/>
    </row>
    <row r="58" spans="1:8" ht="14.25">
      <c r="A58" s="107" t="s">
        <v>109</v>
      </c>
      <c r="B58" s="46"/>
      <c r="C58" s="46"/>
      <c r="D58" s="134">
        <f>D46+D56</f>
        <v>269692</v>
      </c>
      <c r="E58" s="46"/>
      <c r="F58" s="134">
        <f>F46+F56</f>
        <v>277911</v>
      </c>
      <c r="G58" s="133"/>
      <c r="H58" s="135"/>
    </row>
    <row r="59" spans="1:7" ht="15">
      <c r="A59" s="109"/>
      <c r="B59" s="46"/>
      <c r="C59" s="46"/>
      <c r="D59" s="133"/>
      <c r="E59" s="46"/>
      <c r="F59" s="133"/>
      <c r="G59" s="133"/>
    </row>
    <row r="60" spans="1:7" ht="15" thickBot="1">
      <c r="A60" s="291" t="s">
        <v>110</v>
      </c>
      <c r="B60" s="46"/>
      <c r="C60" s="46"/>
      <c r="D60" s="137">
        <f>D58+D37</f>
        <v>626066</v>
      </c>
      <c r="E60" s="46"/>
      <c r="F60" s="137">
        <f>F58+F37</f>
        <v>625190</v>
      </c>
      <c r="G60" s="133"/>
    </row>
    <row r="61" spans="1:7" ht="15.75" thickTop="1">
      <c r="A61" s="23"/>
      <c r="B61" s="52"/>
      <c r="C61" s="227"/>
      <c r="D61" s="200"/>
      <c r="E61" s="52"/>
      <c r="F61" s="200"/>
      <c r="G61" s="130"/>
    </row>
    <row r="62" spans="1:7" ht="15">
      <c r="A62" s="80" t="str">
        <f>SCI!A50</f>
        <v>The accompanying notes on pages 5 to 50 form an integral part of the consolidated interim condensed financial statements</v>
      </c>
      <c r="B62" s="52"/>
      <c r="C62" s="81"/>
      <c r="D62" s="172"/>
      <c r="E62" s="81"/>
      <c r="F62" s="172"/>
      <c r="G62" s="172"/>
    </row>
    <row r="63" spans="1:7" ht="15">
      <c r="A63" s="80"/>
      <c r="B63" s="52"/>
      <c r="C63" s="81"/>
      <c r="D63" s="138"/>
      <c r="E63" s="81"/>
      <c r="F63" s="138"/>
      <c r="G63" s="138"/>
    </row>
    <row r="64" spans="1:7" ht="32.25" customHeight="1">
      <c r="A64" s="321" t="s">
        <v>185</v>
      </c>
      <c r="B64" s="321"/>
      <c r="C64" s="321"/>
      <c r="D64" s="321"/>
      <c r="E64" s="321"/>
      <c r="F64" s="321"/>
      <c r="G64" s="321"/>
    </row>
    <row r="65" spans="1:7" ht="17.25" customHeight="1">
      <c r="A65" s="48"/>
      <c r="B65" s="48"/>
      <c r="C65" s="48"/>
      <c r="D65" s="139"/>
      <c r="E65" s="48"/>
      <c r="F65" s="139"/>
      <c r="G65" s="139"/>
    </row>
    <row r="66" spans="1:7" ht="8.25" customHeight="1">
      <c r="A66" s="48"/>
      <c r="B66" s="48"/>
      <c r="C66" s="48"/>
      <c r="D66" s="139"/>
      <c r="E66" s="48"/>
      <c r="F66" s="139"/>
      <c r="G66" s="139"/>
    </row>
    <row r="67" spans="1:7" s="20" customFormat="1" ht="15">
      <c r="A67" s="17" t="s">
        <v>68</v>
      </c>
      <c r="B67" s="49"/>
      <c r="C67" s="49"/>
      <c r="D67" s="140"/>
      <c r="E67" s="49"/>
      <c r="F67" s="140"/>
      <c r="G67" s="141"/>
    </row>
    <row r="68" spans="1:7" s="20" customFormat="1" ht="15">
      <c r="A68" s="77" t="s">
        <v>69</v>
      </c>
      <c r="B68" s="49"/>
      <c r="C68" s="49"/>
      <c r="D68" s="140"/>
      <c r="E68" s="49"/>
      <c r="F68" s="140"/>
      <c r="G68" s="141"/>
    </row>
    <row r="69" spans="1:7" s="20" customFormat="1" ht="15">
      <c r="A69" s="77"/>
      <c r="B69" s="49"/>
      <c r="C69" s="49"/>
      <c r="D69" s="140"/>
      <c r="E69" s="49"/>
      <c r="F69" s="140"/>
      <c r="G69" s="141"/>
    </row>
    <row r="70" spans="1:7" s="20" customFormat="1" ht="7.5" customHeight="1">
      <c r="A70" s="77"/>
      <c r="B70" s="49"/>
      <c r="C70" s="49"/>
      <c r="D70" s="140"/>
      <c r="E70" s="49"/>
      <c r="F70" s="140"/>
      <c r="G70" s="141"/>
    </row>
    <row r="71" spans="1:7" s="20" customFormat="1" ht="15">
      <c r="A71" s="161" t="s">
        <v>111</v>
      </c>
      <c r="B71" s="49"/>
      <c r="C71" s="49"/>
      <c r="D71" s="140"/>
      <c r="E71" s="49"/>
      <c r="F71" s="140"/>
      <c r="G71" s="141"/>
    </row>
    <row r="72" spans="1:7" s="20" customFormat="1" ht="15">
      <c r="A72" s="29" t="s">
        <v>12</v>
      </c>
      <c r="B72" s="49"/>
      <c r="C72" s="49"/>
      <c r="D72" s="140"/>
      <c r="E72" s="49"/>
      <c r="F72" s="140"/>
      <c r="G72" s="141"/>
    </row>
    <row r="73" spans="1:7" s="20" customFormat="1" ht="15">
      <c r="A73" s="95"/>
      <c r="B73" s="49"/>
      <c r="C73" s="49"/>
      <c r="D73" s="140"/>
      <c r="E73" s="49"/>
      <c r="F73" s="140"/>
      <c r="G73" s="141"/>
    </row>
    <row r="74" ht="15">
      <c r="A74" s="90" t="s">
        <v>70</v>
      </c>
    </row>
    <row r="75" ht="15">
      <c r="A75" s="91" t="s">
        <v>14</v>
      </c>
    </row>
    <row r="76" ht="15">
      <c r="A76" s="20"/>
    </row>
    <row r="77" ht="15">
      <c r="A77" s="105"/>
    </row>
    <row r="78" ht="15">
      <c r="A78" s="105"/>
    </row>
    <row r="79" ht="15">
      <c r="A79" s="105"/>
    </row>
  </sheetData>
  <sheetProtection/>
  <mergeCells count="4">
    <mergeCell ref="F4:F5"/>
    <mergeCell ref="C4:C5"/>
    <mergeCell ref="A64:G64"/>
    <mergeCell ref="D4:D5"/>
  </mergeCells>
  <printOptions/>
  <pageMargins left="0.7" right="0.7" top="0.75" bottom="0.75" header="0.3" footer="0.3"/>
  <pageSetup horizontalDpi="600" verticalDpi="600" orientation="portrait" paperSize="9" scale="64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view="pageBreakPreview" zoomScale="90" zoomScaleNormal="90" zoomScaleSheetLayoutView="90" zoomScalePageLayoutView="0" workbookViewId="0" topLeftCell="A44">
      <selection activeCell="A53" sqref="A53"/>
    </sheetView>
  </sheetViews>
  <sheetFormatPr defaultColWidth="2.57421875" defaultRowHeight="12.75"/>
  <cols>
    <col min="1" max="1" width="87.421875" style="14" customWidth="1"/>
    <col min="2" max="2" width="13.421875" style="9" customWidth="1"/>
    <col min="3" max="3" width="14.57421875" style="10" customWidth="1"/>
    <col min="4" max="4" width="3.57421875" style="9" customWidth="1"/>
    <col min="5" max="5" width="14.57421875" style="10" customWidth="1"/>
    <col min="6" max="6" width="5.140625" style="5" customWidth="1"/>
    <col min="7" max="7" width="11.57421875" style="4" customWidth="1"/>
    <col min="8" max="8" width="38.7109375" style="4" customWidth="1"/>
    <col min="9" max="28" width="11.57421875" style="4" customWidth="1"/>
    <col min="29" max="16384" width="2.57421875" style="4" customWidth="1"/>
  </cols>
  <sheetData>
    <row r="1" spans="1:6" s="1" customFormat="1" ht="15">
      <c r="A1" s="322" t="str">
        <f>SFP!A1</f>
        <v>SOPHARMA GROUP</v>
      </c>
      <c r="B1" s="323"/>
      <c r="C1" s="323"/>
      <c r="D1" s="323"/>
      <c r="E1" s="323"/>
      <c r="F1" s="323"/>
    </row>
    <row r="2" spans="1:6" s="2" customFormat="1" ht="15">
      <c r="A2" s="324" t="s">
        <v>112</v>
      </c>
      <c r="B2" s="325"/>
      <c r="C2" s="325"/>
      <c r="D2" s="325"/>
      <c r="E2" s="325"/>
      <c r="F2" s="325"/>
    </row>
    <row r="3" spans="1:6" s="2" customFormat="1" ht="15">
      <c r="A3" s="100" t="s">
        <v>113</v>
      </c>
      <c r="B3" s="269"/>
      <c r="C3" s="269"/>
      <c r="D3" s="269"/>
      <c r="E3" s="269"/>
      <c r="F3" s="269"/>
    </row>
    <row r="4" spans="1:6" ht="17.25" customHeight="1">
      <c r="A4" s="55"/>
      <c r="B4" s="228" t="s">
        <v>39</v>
      </c>
      <c r="C4" s="319" t="s">
        <v>40</v>
      </c>
      <c r="D4" s="102"/>
      <c r="E4" s="319" t="s">
        <v>41</v>
      </c>
      <c r="F4" s="3"/>
    </row>
    <row r="5" spans="1:6" ht="20.25">
      <c r="A5" s="55"/>
      <c r="B5" s="15"/>
      <c r="C5" s="320"/>
      <c r="D5" s="102"/>
      <c r="E5" s="320"/>
      <c r="F5" s="3"/>
    </row>
    <row r="6" spans="1:6" s="8" customFormat="1" ht="15" customHeight="1">
      <c r="A6" s="265"/>
      <c r="B6" s="15"/>
      <c r="C6" s="266" t="s">
        <v>0</v>
      </c>
      <c r="D6" s="267"/>
      <c r="E6" s="266" t="s">
        <v>0</v>
      </c>
      <c r="F6" s="3"/>
    </row>
    <row r="7" spans="1:6" ht="39">
      <c r="A7" s="55"/>
      <c r="B7" s="15"/>
      <c r="C7" s="229" t="s">
        <v>42</v>
      </c>
      <c r="D7" s="49"/>
      <c r="E7" s="230" t="s">
        <v>172</v>
      </c>
      <c r="F7" s="3"/>
    </row>
    <row r="8" spans="1:6" ht="20.25">
      <c r="A8" s="55"/>
      <c r="B8" s="15"/>
      <c r="C8" s="229"/>
      <c r="D8" s="49"/>
      <c r="E8" s="230"/>
      <c r="F8" s="3"/>
    </row>
    <row r="9" spans="1:6" ht="15">
      <c r="A9" s="211" t="s">
        <v>114</v>
      </c>
      <c r="B9" s="56"/>
      <c r="C9" s="57"/>
      <c r="D9" s="56"/>
      <c r="E9" s="57"/>
      <c r="F9" s="58"/>
    </row>
    <row r="10" spans="1:6" ht="15">
      <c r="A10" s="212" t="s">
        <v>115</v>
      </c>
      <c r="B10" s="56"/>
      <c r="C10" s="78">
        <v>196514</v>
      </c>
      <c r="D10" s="56"/>
      <c r="E10" s="78">
        <v>152792</v>
      </c>
      <c r="F10" s="78"/>
    </row>
    <row r="11" spans="1:7" ht="15">
      <c r="A11" s="212" t="s">
        <v>116</v>
      </c>
      <c r="B11" s="56"/>
      <c r="C11" s="78">
        <v>-144876</v>
      </c>
      <c r="D11" s="56"/>
      <c r="E11" s="78">
        <v>-120013</v>
      </c>
      <c r="F11" s="78"/>
      <c r="G11" s="6"/>
    </row>
    <row r="12" spans="1:7" ht="15">
      <c r="A12" s="212" t="s">
        <v>117</v>
      </c>
      <c r="B12" s="56"/>
      <c r="C12" s="78">
        <v>-13422</v>
      </c>
      <c r="D12" s="56"/>
      <c r="E12" s="78">
        <v>-11751</v>
      </c>
      <c r="F12" s="78"/>
      <c r="G12" s="6"/>
    </row>
    <row r="13" spans="1:6" s="8" customFormat="1" ht="15">
      <c r="A13" s="212" t="s">
        <v>118</v>
      </c>
      <c r="B13" s="59"/>
      <c r="C13" s="78">
        <v>-10758</v>
      </c>
      <c r="D13" s="59"/>
      <c r="E13" s="78">
        <v>-8775</v>
      </c>
      <c r="F13" s="78"/>
    </row>
    <row r="14" spans="1:6" s="8" customFormat="1" ht="15">
      <c r="A14" s="212" t="s">
        <v>119</v>
      </c>
      <c r="B14" s="59"/>
      <c r="C14" s="78">
        <v>2110</v>
      </c>
      <c r="D14" s="59"/>
      <c r="E14" s="78">
        <v>470</v>
      </c>
      <c r="F14" s="78"/>
    </row>
    <row r="15" spans="1:6" s="8" customFormat="1" ht="15">
      <c r="A15" s="212" t="s">
        <v>120</v>
      </c>
      <c r="B15" s="59"/>
      <c r="C15" s="78">
        <v>-1969</v>
      </c>
      <c r="D15" s="59"/>
      <c r="E15" s="78">
        <v>-2844</v>
      </c>
      <c r="F15" s="78"/>
    </row>
    <row r="16" spans="1:6" s="8" customFormat="1" ht="15">
      <c r="A16" s="295" t="s">
        <v>121</v>
      </c>
      <c r="B16" s="59"/>
      <c r="C16" s="217">
        <v>-2222</v>
      </c>
      <c r="D16" s="218"/>
      <c r="E16" s="217">
        <v>-2248</v>
      </c>
      <c r="F16" s="78"/>
    </row>
    <row r="17" spans="1:6" s="8" customFormat="1" ht="15">
      <c r="A17" s="212" t="s">
        <v>122</v>
      </c>
      <c r="B17" s="59"/>
      <c r="C17" s="78">
        <v>-307</v>
      </c>
      <c r="D17" s="59"/>
      <c r="E17" s="78">
        <v>-113</v>
      </c>
      <c r="F17" s="78"/>
    </row>
    <row r="18" spans="1:10" ht="15">
      <c r="A18" s="212" t="s">
        <v>123</v>
      </c>
      <c r="B18" s="59"/>
      <c r="C18" s="78">
        <f>-629-9</f>
        <v>-638</v>
      </c>
      <c r="D18" s="59"/>
      <c r="E18" s="78">
        <v>-394</v>
      </c>
      <c r="F18" s="78"/>
      <c r="G18" s="20"/>
      <c r="H18" s="20"/>
      <c r="I18" s="20"/>
      <c r="J18" s="20"/>
    </row>
    <row r="19" spans="1:6" s="8" customFormat="1" ht="15">
      <c r="A19" s="211" t="s">
        <v>124</v>
      </c>
      <c r="B19" s="59"/>
      <c r="C19" s="79">
        <f>SUM(C10:C18)</f>
        <v>24432</v>
      </c>
      <c r="D19" s="59"/>
      <c r="E19" s="79">
        <f>SUM(E10:E18)</f>
        <v>7124</v>
      </c>
      <c r="F19" s="164"/>
    </row>
    <row r="20" spans="1:6" s="8" customFormat="1" ht="15">
      <c r="A20" s="211"/>
      <c r="B20" s="59"/>
      <c r="C20" s="57"/>
      <c r="D20" s="59"/>
      <c r="E20" s="57"/>
      <c r="F20" s="58"/>
    </row>
    <row r="21" spans="1:8" s="8" customFormat="1" ht="15">
      <c r="A21" s="211" t="s">
        <v>125</v>
      </c>
      <c r="B21" s="59"/>
      <c r="C21" s="57"/>
      <c r="D21" s="59"/>
      <c r="E21" s="57"/>
      <c r="F21" s="58"/>
      <c r="H21" s="213"/>
    </row>
    <row r="22" spans="1:12" ht="15">
      <c r="A22" s="212" t="s">
        <v>126</v>
      </c>
      <c r="B22" s="59"/>
      <c r="C22" s="78">
        <v>-8663</v>
      </c>
      <c r="D22" s="59"/>
      <c r="E22" s="78">
        <v>-1428</v>
      </c>
      <c r="F22" s="164"/>
      <c r="H22" s="214"/>
      <c r="L22" s="78"/>
    </row>
    <row r="23" spans="1:12" ht="15">
      <c r="A23" s="212" t="s">
        <v>127</v>
      </c>
      <c r="B23" s="59"/>
      <c r="C23" s="78">
        <v>47</v>
      </c>
      <c r="D23" s="59"/>
      <c r="E23" s="78">
        <v>26</v>
      </c>
      <c r="F23" s="164"/>
      <c r="H23" s="214"/>
      <c r="L23" s="78"/>
    </row>
    <row r="24" spans="1:12" ht="15">
      <c r="A24" s="212" t="s">
        <v>128</v>
      </c>
      <c r="B24" s="59"/>
      <c r="C24" s="78">
        <v>-25</v>
      </c>
      <c r="D24" s="59"/>
      <c r="E24" s="78">
        <v>-33</v>
      </c>
      <c r="F24" s="164"/>
      <c r="H24" s="214"/>
      <c r="L24" s="78"/>
    </row>
    <row r="25" spans="1:12" ht="15">
      <c r="A25" s="212" t="s">
        <v>129</v>
      </c>
      <c r="B25" s="59"/>
      <c r="C25" s="78">
        <f>-1025+828</f>
        <v>-197</v>
      </c>
      <c r="D25" s="59"/>
      <c r="E25" s="78">
        <v>-459</v>
      </c>
      <c r="F25" s="164"/>
      <c r="H25" s="214"/>
      <c r="L25" s="78"/>
    </row>
    <row r="26" spans="1:12" ht="15">
      <c r="A26" s="212" t="s">
        <v>130</v>
      </c>
      <c r="B26" s="59"/>
      <c r="C26" s="78">
        <v>544</v>
      </c>
      <c r="D26" s="59"/>
      <c r="E26" s="78">
        <v>16</v>
      </c>
      <c r="F26" s="164"/>
      <c r="H26" s="214"/>
      <c r="L26" s="78"/>
    </row>
    <row r="27" spans="1:12" ht="15">
      <c r="A27" s="212" t="s">
        <v>182</v>
      </c>
      <c r="B27" s="59"/>
      <c r="C27" s="78">
        <f>-1565+142+9</f>
        <v>-1414</v>
      </c>
      <c r="D27" s="59"/>
      <c r="E27" s="78">
        <v>0</v>
      </c>
      <c r="F27" s="164"/>
      <c r="H27" s="214"/>
      <c r="L27" s="78"/>
    </row>
    <row r="28" spans="1:12" ht="15">
      <c r="A28" s="212" t="s">
        <v>183</v>
      </c>
      <c r="B28" s="268"/>
      <c r="C28" s="217">
        <v>0</v>
      </c>
      <c r="D28" s="218"/>
      <c r="E28" s="219">
        <v>286</v>
      </c>
      <c r="F28" s="164"/>
      <c r="H28" s="214"/>
      <c r="L28" s="78"/>
    </row>
    <row r="29" spans="1:12" ht="15">
      <c r="A29" s="212" t="s">
        <v>131</v>
      </c>
      <c r="B29" s="219"/>
      <c r="C29" s="219">
        <f>434-828</f>
        <v>-394</v>
      </c>
      <c r="D29" s="218"/>
      <c r="E29" s="217">
        <v>-11</v>
      </c>
      <c r="F29" s="164"/>
      <c r="H29" s="214"/>
      <c r="L29" s="78"/>
    </row>
    <row r="30" spans="1:12" ht="15">
      <c r="A30" s="296" t="s">
        <v>79</v>
      </c>
      <c r="B30" s="59"/>
      <c r="C30" s="78">
        <v>-31038</v>
      </c>
      <c r="D30" s="59"/>
      <c r="E30" s="78">
        <v>-3764</v>
      </c>
      <c r="F30" s="164"/>
      <c r="H30" s="214"/>
      <c r="L30" s="78"/>
    </row>
    <row r="31" spans="1:12" ht="15">
      <c r="A31" s="295" t="s">
        <v>132</v>
      </c>
      <c r="B31" s="59"/>
      <c r="C31" s="78">
        <v>5646</v>
      </c>
      <c r="D31" s="59"/>
      <c r="E31" s="78">
        <v>90</v>
      </c>
      <c r="F31" s="164"/>
      <c r="H31" s="214"/>
      <c r="L31" s="78"/>
    </row>
    <row r="32" spans="1:12" ht="15">
      <c r="A32" s="296" t="s">
        <v>133</v>
      </c>
      <c r="B32" s="59"/>
      <c r="C32" s="78">
        <f>-1170-142</f>
        <v>-1312</v>
      </c>
      <c r="D32" s="59"/>
      <c r="E32" s="78">
        <v>0</v>
      </c>
      <c r="F32" s="164"/>
      <c r="H32" s="214"/>
      <c r="L32" s="78"/>
    </row>
    <row r="33" spans="1:12" ht="15">
      <c r="A33" s="295" t="s">
        <v>134</v>
      </c>
      <c r="B33" s="59"/>
      <c r="C33" s="78">
        <v>706</v>
      </c>
      <c r="D33" s="59"/>
      <c r="E33" s="78">
        <v>825</v>
      </c>
      <c r="F33" s="164"/>
      <c r="H33" s="214"/>
      <c r="L33" s="78"/>
    </row>
    <row r="34" spans="1:12" ht="15">
      <c r="A34" s="212" t="s">
        <v>135</v>
      </c>
      <c r="B34" s="59"/>
      <c r="C34" s="78">
        <v>262</v>
      </c>
      <c r="D34" s="59"/>
      <c r="E34" s="78">
        <v>709</v>
      </c>
      <c r="F34" s="164"/>
      <c r="H34" s="214"/>
      <c r="L34" s="78"/>
    </row>
    <row r="35" spans="1:12" ht="15">
      <c r="A35" s="212" t="s">
        <v>136</v>
      </c>
      <c r="B35" s="59"/>
      <c r="C35" s="78">
        <v>27</v>
      </c>
      <c r="D35" s="59"/>
      <c r="E35" s="78">
        <v>0</v>
      </c>
      <c r="F35" s="164"/>
      <c r="H35" s="214"/>
      <c r="L35" s="78"/>
    </row>
    <row r="36" spans="1:8" ht="15">
      <c r="A36" s="297" t="s">
        <v>137</v>
      </c>
      <c r="B36" s="59"/>
      <c r="C36" s="79">
        <f>SUM(C22:C35)</f>
        <v>-35811</v>
      </c>
      <c r="D36" s="59"/>
      <c r="E36" s="79">
        <f>SUM(E22:E35)</f>
        <v>-3743</v>
      </c>
      <c r="F36" s="165"/>
      <c r="H36" s="213"/>
    </row>
    <row r="37" spans="1:6" ht="15">
      <c r="A37" s="212"/>
      <c r="B37" s="59"/>
      <c r="C37" s="57"/>
      <c r="D37" s="59"/>
      <c r="E37" s="57"/>
      <c r="F37" s="58"/>
    </row>
    <row r="38" spans="1:6" ht="15">
      <c r="A38" s="213" t="s">
        <v>138</v>
      </c>
      <c r="B38" s="59"/>
      <c r="C38" s="166"/>
      <c r="D38" s="59"/>
      <c r="E38" s="166"/>
      <c r="F38" s="165"/>
    </row>
    <row r="39" spans="1:9" ht="15">
      <c r="A39" s="295" t="s">
        <v>139</v>
      </c>
      <c r="B39" s="59"/>
      <c r="C39" s="78">
        <v>22492</v>
      </c>
      <c r="D39" s="59"/>
      <c r="E39" s="78">
        <v>42908</v>
      </c>
      <c r="F39" s="164"/>
      <c r="H39" s="214"/>
      <c r="I39" s="78"/>
    </row>
    <row r="40" spans="1:9" ht="15">
      <c r="A40" s="295" t="s">
        <v>140</v>
      </c>
      <c r="B40" s="59"/>
      <c r="C40" s="78">
        <v>-24019</v>
      </c>
      <c r="D40" s="59"/>
      <c r="E40" s="78">
        <v>-22578</v>
      </c>
      <c r="F40" s="164"/>
      <c r="H40" s="214"/>
      <c r="I40" s="78"/>
    </row>
    <row r="41" spans="1:9" ht="15">
      <c r="A41" s="295" t="s">
        <v>141</v>
      </c>
      <c r="B41" s="59"/>
      <c r="C41" s="78">
        <v>2570</v>
      </c>
      <c r="D41" s="59"/>
      <c r="E41" s="78">
        <v>300</v>
      </c>
      <c r="F41" s="164"/>
      <c r="H41" s="214"/>
      <c r="I41" s="78"/>
    </row>
    <row r="42" spans="1:9" ht="15">
      <c r="A42" s="295" t="s">
        <v>142</v>
      </c>
      <c r="B42" s="59"/>
      <c r="C42" s="78">
        <v>-9032</v>
      </c>
      <c r="D42" s="59"/>
      <c r="E42" s="78">
        <v>-18431</v>
      </c>
      <c r="F42" s="164"/>
      <c r="H42" s="214"/>
      <c r="I42" s="78"/>
    </row>
    <row r="43" spans="1:9" ht="15">
      <c r="A43" s="212" t="s">
        <v>143</v>
      </c>
      <c r="B43" s="59"/>
      <c r="C43" s="78">
        <v>-1746</v>
      </c>
      <c r="D43" s="59"/>
      <c r="E43" s="78">
        <v>0</v>
      </c>
      <c r="F43" s="164"/>
      <c r="H43" s="214"/>
      <c r="I43" s="78"/>
    </row>
    <row r="44" spans="1:9" ht="15">
      <c r="A44" s="212" t="s">
        <v>144</v>
      </c>
      <c r="B44" s="59"/>
      <c r="C44" s="78">
        <v>747</v>
      </c>
      <c r="D44" s="59"/>
      <c r="E44" s="78">
        <v>0</v>
      </c>
      <c r="F44" s="164"/>
      <c r="H44" s="214"/>
      <c r="I44" s="78"/>
    </row>
    <row r="45" spans="1:9" ht="16.5" customHeight="1">
      <c r="A45" s="298" t="s">
        <v>145</v>
      </c>
      <c r="B45" s="59"/>
      <c r="C45" s="217">
        <v>-105</v>
      </c>
      <c r="D45" s="218"/>
      <c r="E45" s="217">
        <v>-100</v>
      </c>
      <c r="F45" s="164"/>
      <c r="H45" s="214"/>
      <c r="I45" s="217"/>
    </row>
    <row r="46" spans="1:9" ht="15">
      <c r="A46" s="215" t="s">
        <v>146</v>
      </c>
      <c r="B46" s="59"/>
      <c r="C46" s="78">
        <v>-500</v>
      </c>
      <c r="D46" s="59"/>
      <c r="E46" s="78">
        <v>-1</v>
      </c>
      <c r="F46" s="164"/>
      <c r="H46" s="222"/>
      <c r="I46" s="78"/>
    </row>
    <row r="47" spans="1:9" s="8" customFormat="1" ht="15">
      <c r="A47" s="212" t="s">
        <v>147</v>
      </c>
      <c r="B47" s="59"/>
      <c r="C47" s="78">
        <f>-142-1</f>
        <v>-143</v>
      </c>
      <c r="D47" s="59"/>
      <c r="E47" s="78">
        <v>-110</v>
      </c>
      <c r="F47" s="164"/>
      <c r="H47" s="214"/>
      <c r="I47" s="78"/>
    </row>
    <row r="48" spans="1:9" ht="15">
      <c r="A48" s="212" t="s">
        <v>123</v>
      </c>
      <c r="B48" s="59"/>
      <c r="C48" s="78">
        <v>2</v>
      </c>
      <c r="D48" s="59"/>
      <c r="E48" s="78">
        <v>24</v>
      </c>
      <c r="F48" s="164"/>
      <c r="H48" s="214"/>
      <c r="I48" s="78"/>
    </row>
    <row r="49" spans="1:6" s="24" customFormat="1" ht="15">
      <c r="A49" s="220" t="s">
        <v>148</v>
      </c>
      <c r="B49" s="59"/>
      <c r="C49" s="79">
        <f>SUM(C39:C48)</f>
        <v>-9734</v>
      </c>
      <c r="D49" s="59"/>
      <c r="E49" s="79">
        <f>SUM(E39:E48)</f>
        <v>2012</v>
      </c>
      <c r="F49" s="168"/>
    </row>
    <row r="50" spans="1:6" s="24" customFormat="1" ht="15">
      <c r="A50" s="215"/>
      <c r="B50" s="59"/>
      <c r="C50" s="78"/>
      <c r="D50" s="59"/>
      <c r="E50" s="78"/>
      <c r="F50" s="167"/>
    </row>
    <row r="51" spans="1:6" s="25" customFormat="1" ht="14.25">
      <c r="A51" s="216" t="s">
        <v>149</v>
      </c>
      <c r="B51" s="59"/>
      <c r="C51" s="83">
        <f>C19+C36+C49</f>
        <v>-21113</v>
      </c>
      <c r="D51" s="59"/>
      <c r="E51" s="83">
        <f>E19+E36+E49</f>
        <v>5393</v>
      </c>
      <c r="F51" s="168"/>
    </row>
    <row r="52" spans="1:6" s="25" customFormat="1" ht="15">
      <c r="A52" s="215"/>
      <c r="B52" s="59"/>
      <c r="C52" s="57"/>
      <c r="D52" s="59"/>
      <c r="E52" s="57"/>
      <c r="F52" s="167"/>
    </row>
    <row r="53" spans="1:6" ht="15">
      <c r="A53" s="299" t="s">
        <v>150</v>
      </c>
      <c r="B53" s="59"/>
      <c r="C53" s="78">
        <v>45069</v>
      </c>
      <c r="D53" s="59"/>
      <c r="E53" s="78">
        <v>16812</v>
      </c>
      <c r="F53" s="169"/>
    </row>
    <row r="54" spans="1:6" ht="15">
      <c r="A54" s="215"/>
      <c r="B54" s="59"/>
      <c r="C54" s="169"/>
      <c r="D54" s="59"/>
      <c r="E54" s="169"/>
      <c r="F54" s="167"/>
    </row>
    <row r="55" spans="1:6" ht="15.75" thickBot="1">
      <c r="A55" s="300" t="s">
        <v>151</v>
      </c>
      <c r="B55" s="59">
        <v>20</v>
      </c>
      <c r="C55" s="157">
        <f>C53+C51</f>
        <v>23956</v>
      </c>
      <c r="D55" s="59"/>
      <c r="E55" s="157">
        <f>E53+E51</f>
        <v>22205</v>
      </c>
      <c r="F55" s="170"/>
    </row>
    <row r="56" spans="1:5" ht="16.5" thickTop="1">
      <c r="A56" s="162"/>
      <c r="B56" s="56"/>
      <c r="C56" s="7"/>
      <c r="D56" s="56"/>
      <c r="E56" s="7"/>
    </row>
    <row r="57" spans="1:5" ht="15">
      <c r="A57" s="309" t="str">
        <f>SFP!A62</f>
        <v>The accompanying notes on pages 5 to 50 form an integral part of the consolidated interim condensed financial statements</v>
      </c>
      <c r="B57" s="56"/>
      <c r="C57" s="270"/>
      <c r="D57" s="56"/>
      <c r="E57" s="7"/>
    </row>
    <row r="58" spans="1:5" ht="15">
      <c r="A58" s="86"/>
      <c r="B58" s="56"/>
      <c r="C58" s="7"/>
      <c r="D58" s="56"/>
      <c r="E58" s="7"/>
    </row>
    <row r="59" spans="1:4" ht="15">
      <c r="A59" s="17" t="s">
        <v>68</v>
      </c>
      <c r="B59" s="60"/>
      <c r="D59" s="60"/>
    </row>
    <row r="60" spans="1:4" ht="15">
      <c r="A60" s="292" t="s">
        <v>69</v>
      </c>
      <c r="B60" s="60"/>
      <c r="D60" s="60"/>
    </row>
    <row r="61" spans="1:4" ht="15">
      <c r="A61" s="61"/>
      <c r="B61" s="60"/>
      <c r="D61" s="60"/>
    </row>
    <row r="62" spans="1:4" ht="15">
      <c r="A62" s="161" t="s">
        <v>111</v>
      </c>
      <c r="B62" s="60"/>
      <c r="D62" s="60"/>
    </row>
    <row r="63" spans="1:4" ht="15">
      <c r="A63" s="293" t="s">
        <v>12</v>
      </c>
      <c r="B63" s="60"/>
      <c r="D63" s="60"/>
    </row>
    <row r="64" spans="1:4" ht="15">
      <c r="A64" s="95"/>
      <c r="B64" s="60"/>
      <c r="D64" s="60"/>
    </row>
    <row r="65" spans="1:6" ht="15">
      <c r="A65" s="90" t="s">
        <v>70</v>
      </c>
      <c r="B65" s="62"/>
      <c r="C65" s="171"/>
      <c r="D65" s="62"/>
      <c r="E65" s="171"/>
      <c r="F65" s="171"/>
    </row>
    <row r="66" ht="15">
      <c r="A66" s="294" t="s">
        <v>14</v>
      </c>
    </row>
    <row r="67" ht="15">
      <c r="A67" s="20"/>
    </row>
    <row r="68" ht="15">
      <c r="A68" s="111"/>
    </row>
    <row r="69" ht="15">
      <c r="A69" s="110"/>
    </row>
    <row r="70" ht="15">
      <c r="A70" s="112"/>
    </row>
    <row r="71" ht="15">
      <c r="A71" s="112"/>
    </row>
  </sheetData>
  <sheetProtection/>
  <mergeCells count="4">
    <mergeCell ref="A1:F1"/>
    <mergeCell ref="A2:F2"/>
    <mergeCell ref="C4:C5"/>
    <mergeCell ref="E4:E5"/>
  </mergeCells>
  <printOptions/>
  <pageMargins left="0.7" right="0.7" top="0.75" bottom="0.75" header="0.3" footer="0.3"/>
  <pageSetup blackAndWhite="1" firstPageNumber="3" useFirstPageNumber="1" fitToHeight="1" fitToWidth="1" horizontalDpi="300" verticalDpi="300" orientation="portrait" paperSize="9" scale="64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view="pageBreakPreview" zoomScale="80" zoomScaleNormal="85" zoomScaleSheetLayoutView="80" zoomScalePageLayoutView="0" workbookViewId="0" topLeftCell="A1">
      <selection activeCell="C26" sqref="C26"/>
    </sheetView>
  </sheetViews>
  <sheetFormatPr defaultColWidth="9.140625" defaultRowHeight="12.75"/>
  <cols>
    <col min="1" max="1" width="53.140625" style="13" customWidth="1"/>
    <col min="2" max="2" width="11.57421875" style="13" customWidth="1"/>
    <col min="3" max="3" width="13.8515625" style="13" customWidth="1"/>
    <col min="4" max="4" width="0.9921875" style="13" customWidth="1"/>
    <col min="5" max="5" width="13.421875" style="13" customWidth="1"/>
    <col min="6" max="6" width="0.85546875" style="13" customWidth="1"/>
    <col min="7" max="7" width="13.57421875" style="13" customWidth="1"/>
    <col min="8" max="8" width="0.9921875" style="13" customWidth="1"/>
    <col min="9" max="9" width="14.8515625" style="13" customWidth="1"/>
    <col min="10" max="10" width="0.9921875" style="13" customWidth="1"/>
    <col min="11" max="11" width="16.57421875" style="13" customWidth="1"/>
    <col min="12" max="12" width="0.85546875" style="13" customWidth="1"/>
    <col min="13" max="13" width="16.8515625" style="13" customWidth="1"/>
    <col min="14" max="14" width="0.85546875" style="13" customWidth="1"/>
    <col min="15" max="15" width="15.140625" style="13" customWidth="1"/>
    <col min="16" max="16" width="1.421875" style="13" customWidth="1"/>
    <col min="17" max="17" width="13.7109375" style="13" customWidth="1"/>
    <col min="18" max="18" width="1.421875" style="13" customWidth="1"/>
    <col min="19" max="19" width="21.421875" style="187" customWidth="1"/>
    <col min="20" max="20" width="1.421875" style="13" customWidth="1"/>
    <col min="21" max="21" width="18.8515625" style="13" customWidth="1"/>
    <col min="22" max="22" width="9.140625" style="13" customWidth="1"/>
    <col min="23" max="23" width="10.8515625" style="13" customWidth="1"/>
    <col min="24" max="25" width="9.8515625" style="13" bestFit="1" customWidth="1"/>
    <col min="26" max="16384" width="9.140625" style="13" customWidth="1"/>
  </cols>
  <sheetData>
    <row r="1" spans="1:21" ht="18" customHeight="1">
      <c r="A1" s="223" t="str">
        <f>'[1]SFP'!A1</f>
        <v>SOPHARMA GROUP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154"/>
      <c r="S1" s="186"/>
      <c r="T1" s="154"/>
      <c r="U1" s="154"/>
    </row>
    <row r="2" spans="1:17" ht="18" customHeight="1">
      <c r="A2" s="324" t="s">
        <v>152</v>
      </c>
      <c r="B2" s="324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21" ht="18" customHeight="1">
      <c r="A3" s="224" t="str">
        <f>SCF!A3</f>
        <v>for three-month period ended 31 March 2011</v>
      </c>
      <c r="B3" s="224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U3" s="159"/>
    </row>
    <row r="4" spans="1:21" ht="41.25" customHeight="1">
      <c r="A4" s="224"/>
      <c r="B4" s="224"/>
      <c r="C4" s="331" t="s">
        <v>176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S4" s="221" t="s">
        <v>161</v>
      </c>
      <c r="U4" s="221" t="s">
        <v>162</v>
      </c>
    </row>
    <row r="5" spans="1:21" s="27" customFormat="1" ht="15" customHeight="1">
      <c r="A5" s="332"/>
      <c r="B5" s="225"/>
      <c r="C5" s="326" t="s">
        <v>153</v>
      </c>
      <c r="D5" s="155"/>
      <c r="E5" s="326" t="s">
        <v>154</v>
      </c>
      <c r="F5" s="155"/>
      <c r="G5" s="326" t="s">
        <v>155</v>
      </c>
      <c r="H5" s="155"/>
      <c r="I5" s="326" t="s">
        <v>156</v>
      </c>
      <c r="J5" s="259"/>
      <c r="K5" s="326" t="s">
        <v>157</v>
      </c>
      <c r="L5" s="259"/>
      <c r="M5" s="328" t="s">
        <v>158</v>
      </c>
      <c r="N5" s="155"/>
      <c r="O5" s="326" t="s">
        <v>159</v>
      </c>
      <c r="P5" s="155"/>
      <c r="Q5" s="326" t="s">
        <v>160</v>
      </c>
      <c r="R5" s="113"/>
      <c r="S5" s="188"/>
      <c r="T5" s="113"/>
      <c r="U5" s="113"/>
    </row>
    <row r="6" spans="1:21" s="28" customFormat="1" ht="65.25" customHeight="1">
      <c r="A6" s="333"/>
      <c r="B6" s="233" t="s">
        <v>39</v>
      </c>
      <c r="C6" s="327"/>
      <c r="D6" s="302"/>
      <c r="E6" s="327"/>
      <c r="F6" s="302"/>
      <c r="G6" s="327"/>
      <c r="H6" s="302"/>
      <c r="I6" s="327"/>
      <c r="J6" s="260"/>
      <c r="K6" s="327"/>
      <c r="L6" s="301"/>
      <c r="M6" s="329"/>
      <c r="N6" s="302"/>
      <c r="O6" s="327"/>
      <c r="P6" s="302"/>
      <c r="Q6" s="327"/>
      <c r="R6" s="114"/>
      <c r="S6" s="189"/>
      <c r="T6" s="116"/>
      <c r="U6" s="116"/>
    </row>
    <row r="7" spans="1:21" s="30" customFormat="1" ht="15">
      <c r="A7" s="234"/>
      <c r="B7" s="234"/>
      <c r="C7" s="235" t="s">
        <v>0</v>
      </c>
      <c r="D7" s="235"/>
      <c r="E7" s="235" t="s">
        <v>0</v>
      </c>
      <c r="F7" s="235"/>
      <c r="G7" s="235" t="s">
        <v>0</v>
      </c>
      <c r="H7" s="235"/>
      <c r="I7" s="235" t="s">
        <v>0</v>
      </c>
      <c r="J7" s="235"/>
      <c r="K7" s="235" t="s">
        <v>0</v>
      </c>
      <c r="L7" s="235"/>
      <c r="M7" s="235" t="s">
        <v>0</v>
      </c>
      <c r="N7" s="235"/>
      <c r="O7" s="235" t="s">
        <v>0</v>
      </c>
      <c r="P7" s="235"/>
      <c r="Q7" s="235" t="s">
        <v>0</v>
      </c>
      <c r="R7" s="142"/>
      <c r="S7" s="236" t="s">
        <v>0</v>
      </c>
      <c r="T7" s="235"/>
      <c r="U7" s="235" t="s">
        <v>0</v>
      </c>
    </row>
    <row r="8" spans="1:19" s="28" customFormat="1" ht="12" customHeight="1">
      <c r="A8" s="237"/>
      <c r="B8" s="237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9"/>
      <c r="P8" s="238"/>
      <c r="Q8" s="238"/>
      <c r="S8" s="190"/>
    </row>
    <row r="9" spans="1:21" s="26" customFormat="1" ht="3.75" customHeight="1">
      <c r="A9" s="240"/>
      <c r="B9" s="147"/>
      <c r="C9" s="241"/>
      <c r="D9" s="242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153"/>
      <c r="S9" s="243"/>
      <c r="T9" s="151"/>
      <c r="U9" s="152"/>
    </row>
    <row r="10" spans="1:21" s="26" customFormat="1" ht="15.75" thickBot="1">
      <c r="A10" s="53" t="s">
        <v>163</v>
      </c>
      <c r="B10" s="201">
        <v>21</v>
      </c>
      <c r="C10" s="143">
        <v>132000</v>
      </c>
      <c r="D10" s="144">
        <v>-965</v>
      </c>
      <c r="E10" s="143">
        <v>-26</v>
      </c>
      <c r="F10" s="144"/>
      <c r="G10" s="143">
        <v>14428</v>
      </c>
      <c r="H10" s="144"/>
      <c r="I10" s="143">
        <v>24339</v>
      </c>
      <c r="J10" s="145"/>
      <c r="K10" s="143">
        <v>-4621</v>
      </c>
      <c r="L10" s="145"/>
      <c r="M10" s="143">
        <v>-2195</v>
      </c>
      <c r="N10" s="144"/>
      <c r="O10" s="143">
        <v>93618</v>
      </c>
      <c r="P10" s="144"/>
      <c r="Q10" s="143">
        <v>257543</v>
      </c>
      <c r="R10" s="54"/>
      <c r="S10" s="143">
        <v>28078.2592</v>
      </c>
      <c r="U10" s="143">
        <v>285621.2592</v>
      </c>
    </row>
    <row r="11" spans="1:21" s="26" customFormat="1" ht="15.75" thickTop="1">
      <c r="A11" s="271"/>
      <c r="B11" s="64"/>
      <c r="C11" s="145"/>
      <c r="D11" s="144"/>
      <c r="E11" s="144"/>
      <c r="F11" s="144"/>
      <c r="G11" s="145"/>
      <c r="H11" s="144"/>
      <c r="I11" s="145"/>
      <c r="J11" s="145"/>
      <c r="K11" s="145"/>
      <c r="L11" s="145"/>
      <c r="M11" s="145"/>
      <c r="N11" s="144"/>
      <c r="O11" s="145"/>
      <c r="P11" s="144"/>
      <c r="Q11" s="145"/>
      <c r="R11" s="54"/>
      <c r="S11" s="54"/>
      <c r="U11" s="185"/>
    </row>
    <row r="12" spans="1:21" s="26" customFormat="1" ht="27" customHeight="1">
      <c r="A12" s="181" t="s">
        <v>164</v>
      </c>
      <c r="B12" s="64"/>
      <c r="C12" s="145"/>
      <c r="D12" s="144"/>
      <c r="E12" s="144"/>
      <c r="F12" s="144"/>
      <c r="G12" s="145"/>
      <c r="H12" s="144"/>
      <c r="I12" s="145"/>
      <c r="J12" s="145"/>
      <c r="K12" s="145"/>
      <c r="L12" s="145"/>
      <c r="M12" s="145"/>
      <c r="N12" s="144"/>
      <c r="O12" s="145"/>
      <c r="P12" s="144"/>
      <c r="Q12" s="145"/>
      <c r="R12" s="54"/>
      <c r="S12" s="54"/>
      <c r="U12" s="185"/>
    </row>
    <row r="13" spans="1:21" s="26" customFormat="1" ht="15">
      <c r="A13" s="303" t="s">
        <v>165</v>
      </c>
      <c r="B13" s="64"/>
      <c r="C13" s="245">
        <v>0</v>
      </c>
      <c r="D13" s="144"/>
      <c r="E13" s="144">
        <v>-23</v>
      </c>
      <c r="F13" s="144"/>
      <c r="G13" s="145">
        <v>0</v>
      </c>
      <c r="H13" s="144"/>
      <c r="I13" s="145">
        <v>0</v>
      </c>
      <c r="J13" s="145"/>
      <c r="K13" s="145">
        <v>0</v>
      </c>
      <c r="L13" s="145"/>
      <c r="M13" s="145">
        <v>0</v>
      </c>
      <c r="N13" s="144"/>
      <c r="O13" s="145">
        <v>0</v>
      </c>
      <c r="P13" s="144"/>
      <c r="Q13" s="242">
        <f>SUM(C13:O13)</f>
        <v>-23</v>
      </c>
      <c r="R13" s="54"/>
      <c r="S13" s="246">
        <v>0</v>
      </c>
      <c r="U13" s="247">
        <f>Q13+S13</f>
        <v>-23</v>
      </c>
    </row>
    <row r="14" spans="1:21" s="26" customFormat="1" ht="15">
      <c r="A14" s="244"/>
      <c r="B14" s="64"/>
      <c r="C14" s="245"/>
      <c r="D14" s="144"/>
      <c r="E14" s="144"/>
      <c r="F14" s="144"/>
      <c r="G14" s="145"/>
      <c r="H14" s="144"/>
      <c r="I14" s="145"/>
      <c r="J14" s="145"/>
      <c r="K14" s="145"/>
      <c r="L14" s="145"/>
      <c r="M14" s="145"/>
      <c r="N14" s="144"/>
      <c r="O14" s="145"/>
      <c r="P14" s="144"/>
      <c r="Q14" s="247"/>
      <c r="R14" s="54"/>
      <c r="S14" s="246"/>
      <c r="U14" s="247"/>
    </row>
    <row r="15" spans="1:21" s="26" customFormat="1" ht="14.25" customHeight="1">
      <c r="A15" s="304" t="s">
        <v>166</v>
      </c>
      <c r="B15" s="64"/>
      <c r="C15" s="245">
        <v>0</v>
      </c>
      <c r="D15" s="144"/>
      <c r="E15" s="245">
        <v>0</v>
      </c>
      <c r="F15" s="144"/>
      <c r="G15" s="245">
        <v>0</v>
      </c>
      <c r="H15" s="144"/>
      <c r="I15" s="245">
        <v>0</v>
      </c>
      <c r="J15" s="145"/>
      <c r="K15" s="245">
        <v>0</v>
      </c>
      <c r="L15" s="145"/>
      <c r="M15" s="245">
        <v>0</v>
      </c>
      <c r="N15" s="144"/>
      <c r="O15" s="245">
        <f>SUM(O16:O17)</f>
        <v>0</v>
      </c>
      <c r="P15" s="144"/>
      <c r="Q15" s="242">
        <f>SUM(C15:O15)</f>
        <v>0</v>
      </c>
      <c r="R15" s="54"/>
      <c r="S15" s="245">
        <f>SUM(S16:S17)</f>
        <v>191</v>
      </c>
      <c r="U15" s="245">
        <f>SUM(U16:U17)</f>
        <v>191</v>
      </c>
    </row>
    <row r="16" spans="1:21" s="26" customFormat="1" ht="15">
      <c r="A16" s="305" t="s">
        <v>167</v>
      </c>
      <c r="B16" s="194"/>
      <c r="C16" s="245">
        <v>0</v>
      </c>
      <c r="D16" s="195"/>
      <c r="E16" s="245">
        <v>0</v>
      </c>
      <c r="F16" s="195"/>
      <c r="G16" s="245">
        <v>0</v>
      </c>
      <c r="H16" s="195"/>
      <c r="I16" s="245">
        <v>0</v>
      </c>
      <c r="J16" s="196"/>
      <c r="K16" s="245">
        <v>0</v>
      </c>
      <c r="L16" s="196"/>
      <c r="M16" s="245">
        <v>0</v>
      </c>
      <c r="N16" s="195"/>
      <c r="O16" s="245">
        <v>0</v>
      </c>
      <c r="P16" s="195"/>
      <c r="Q16" s="248">
        <f>SUM(C16:O16)</f>
        <v>0</v>
      </c>
      <c r="R16" s="197"/>
      <c r="S16" s="249">
        <v>-248</v>
      </c>
      <c r="T16" s="198"/>
      <c r="U16" s="199">
        <f>+Q16+S16</f>
        <v>-248</v>
      </c>
    </row>
    <row r="17" spans="1:21" s="26" customFormat="1" ht="15">
      <c r="A17" s="305" t="s">
        <v>168</v>
      </c>
      <c r="B17" s="194"/>
      <c r="C17" s="245">
        <v>0</v>
      </c>
      <c r="D17" s="195"/>
      <c r="E17" s="245">
        <v>0</v>
      </c>
      <c r="F17" s="195"/>
      <c r="G17" s="245">
        <v>0</v>
      </c>
      <c r="H17" s="195"/>
      <c r="I17" s="245">
        <v>0</v>
      </c>
      <c r="J17" s="196"/>
      <c r="K17" s="245">
        <v>0</v>
      </c>
      <c r="L17" s="196"/>
      <c r="M17" s="245">
        <v>0</v>
      </c>
      <c r="N17" s="195"/>
      <c r="O17" s="245">
        <v>0</v>
      </c>
      <c r="P17" s="195"/>
      <c r="Q17" s="248">
        <f>SUM(C17:O17)</f>
        <v>0</v>
      </c>
      <c r="R17" s="197"/>
      <c r="S17" s="249">
        <v>439</v>
      </c>
      <c r="T17" s="198"/>
      <c r="U17" s="199">
        <f>+Q17+S17</f>
        <v>439</v>
      </c>
    </row>
    <row r="18" spans="1:21" s="26" customFormat="1" ht="3.75" customHeight="1">
      <c r="A18" s="305"/>
      <c r="B18" s="64"/>
      <c r="C18" s="241"/>
      <c r="D18" s="144"/>
      <c r="E18" s="241"/>
      <c r="F18" s="144"/>
      <c r="G18" s="241"/>
      <c r="H18" s="144"/>
      <c r="I18" s="145"/>
      <c r="J18" s="145"/>
      <c r="K18" s="145"/>
      <c r="L18" s="145"/>
      <c r="M18" s="145"/>
      <c r="N18" s="144"/>
      <c r="O18" s="145"/>
      <c r="P18" s="144"/>
      <c r="Q18" s="241"/>
      <c r="R18" s="153"/>
      <c r="S18" s="243"/>
      <c r="T18" s="151"/>
      <c r="U18" s="152"/>
    </row>
    <row r="19" spans="1:21" s="26" customFormat="1" ht="15">
      <c r="A19" s="303" t="s">
        <v>169</v>
      </c>
      <c r="B19" s="64"/>
      <c r="C19" s="245">
        <v>0</v>
      </c>
      <c r="D19" s="144"/>
      <c r="E19" s="245">
        <v>0</v>
      </c>
      <c r="F19" s="144"/>
      <c r="G19" s="245">
        <v>0</v>
      </c>
      <c r="H19" s="144"/>
      <c r="I19" s="245">
        <v>0</v>
      </c>
      <c r="J19" s="145"/>
      <c r="K19" s="193">
        <v>-9</v>
      </c>
      <c r="L19" s="145"/>
      <c r="M19" s="193">
        <v>-263</v>
      </c>
      <c r="N19" s="144"/>
      <c r="O19" s="193">
        <v>12724</v>
      </c>
      <c r="P19" s="144"/>
      <c r="Q19" s="242">
        <f>SUM(C19:O19)</f>
        <v>12452</v>
      </c>
      <c r="R19" s="182"/>
      <c r="S19" s="250">
        <v>401</v>
      </c>
      <c r="T19" s="183"/>
      <c r="U19" s="184">
        <f>Q19+S19</f>
        <v>12853</v>
      </c>
    </row>
    <row r="20" spans="1:21" s="26" customFormat="1" ht="3.75" customHeight="1">
      <c r="A20" s="306"/>
      <c r="B20" s="64"/>
      <c r="C20" s="242"/>
      <c r="D20" s="144"/>
      <c r="E20" s="242"/>
      <c r="F20" s="144"/>
      <c r="G20" s="242"/>
      <c r="H20" s="144"/>
      <c r="I20" s="193"/>
      <c r="J20" s="145"/>
      <c r="K20" s="145"/>
      <c r="L20" s="145"/>
      <c r="M20" s="145"/>
      <c r="N20" s="144"/>
      <c r="O20" s="145"/>
      <c r="P20" s="144"/>
      <c r="Q20" s="242"/>
      <c r="R20" s="182"/>
      <c r="S20" s="250"/>
      <c r="T20" s="183"/>
      <c r="U20" s="184"/>
    </row>
    <row r="21" spans="1:21" s="26" customFormat="1" ht="15">
      <c r="A21" s="306" t="s">
        <v>170</v>
      </c>
      <c r="B21" s="64"/>
      <c r="C21" s="242"/>
      <c r="D21" s="144"/>
      <c r="E21" s="242"/>
      <c r="F21" s="144"/>
      <c r="G21" s="242"/>
      <c r="H21" s="144"/>
      <c r="I21" s="193">
        <v>-33</v>
      </c>
      <c r="J21" s="145"/>
      <c r="K21" s="145"/>
      <c r="L21" s="145"/>
      <c r="M21" s="145"/>
      <c r="N21" s="144"/>
      <c r="O21" s="193">
        <v>33</v>
      </c>
      <c r="P21" s="144"/>
      <c r="Q21" s="242">
        <f>SUM(C21:O21)</f>
        <v>0</v>
      </c>
      <c r="R21" s="182"/>
      <c r="S21" s="250">
        <v>0</v>
      </c>
      <c r="T21" s="183"/>
      <c r="U21" s="184">
        <f>Q21+S21</f>
        <v>0</v>
      </c>
    </row>
    <row r="22" spans="1:21" s="26" customFormat="1" ht="3.75" customHeight="1">
      <c r="A22" s="306"/>
      <c r="B22" s="64"/>
      <c r="C22" s="145"/>
      <c r="D22" s="144"/>
      <c r="E22" s="144"/>
      <c r="F22" s="144"/>
      <c r="G22" s="145"/>
      <c r="H22" s="144"/>
      <c r="I22" s="145"/>
      <c r="J22" s="145"/>
      <c r="K22" s="145"/>
      <c r="L22" s="145"/>
      <c r="M22" s="145"/>
      <c r="N22" s="144"/>
      <c r="O22" s="145"/>
      <c r="P22" s="144"/>
      <c r="Q22" s="145"/>
      <c r="R22" s="54"/>
      <c r="S22" s="54"/>
      <c r="U22" s="185"/>
    </row>
    <row r="23" spans="1:22" s="26" customFormat="1" ht="29.25" thickBot="1">
      <c r="A23" s="53" t="s">
        <v>171</v>
      </c>
      <c r="B23" s="201">
        <v>21</v>
      </c>
      <c r="C23" s="143">
        <f>C10+C13+C15+C19+C21</f>
        <v>132000</v>
      </c>
      <c r="D23" s="144"/>
      <c r="E23" s="143">
        <f>E10+E13+E15+E19+E21</f>
        <v>-49</v>
      </c>
      <c r="F23" s="144"/>
      <c r="G23" s="143">
        <f>G10+G13+G15+G19+G21</f>
        <v>14428</v>
      </c>
      <c r="H23" s="144"/>
      <c r="I23" s="143">
        <f>I10+I13+I15+I19+I21</f>
        <v>24306</v>
      </c>
      <c r="J23" s="144"/>
      <c r="K23" s="143">
        <f>K10+K13+K15+K19+K21</f>
        <v>-4630</v>
      </c>
      <c r="L23" s="144"/>
      <c r="M23" s="143">
        <f>M10+M13+M15+M19+M21</f>
        <v>-2458</v>
      </c>
      <c r="N23" s="144"/>
      <c r="O23" s="143">
        <f>O10+O13+O15+O19+O21</f>
        <v>106375</v>
      </c>
      <c r="P23" s="144"/>
      <c r="Q23" s="143">
        <f>Q10+Q13+Q15+Q19+Q21</f>
        <v>269972</v>
      </c>
      <c r="R23" s="144"/>
      <c r="S23" s="143">
        <f>S10+S13+S15+S19+S21</f>
        <v>28670.2592</v>
      </c>
      <c r="T23" s="144"/>
      <c r="U23" s="143">
        <f>U10+U13+U15+U19+U21</f>
        <v>298642.2592</v>
      </c>
      <c r="V23" s="144"/>
    </row>
    <row r="24" spans="1:21" s="26" customFormat="1" ht="3.75" customHeight="1" thickTop="1">
      <c r="A24" s="240"/>
      <c r="B24" s="64"/>
      <c r="C24" s="145"/>
      <c r="D24" s="144"/>
      <c r="E24" s="144"/>
      <c r="F24" s="144"/>
      <c r="G24" s="145"/>
      <c r="H24" s="144"/>
      <c r="I24" s="145"/>
      <c r="J24" s="145"/>
      <c r="K24" s="145"/>
      <c r="L24" s="145"/>
      <c r="M24" s="145"/>
      <c r="N24" s="144"/>
      <c r="O24" s="145"/>
      <c r="P24" s="144"/>
      <c r="Q24" s="145"/>
      <c r="R24" s="54"/>
      <c r="S24" s="54"/>
      <c r="U24" s="185"/>
    </row>
    <row r="25" spans="1:21" s="26" customFormat="1" ht="15.75" thickBot="1">
      <c r="A25" s="53" t="s">
        <v>177</v>
      </c>
      <c r="B25" s="201">
        <v>21</v>
      </c>
      <c r="C25" s="251">
        <v>132000</v>
      </c>
      <c r="D25" s="144"/>
      <c r="E25" s="251">
        <v>-4643</v>
      </c>
      <c r="F25" s="144"/>
      <c r="G25" s="251">
        <v>17788</v>
      </c>
      <c r="H25" s="144"/>
      <c r="I25" s="251">
        <v>24267</v>
      </c>
      <c r="J25" s="145"/>
      <c r="K25" s="251">
        <v>-354</v>
      </c>
      <c r="L25" s="145"/>
      <c r="M25" s="251">
        <v>-2427</v>
      </c>
      <c r="N25" s="144"/>
      <c r="O25" s="251">
        <v>131601</v>
      </c>
      <c r="P25" s="144"/>
      <c r="Q25" s="251">
        <v>298232</v>
      </c>
      <c r="R25" s="54"/>
      <c r="S25" s="251">
        <v>49047.2592</v>
      </c>
      <c r="U25" s="251">
        <v>347279.2592</v>
      </c>
    </row>
    <row r="26" spans="1:21" s="26" customFormat="1" ht="15.75" thickTop="1">
      <c r="A26" s="53"/>
      <c r="B26" s="64"/>
      <c r="C26" s="145"/>
      <c r="D26" s="144"/>
      <c r="E26" s="144"/>
      <c r="F26" s="144"/>
      <c r="G26" s="145"/>
      <c r="H26" s="144"/>
      <c r="I26" s="145"/>
      <c r="J26" s="145"/>
      <c r="K26" s="145"/>
      <c r="L26" s="145"/>
      <c r="M26" s="145"/>
      <c r="N26" s="144"/>
      <c r="O26" s="145"/>
      <c r="P26" s="144"/>
      <c r="Q26" s="145"/>
      <c r="R26" s="54"/>
      <c r="S26" s="54"/>
      <c r="U26" s="185"/>
    </row>
    <row r="27" spans="1:21" s="26" customFormat="1" ht="15">
      <c r="A27" s="181" t="s">
        <v>164</v>
      </c>
      <c r="B27" s="64"/>
      <c r="C27" s="145"/>
      <c r="D27" s="144"/>
      <c r="E27" s="144"/>
      <c r="F27" s="144"/>
      <c r="G27" s="145"/>
      <c r="H27" s="144"/>
      <c r="I27" s="145"/>
      <c r="J27" s="145"/>
      <c r="K27" s="145"/>
      <c r="L27" s="145"/>
      <c r="M27" s="145"/>
      <c r="N27" s="144"/>
      <c r="O27" s="145"/>
      <c r="P27" s="144"/>
      <c r="Q27" s="145"/>
      <c r="R27" s="54"/>
      <c r="S27" s="54"/>
      <c r="U27" s="185"/>
    </row>
    <row r="28" spans="1:21" s="26" customFormat="1" ht="15">
      <c r="A28" s="303" t="s">
        <v>165</v>
      </c>
      <c r="B28" s="64"/>
      <c r="C28" s="245">
        <v>0</v>
      </c>
      <c r="D28" s="144"/>
      <c r="E28" s="144">
        <f>-1740-6</f>
        <v>-1746</v>
      </c>
      <c r="F28" s="144"/>
      <c r="G28" s="245">
        <v>0</v>
      </c>
      <c r="H28" s="144"/>
      <c r="I28" s="245">
        <v>0</v>
      </c>
      <c r="J28" s="145"/>
      <c r="K28" s="245">
        <v>0</v>
      </c>
      <c r="L28" s="145"/>
      <c r="M28" s="245">
        <v>0</v>
      </c>
      <c r="N28" s="144"/>
      <c r="O28" s="245">
        <v>0</v>
      </c>
      <c r="P28" s="144"/>
      <c r="Q28" s="242">
        <f>SUM(C28:O28)</f>
        <v>-1746</v>
      </c>
      <c r="R28" s="54"/>
      <c r="S28" s="245">
        <v>0</v>
      </c>
      <c r="U28" s="247">
        <f>Q28+S28</f>
        <v>-1746</v>
      </c>
    </row>
    <row r="29" spans="1:21" s="26" customFormat="1" ht="15">
      <c r="A29" s="303" t="s">
        <v>178</v>
      </c>
      <c r="B29" s="64"/>
      <c r="C29" s="245">
        <v>0</v>
      </c>
      <c r="D29" s="144"/>
      <c r="E29" s="144">
        <f>673+6</f>
        <v>679</v>
      </c>
      <c r="F29" s="144"/>
      <c r="G29" s="245">
        <v>0</v>
      </c>
      <c r="H29" s="144"/>
      <c r="I29" s="245">
        <v>0</v>
      </c>
      <c r="J29" s="145"/>
      <c r="K29" s="245">
        <v>0</v>
      </c>
      <c r="L29" s="145"/>
      <c r="M29" s="245">
        <v>0</v>
      </c>
      <c r="N29" s="144"/>
      <c r="O29" s="245">
        <v>68</v>
      </c>
      <c r="P29" s="144"/>
      <c r="Q29" s="242">
        <f>SUM(C29:O29)</f>
        <v>747</v>
      </c>
      <c r="R29" s="54"/>
      <c r="S29" s="245">
        <v>0</v>
      </c>
      <c r="U29" s="247">
        <f>Q29+S29</f>
        <v>747</v>
      </c>
    </row>
    <row r="30" spans="1:21" s="26" customFormat="1" ht="15">
      <c r="A30" s="305"/>
      <c r="B30" s="64"/>
      <c r="C30" s="245"/>
      <c r="D30" s="144"/>
      <c r="E30" s="144"/>
      <c r="F30" s="144"/>
      <c r="G30" s="245"/>
      <c r="H30" s="144"/>
      <c r="I30" s="245"/>
      <c r="J30" s="145"/>
      <c r="K30" s="245"/>
      <c r="L30" s="145"/>
      <c r="M30" s="245"/>
      <c r="N30" s="144"/>
      <c r="O30" s="245"/>
      <c r="P30" s="144"/>
      <c r="Q30" s="242"/>
      <c r="R30" s="54"/>
      <c r="S30" s="245"/>
      <c r="U30" s="247"/>
    </row>
    <row r="31" spans="1:21" s="26" customFormat="1" ht="19.5" customHeight="1">
      <c r="A31" s="304" t="s">
        <v>166</v>
      </c>
      <c r="B31" s="64"/>
      <c r="C31" s="245">
        <f>SUM(C32:C34)</f>
        <v>0</v>
      </c>
      <c r="D31" s="144"/>
      <c r="E31" s="245">
        <f>SUM(E32:E34)</f>
        <v>0</v>
      </c>
      <c r="F31" s="144"/>
      <c r="G31" s="245">
        <f>SUM(G32:G34)</f>
        <v>0</v>
      </c>
      <c r="H31" s="144"/>
      <c r="I31" s="245">
        <f>SUM(I32:I34)</f>
        <v>0</v>
      </c>
      <c r="J31" s="145"/>
      <c r="K31" s="245">
        <f>SUM(K32:K34)</f>
        <v>0</v>
      </c>
      <c r="L31" s="145"/>
      <c r="M31" s="245">
        <f>SUM(M32:M34)</f>
        <v>0</v>
      </c>
      <c r="N31" s="144"/>
      <c r="O31" s="245">
        <f>SUM(O32:O34)</f>
        <v>-449</v>
      </c>
      <c r="P31" s="144"/>
      <c r="Q31" s="245">
        <f>SUM(Q32:Q34)</f>
        <v>-449</v>
      </c>
      <c r="R31" s="54"/>
      <c r="S31" s="245">
        <f>SUM(S32:S34)</f>
        <v>-445</v>
      </c>
      <c r="U31" s="245">
        <f>SUM(U32:U34)</f>
        <v>-894</v>
      </c>
    </row>
    <row r="32" spans="1:21" s="198" customFormat="1" ht="15">
      <c r="A32" s="305" t="s">
        <v>179</v>
      </c>
      <c r="B32" s="194"/>
      <c r="C32" s="248"/>
      <c r="D32" s="195"/>
      <c r="E32" s="248"/>
      <c r="F32" s="195"/>
      <c r="G32" s="248"/>
      <c r="H32" s="195"/>
      <c r="I32" s="248"/>
      <c r="J32" s="196"/>
      <c r="K32" s="248"/>
      <c r="L32" s="196"/>
      <c r="M32" s="248"/>
      <c r="N32" s="195"/>
      <c r="O32" s="248">
        <v>-252</v>
      </c>
      <c r="P32" s="195"/>
      <c r="Q32" s="248">
        <f>SUM(C32:O32)</f>
        <v>-252</v>
      </c>
      <c r="R32" s="197"/>
      <c r="S32" s="248">
        <v>-270</v>
      </c>
      <c r="U32" s="248">
        <f>Q32+S32</f>
        <v>-522</v>
      </c>
    </row>
    <row r="33" spans="1:21" s="198" customFormat="1" ht="15">
      <c r="A33" s="305" t="s">
        <v>167</v>
      </c>
      <c r="B33" s="194"/>
      <c r="C33" s="248">
        <v>0</v>
      </c>
      <c r="D33" s="195"/>
      <c r="E33" s="248">
        <v>0</v>
      </c>
      <c r="F33" s="195"/>
      <c r="G33" s="248">
        <v>0</v>
      </c>
      <c r="H33" s="195"/>
      <c r="I33" s="248">
        <v>0</v>
      </c>
      <c r="J33" s="196"/>
      <c r="K33" s="248">
        <v>0</v>
      </c>
      <c r="L33" s="196"/>
      <c r="M33" s="248">
        <v>0</v>
      </c>
      <c r="N33" s="195"/>
      <c r="O33" s="248">
        <v>-199</v>
      </c>
      <c r="P33" s="195"/>
      <c r="Q33" s="248">
        <f>SUM(C33:O33)</f>
        <v>-199</v>
      </c>
      <c r="R33" s="197"/>
      <c r="S33" s="249">
        <v>-656</v>
      </c>
      <c r="U33" s="199">
        <f>+Q33+S33</f>
        <v>-855</v>
      </c>
    </row>
    <row r="34" spans="1:21" s="198" customFormat="1" ht="15">
      <c r="A34" s="305" t="s">
        <v>168</v>
      </c>
      <c r="B34" s="194"/>
      <c r="C34" s="248">
        <v>0</v>
      </c>
      <c r="D34" s="195"/>
      <c r="E34" s="248">
        <v>0</v>
      </c>
      <c r="F34" s="195"/>
      <c r="G34" s="248">
        <v>0</v>
      </c>
      <c r="H34" s="195"/>
      <c r="I34" s="248">
        <v>0</v>
      </c>
      <c r="J34" s="196"/>
      <c r="K34" s="248">
        <v>0</v>
      </c>
      <c r="L34" s="196"/>
      <c r="M34" s="248">
        <v>0</v>
      </c>
      <c r="N34" s="195"/>
      <c r="O34" s="248">
        <v>2</v>
      </c>
      <c r="P34" s="195"/>
      <c r="Q34" s="248">
        <f>SUM(C34:O34)</f>
        <v>2</v>
      </c>
      <c r="R34" s="197"/>
      <c r="S34" s="249">
        <v>481</v>
      </c>
      <c r="U34" s="199">
        <f>+Q34+S34</f>
        <v>483</v>
      </c>
    </row>
    <row r="35" spans="1:21" s="26" customFormat="1" ht="15">
      <c r="A35" s="305"/>
      <c r="B35" s="64"/>
      <c r="C35" s="245"/>
      <c r="D35" s="144"/>
      <c r="E35" s="245"/>
      <c r="F35" s="144"/>
      <c r="G35" s="245"/>
      <c r="H35" s="144"/>
      <c r="I35" s="145"/>
      <c r="J35" s="145"/>
      <c r="K35" s="145"/>
      <c r="L35" s="145"/>
      <c r="M35" s="145"/>
      <c r="N35" s="144"/>
      <c r="O35" s="145"/>
      <c r="P35" s="144"/>
      <c r="Q35" s="248"/>
      <c r="R35" s="153"/>
      <c r="S35" s="243"/>
      <c r="T35" s="151"/>
      <c r="U35" s="152"/>
    </row>
    <row r="36" spans="1:21" s="26" customFormat="1" ht="15">
      <c r="A36" s="303" t="s">
        <v>169</v>
      </c>
      <c r="B36" s="64"/>
      <c r="C36" s="245">
        <v>0</v>
      </c>
      <c r="D36" s="144"/>
      <c r="E36" s="245">
        <v>0</v>
      </c>
      <c r="F36" s="144"/>
      <c r="G36" s="245">
        <v>0</v>
      </c>
      <c r="H36" s="144"/>
      <c r="I36" s="193">
        <v>0</v>
      </c>
      <c r="J36" s="145"/>
      <c r="K36" s="193">
        <v>33</v>
      </c>
      <c r="L36" s="145"/>
      <c r="M36" s="193">
        <v>6</v>
      </c>
      <c r="N36" s="144"/>
      <c r="O36" s="193">
        <v>10617</v>
      </c>
      <c r="P36" s="144"/>
      <c r="Q36" s="242">
        <f>SUM(C36:O36)</f>
        <v>10656</v>
      </c>
      <c r="R36" s="182"/>
      <c r="S36" s="250">
        <v>332</v>
      </c>
      <c r="T36" s="183"/>
      <c r="U36" s="184">
        <f>Q36+S36</f>
        <v>10988</v>
      </c>
    </row>
    <row r="37" spans="1:21" s="26" customFormat="1" ht="15">
      <c r="A37" s="306"/>
      <c r="B37" s="64"/>
      <c r="C37" s="245"/>
      <c r="D37" s="144"/>
      <c r="E37" s="245"/>
      <c r="F37" s="144"/>
      <c r="G37" s="245"/>
      <c r="H37" s="144"/>
      <c r="I37" s="193"/>
      <c r="J37" s="145"/>
      <c r="K37" s="245"/>
      <c r="L37" s="145"/>
      <c r="M37" s="145"/>
      <c r="N37" s="144"/>
      <c r="O37" s="145"/>
      <c r="P37" s="144"/>
      <c r="Q37" s="248"/>
      <c r="R37" s="182"/>
      <c r="S37" s="250"/>
      <c r="T37" s="183"/>
      <c r="U37" s="184"/>
    </row>
    <row r="38" spans="1:21" s="26" customFormat="1" ht="15">
      <c r="A38" s="306" t="s">
        <v>170</v>
      </c>
      <c r="B38" s="64"/>
      <c r="C38" s="245">
        <v>0</v>
      </c>
      <c r="D38" s="144"/>
      <c r="E38" s="245">
        <v>0</v>
      </c>
      <c r="F38" s="144"/>
      <c r="G38" s="245">
        <v>0</v>
      </c>
      <c r="H38" s="144"/>
      <c r="I38" s="193">
        <v>-3</v>
      </c>
      <c r="J38" s="145"/>
      <c r="K38" s="245">
        <v>0</v>
      </c>
      <c r="L38" s="145"/>
      <c r="M38" s="245">
        <v>0</v>
      </c>
      <c r="N38" s="144"/>
      <c r="O38" s="193">
        <v>3</v>
      </c>
      <c r="P38" s="144"/>
      <c r="Q38" s="242">
        <f>SUM(C38:O38)</f>
        <v>0</v>
      </c>
      <c r="R38" s="182"/>
      <c r="S38" s="250">
        <v>0</v>
      </c>
      <c r="T38" s="183"/>
      <c r="U38" s="184">
        <f>Q38+S38</f>
        <v>0</v>
      </c>
    </row>
    <row r="39" spans="1:21" s="26" customFormat="1" ht="15">
      <c r="A39" s="240"/>
      <c r="B39" s="64"/>
      <c r="C39" s="145"/>
      <c r="D39" s="144"/>
      <c r="E39" s="144"/>
      <c r="F39" s="144"/>
      <c r="G39" s="145"/>
      <c r="H39" s="144"/>
      <c r="I39" s="145"/>
      <c r="J39" s="145"/>
      <c r="K39" s="145"/>
      <c r="L39" s="145"/>
      <c r="M39" s="145"/>
      <c r="N39" s="144"/>
      <c r="O39" s="145"/>
      <c r="P39" s="144"/>
      <c r="Q39" s="145"/>
      <c r="R39" s="54"/>
      <c r="S39" s="54"/>
      <c r="U39" s="185"/>
    </row>
    <row r="40" spans="1:21" s="26" customFormat="1" ht="29.25" thickBot="1">
      <c r="A40" s="53" t="s">
        <v>180</v>
      </c>
      <c r="B40" s="201">
        <v>21</v>
      </c>
      <c r="C40" s="143">
        <f>C38+C36+C31+C28+C25+C29</f>
        <v>132000</v>
      </c>
      <c r="D40" s="144"/>
      <c r="E40" s="143">
        <f>E38+E36+E31+E28+E25+E29</f>
        <v>-5710</v>
      </c>
      <c r="F40" s="144"/>
      <c r="G40" s="143">
        <f>G38+G36+G31+G28+G25+G29</f>
        <v>17788</v>
      </c>
      <c r="H40" s="144"/>
      <c r="I40" s="143">
        <f>I38+I36+I31+I28+I25+I29</f>
        <v>24264</v>
      </c>
      <c r="J40" s="145"/>
      <c r="K40" s="143">
        <f>K38+K36+K31+K28+K25+K29</f>
        <v>-321</v>
      </c>
      <c r="L40" s="145"/>
      <c r="M40" s="143">
        <f>M38+M36+M31+M28+M25+M29</f>
        <v>-2421</v>
      </c>
      <c r="N40" s="144"/>
      <c r="O40" s="143">
        <f>O38+O36+O31+O28+O25+O29</f>
        <v>141840</v>
      </c>
      <c r="P40" s="144"/>
      <c r="Q40" s="143">
        <f>Q38+Q36+Q31+Q28+Q25+Q29</f>
        <v>307440</v>
      </c>
      <c r="R40" s="54"/>
      <c r="S40" s="143">
        <f>S38+S36+S31+S28+S25+S29</f>
        <v>48934.2592</v>
      </c>
      <c r="U40" s="143">
        <f>U38+U36+U31+U28+U25+U29</f>
        <v>356374.2592</v>
      </c>
    </row>
    <row r="41" spans="1:21" s="26" customFormat="1" ht="15.75" thickTop="1">
      <c r="A41" s="53"/>
      <c r="B41" s="64"/>
      <c r="C41" s="145"/>
      <c r="D41" s="144"/>
      <c r="E41" s="144"/>
      <c r="F41" s="144"/>
      <c r="G41" s="145"/>
      <c r="H41" s="144"/>
      <c r="I41" s="145"/>
      <c r="J41" s="145"/>
      <c r="K41" s="145"/>
      <c r="L41" s="145"/>
      <c r="M41" s="145"/>
      <c r="N41" s="144"/>
      <c r="O41" s="145"/>
      <c r="P41" s="144"/>
      <c r="Q41" s="145"/>
      <c r="R41" s="54"/>
      <c r="S41" s="256"/>
      <c r="U41" s="54"/>
    </row>
    <row r="42" spans="1:17" s="255" customFormat="1" ht="15">
      <c r="A42" s="310" t="str">
        <f>SCF!A57</f>
        <v>The accompanying notes on pages 5 to 50 form an integral part of the consolidated interim condensed financial statements</v>
      </c>
      <c r="B42" s="311"/>
      <c r="C42" s="312"/>
      <c r="D42" s="312"/>
      <c r="E42" s="312"/>
      <c r="F42" s="312"/>
      <c r="G42" s="252"/>
      <c r="H42" s="253"/>
      <c r="I42" s="252"/>
      <c r="J42" s="252"/>
      <c r="K42" s="254"/>
      <c r="L42" s="252"/>
      <c r="M42" s="252"/>
      <c r="N42" s="252"/>
      <c r="O42" s="252"/>
      <c r="P42" s="252"/>
      <c r="Q42" s="252"/>
    </row>
    <row r="43" spans="2:21" s="255" customFormat="1" ht="15">
      <c r="B43" s="257"/>
      <c r="C43" s="258"/>
      <c r="D43" s="258"/>
      <c r="E43" s="258"/>
      <c r="F43" s="258"/>
      <c r="G43" s="252"/>
      <c r="H43" s="253"/>
      <c r="I43" s="252"/>
      <c r="J43" s="252"/>
      <c r="K43" s="252"/>
      <c r="L43" s="252"/>
      <c r="M43" s="252"/>
      <c r="N43" s="252"/>
      <c r="O43" s="252"/>
      <c r="P43" s="252"/>
      <c r="Q43" s="252"/>
      <c r="S43" s="256"/>
      <c r="U43" s="256"/>
    </row>
    <row r="44" spans="1:17" ht="15">
      <c r="A44" s="17" t="s">
        <v>68</v>
      </c>
      <c r="B44" s="43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</row>
    <row r="45" spans="1:17" ht="12.75" customHeight="1">
      <c r="A45" s="77" t="s">
        <v>69</v>
      </c>
      <c r="B45" s="43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</row>
    <row r="46" spans="1:2" ht="15">
      <c r="A46" s="61"/>
      <c r="B46" s="43"/>
    </row>
    <row r="47" spans="1:2" ht="15">
      <c r="A47" s="161" t="s">
        <v>111</v>
      </c>
      <c r="B47" s="43"/>
    </row>
    <row r="48" spans="1:2" ht="15">
      <c r="A48" s="29" t="s">
        <v>12</v>
      </c>
      <c r="B48" s="61"/>
    </row>
    <row r="49" spans="1:2" ht="12" customHeight="1">
      <c r="A49" s="95"/>
      <c r="B49" s="61"/>
    </row>
    <row r="50" spans="1:2" ht="15">
      <c r="A50" s="90" t="s">
        <v>70</v>
      </c>
      <c r="B50" s="44"/>
    </row>
    <row r="51" spans="1:2" ht="15">
      <c r="A51" s="91" t="s">
        <v>14</v>
      </c>
      <c r="B51" s="12"/>
    </row>
    <row r="52" spans="1:2" ht="15">
      <c r="A52" s="91"/>
      <c r="B52" s="11"/>
    </row>
    <row r="53" ht="15">
      <c r="A53" s="255"/>
    </row>
    <row r="55" ht="15">
      <c r="A55" s="163"/>
    </row>
    <row r="61" spans="1:2" ht="15">
      <c r="A61" s="45"/>
      <c r="B61" s="45"/>
    </row>
  </sheetData>
  <sheetProtection/>
  <mergeCells count="11"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  <mergeCell ref="Q5:Q6"/>
  </mergeCells>
  <printOptions/>
  <pageMargins left="0.4724409448818898" right="0.31496062992125984" top="0.31496062992125984" bottom="0.5905511811023623" header="0.6692913385826772" footer="0.5905511811023623"/>
  <pageSetup blackAndWhite="1" firstPageNumber="4" useFirstPageNumber="1" fitToHeight="1" fitToWidth="1" horizontalDpi="600" verticalDpi="600" orientation="landscape" paperSize="9" scale="6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AFA OOD</cp:lastModifiedBy>
  <cp:lastPrinted>2011-06-08T09:32:22Z</cp:lastPrinted>
  <dcterms:created xsi:type="dcterms:W3CDTF">2003-02-07T14:36:34Z</dcterms:created>
  <dcterms:modified xsi:type="dcterms:W3CDTF">2011-06-20T08:38:33Z</dcterms:modified>
  <cp:category/>
  <cp:version/>
  <cp:contentType/>
  <cp:contentStatus/>
</cp:coreProperties>
</file>