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<sst xmlns="http://schemas.openxmlformats.org/spreadsheetml/2006/main" count="1072" uniqueCount="900">
  <si>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</si>
  <si>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</si>
  <si>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</si>
  <si>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</si>
  <si>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</si>
  <si>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</si>
  <si>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</si>
  <si>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</si>
  <si>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</si>
  <si>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</si>
  <si>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</si>
  <si>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</si>
  <si>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</si>
  <si>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</si>
  <si>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</si>
  <si>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</si>
  <si>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</si>
  <si>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</si>
  <si>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</si>
  <si>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</si>
  <si>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</si>
  <si>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</si>
  <si>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</si>
  <si>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</si>
  <si>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</si>
  <si>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</si>
  <si>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</si>
  <si>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</si>
  <si>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</si>
  <si>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</si>
  <si>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</si>
  <si>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</si>
  <si>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</si>
  <si>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</si>
  <si>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</si>
  <si>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</si>
  <si>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</si>
  <si>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</si>
  <si>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</si>
  <si>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</si>
  <si>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</si>
  <si>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</si>
  <si>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</si>
  <si>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</si>
  <si>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</si>
  <si>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</si>
  <si>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</si>
  <si>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</si>
  <si>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</si>
  <si>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</si>
  <si>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</si>
  <si>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</si>
  <si>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</si>
  <si>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</si>
  <si>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</si>
  <si>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</si>
  <si>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</si>
  <si>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</si>
  <si>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</si>
  <si>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</si>
  <si>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</si>
  <si>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</si>
  <si>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</si>
  <si>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</si>
  <si>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</si>
  <si>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</si>
  <si>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</si>
  <si>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</si>
  <si>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</si>
  <si>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</si>
  <si>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</si>
  <si>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</si>
  <si>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</si>
  <si>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</si>
  <si>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</si>
  <si>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</si>
  <si>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</si>
  <si>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</si>
  <si>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</si>
  <si>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</si>
  <si>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</si>
  <si>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</si>
  <si>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</si>
  <si>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</si>
  <si>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</si>
  <si>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</si>
  <si>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</si>
  <si>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</si>
  <si>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</si>
  <si>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</si>
  <si>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</si>
  <si>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</si>
  <si>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</si>
  <si>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</si>
  <si>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</si>
  <si>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</si>
  <si>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</si>
  <si>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</si>
  <si>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</si>
  <si>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</si>
  <si>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</si>
  <si>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</si>
  <si>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</si>
  <si>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</si>
  <si>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</si>
  <si>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</si>
  <si>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</si>
  <si>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</si>
  <si>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</si>
  <si>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</si>
  <si>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</si>
  <si>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</si>
  <si>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</si>
  <si>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</si>
  <si>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</si>
  <si>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</si>
  <si>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</si>
  <si>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</si>
  <si>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</si>
  <si>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</si>
  <si>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</si>
  <si>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</si>
  <si>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</si>
  <si>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</si>
  <si>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</si>
  <si>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</si>
  <si>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</si>
  <si>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</si>
  <si>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</si>
  <si>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</si>
  <si>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</si>
  <si>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</si>
  <si>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</si>
  <si>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</si>
  <si>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</si>
  <si>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</si>
  <si>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</si>
  <si>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</si>
  <si>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</si>
  <si>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</si>
  <si>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</si>
  <si>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</si>
  <si>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</si>
  <si>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</si>
  <si>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</si>
  <si>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</si>
  <si>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</si>
  <si>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</si>
  <si>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</si>
  <si>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</si>
  <si>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</si>
  <si>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</si>
  <si>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</si>
  <si>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</si>
  <si>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</si>
  <si>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</si>
  <si>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</si>
  <si>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</si>
  <si>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</si>
  <si>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</si>
  <si>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</si>
  <si>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</si>
  <si>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</si>
  <si>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</si>
  <si>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</si>
  <si>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</si>
  <si>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</si>
  <si>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</si>
  <si>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</si>
  <si>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</si>
  <si>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</si>
  <si>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</si>
  <si>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</si>
  <si>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</si>
  <si>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</si>
  <si>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</si>
  <si>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</si>
  <si>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</si>
  <si>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</si>
  <si>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</si>
  <si>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</si>
  <si>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</si>
  <si>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</si>
  <si>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</si>
  <si>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</si>
  <si>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</si>
  <si>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</si>
  <si>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</si>
  <si>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</si>
  <si>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</si>
  <si>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</si>
  <si>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</si>
  <si>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</si>
  <si>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</si>
  <si>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</si>
  <si>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</si>
  <si>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</si>
  <si>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</si>
  <si>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</si>
  <si>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</si>
  <si>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</si>
  <si>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</si>
  <si>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</si>
  <si>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</si>
  <si>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</si>
  <si>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</si>
  <si>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</si>
  <si>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</si>
  <si>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</si>
  <si>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</si>
  <si>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</si>
  <si>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</si>
  <si>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</si>
  <si>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</si>
  <si>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</si>
  <si>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</si>
  <si>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</si>
  <si>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</si>
  <si>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</si>
  <si>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</si>
  <si>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</si>
  <si>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</si>
  <si>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</si>
  <si>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</si>
  <si>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</si>
  <si>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</si>
  <si>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</si>
  <si>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</si>
  <si>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</si>
  <si>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</si>
  <si>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</si>
  <si>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</si>
  <si>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</si>
  <si>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</si>
  <si>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</si>
  <si>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</si>
  <si>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</si>
  <si>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</si>
  <si>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</si>
  <si>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</si>
  <si>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</si>
  <si>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</si>
  <si>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</si>
  <si>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</si>
  <si>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</si>
  <si>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</si>
  <si>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</si>
  <si>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</si>
  <si>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</si>
  <si>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</si>
  <si>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</si>
  <si>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</si>
  <si>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</si>
  <si>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</si>
  <si>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</si>
  <si>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</si>
  <si>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</si>
  <si>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</si>
  <si>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</si>
  <si>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</si>
  <si>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</si>
  <si>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</si>
  <si>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</si>
  <si>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</si>
  <si>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</si>
  <si>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</si>
  <si>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</si>
  <si>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</si>
  <si>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</si>
  <si>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</si>
  <si>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</si>
  <si>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</si>
  <si>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</si>
  <si>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</si>
  <si>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</si>
  <si>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</si>
  <si>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</si>
  <si>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</si>
  <si>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</si>
  <si>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</si>
  <si>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</si>
  <si>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</si>
  <si>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</si>
  <si>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</si>
  <si>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</si>
  <si>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</si>
  <si>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</si>
  <si>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</si>
  <si>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</si>
  <si>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</si>
  <si>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</si>
  <si>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</si>
  <si>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</si>
  <si>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</si>
  <si>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</si>
  <si>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</si>
  <si>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</si>
  <si>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</si>
  <si>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</si>
  <si>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</si>
  <si>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</si>
  <si>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</si>
  <si>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</si>
  <si>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</si>
  <si>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</si>
  <si>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</si>
  <si>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</si>
  <si>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</si>
  <si>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</si>
  <si>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</si>
  <si>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</si>
  <si>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</si>
  <si>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</si>
  <si>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</si>
  <si>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</si>
  <si>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</si>
  <si>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</si>
  <si>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</si>
  <si>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</si>
  <si>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</si>
  <si>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</si>
  <si>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</si>
  <si>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</si>
  <si>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</si>
  <si>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</si>
  <si>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</si>
  <si>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</si>
  <si>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</si>
  <si>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</si>
  <si>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</si>
  <si>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</si>
  <si>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</si>
  <si>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</si>
  <si>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</si>
  <si>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</si>
  <si>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</si>
  <si>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</si>
  <si>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</si>
  <si>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</si>
  <si>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</si>
  <si>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</si>
  <si>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</si>
  <si>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</si>
  <si>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</si>
  <si>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</si>
  <si>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</si>
  <si>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</si>
  <si>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</si>
  <si>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</si>
  <si>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</si>
  <si>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</si>
  <si>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</si>
  <si>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</si>
  <si>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</si>
  <si>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</si>
  <si>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</si>
  <si>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</si>
  <si>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</si>
  <si>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</si>
  <si>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</si>
  <si>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</si>
  <si>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</si>
  <si>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</si>
  <si>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</si>
  <si>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</si>
  <si>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</si>
  <si>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</si>
  <si>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</si>
  <si>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</si>
  <si>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</si>
  <si>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</si>
  <si>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</si>
  <si>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</si>
  <si>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</si>
  <si>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</si>
  <si>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</si>
  <si>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</si>
  <si>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</si>
  <si>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</si>
  <si>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</si>
  <si>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</si>
  <si>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</si>
  <si>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</si>
  <si>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</si>
  <si>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</si>
  <si>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</si>
  <si>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</si>
  <si>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</si>
  <si>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</si>
  <si>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</si>
  <si>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</si>
  <si>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</si>
  <si>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</si>
  <si>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</si>
  <si>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</si>
  <si>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</si>
  <si>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</si>
  <si>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</si>
  <si>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</si>
  <si>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</si>
  <si>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</si>
  <si>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</si>
  <si>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</si>
  <si>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</si>
  <si>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</si>
  <si>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</si>
  <si>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</si>
  <si>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</si>
  <si>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</si>
  <si>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</si>
  <si>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</si>
  <si>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</si>
  <si>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</si>
  <si>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</si>
  <si>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</si>
  <si>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</si>
  <si>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</si>
  <si>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</si>
  <si>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</si>
  <si>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</si>
  <si>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</si>
  <si>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</si>
  <si>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</si>
  <si>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</si>
  <si>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</si>
  <si>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</si>
  <si>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</si>
  <si>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</si>
  <si>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</si>
  <si>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</si>
  <si>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</si>
  <si>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</si>
  <si>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</si>
  <si>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</si>
  <si>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</si>
  <si>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</si>
  <si>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</si>
  <si>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</si>
  <si>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</si>
  <si>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</si>
  <si>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</si>
  <si>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</si>
  <si>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</si>
  <si>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</si>
  <si>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</si>
  <si>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</si>
  <si>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</si>
  <si>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</si>
  <si>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</si>
  <si>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</si>
  <si>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</si>
  <si>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</si>
  <si>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</si>
  <si>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</si>
  <si>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</si>
  <si>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</si>
  <si>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</si>
  <si>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</si>
  <si>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</si>
  <si>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</si>
  <si>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</si>
  <si>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</si>
  <si>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</si>
  <si>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</si>
  <si>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</si>
  <si>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</si>
  <si>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</si>
  <si>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</si>
  <si>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</si>
  <si>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</si>
  <si>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</si>
  <si>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</si>
  <si>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</si>
  <si>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</si>
  <si>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</si>
  <si>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</si>
  <si>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</si>
  <si>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</si>
  <si>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</si>
  <si>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</si>
  <si>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</si>
  <si>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</si>
  <si>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</si>
  <si>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</si>
  <si>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</si>
  <si>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</si>
  <si>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</si>
  <si>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</si>
  <si>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</si>
  <si>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</si>
  <si>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</si>
  <si>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</si>
  <si>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</si>
  <si>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</si>
  <si>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</si>
  <si>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</si>
  <si>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</si>
  <si>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</si>
  <si>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</si>
  <si>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</si>
  <si>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</si>
  <si>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</si>
  <si>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</si>
  <si>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</si>
  <si>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</si>
  <si>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</si>
  <si>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</si>
  <si>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</si>
  <si>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</si>
  <si>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</si>
  <si>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</si>
  <si>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</si>
  <si>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</si>
  <si>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</si>
  <si>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</si>
  <si>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</si>
  <si>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</si>
  <si>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</si>
  <si>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</si>
  <si>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</si>
  <si>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</si>
  <si>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</si>
  <si>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</si>
  <si>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</si>
  <si>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</si>
  <si>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</si>
  <si>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</si>
  <si>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</si>
  <si>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</si>
  <si>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</si>
  <si>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</si>
  <si>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</si>
  <si>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</si>
  <si>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</si>
  <si>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</si>
  <si>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</si>
  <si>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</si>
  <si>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</si>
  <si>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</si>
  <si>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</si>
  <si>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</si>
  <si>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</si>
  <si>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</si>
  <si>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</si>
  <si>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</si>
  <si>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</si>
  <si>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</si>
  <si>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</si>
  <si>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</si>
  <si>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</si>
  <si>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</si>
  <si>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</si>
  <si>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</si>
  <si>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</si>
  <si>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</si>
  <si>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</si>
  <si>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</si>
  <si>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</si>
  <si>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</si>
  <si>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</si>
  <si>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</si>
  <si>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</si>
  <si>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</si>
  <si>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</si>
  <si>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</si>
  <si>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</si>
  <si>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</si>
  <si>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</si>
  <si>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</si>
  <si>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</si>
  <si>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</si>
  <si>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</si>
  <si>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</si>
  <si>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</si>
  <si>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</si>
  <si>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</si>
  <si>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</si>
  <si>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</si>
  <si>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</si>
  <si>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</si>
  <si>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</si>
  <si>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</si>
  <si>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</si>
  <si>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</si>
  <si>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</si>
  <si>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</si>
  <si>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</si>
  <si>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</si>
  <si>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</si>
  <si>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</si>
  <si>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</si>
  <si>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</si>
  <si>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</si>
  <si>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</si>
  <si>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</si>
  <si>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</si>
  <si>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</si>
  <si>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</si>
  <si>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</si>
  <si>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</si>
  <si>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</si>
  <si>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</si>
  <si>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</si>
  <si>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</si>
  <si>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</si>
  <si>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</si>
  <si>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</si>
  <si>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</si>
  <si>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</si>
  <si>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</si>
  <si>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</si>
  <si>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</si>
  <si>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</si>
  <si>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</si>
  <si>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</si>
  <si>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</si>
  <si>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</si>
  <si>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</si>
  <si>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</si>
  <si>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</si>
  <si>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</si>
  <si>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</si>
  <si>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</si>
  <si>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</si>
  <si>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</si>
  <si>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</si>
  <si>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</si>
  <si>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</si>
  <si>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</si>
  <si>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</si>
  <si>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</si>
  <si>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</si>
  <si>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</si>
  <si>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</si>
  <si>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</si>
  <si>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</si>
  <si>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</si>
  <si>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</si>
  <si>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</si>
  <si>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</si>
  <si>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</si>
  <si>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</si>
  <si>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</si>
  <si>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</si>
  <si>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</si>
  <si>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</si>
  <si>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</si>
  <si>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</si>
  <si>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</si>
  <si>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</si>
  <si>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</si>
  <si>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</si>
  <si>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</si>
  <si>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</si>
  <si>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</si>
  <si>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</si>
  <si>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</si>
  <si>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</si>
  <si>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</si>
  <si>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</si>
  <si>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</si>
  <si>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</si>
  <si>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</si>
  <si>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</si>
  <si>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</si>
  <si>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</si>
  <si>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</si>
  <si>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</si>
  <si>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</si>
  <si>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</si>
  <si>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</si>
  <si>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</si>
  <si>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</si>
  <si>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</si>
  <si>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</si>
  <si>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</si>
  <si>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</si>
  <si>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</si>
  <si>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</si>
  <si>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</si>
  <si>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</si>
  <si>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</si>
  <si>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</si>
  <si>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</si>
  <si>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</si>
  <si>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</si>
  <si>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</si>
  <si>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</si>
  <si>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</si>
  <si>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</si>
  <si>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</si>
  <si>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</si>
  <si>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</si>
  <si>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</si>
  <si>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</si>
  <si>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</si>
  <si>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</si>
  <si>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</si>
  <si>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</si>
  <si>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</si>
  <si>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</si>
  <si>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</si>
  <si>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</si>
  <si>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</si>
  <si>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</si>
  <si>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</si>
  <si>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</si>
  <si>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</si>
  <si>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</si>
  <si>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</si>
  <si>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</si>
  <si>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</si>
  <si>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</si>
  <si>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</si>
  <si>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</si>
  <si>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</si>
  <si>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</si>
  <si>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</si>
  <si>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</si>
  <si>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</si>
  <si>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</si>
  <si>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</si>
  <si>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</si>
  <si>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</si>
  <si>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</si>
  <si>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</si>
  <si>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</si>
  <si>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</si>
  <si>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</si>
  <si>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</si>
  <si>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</si>
  <si>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</si>
  <si>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</si>
  <si>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</si>
  <si>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</si>
  <si>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</si>
  <si>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</si>
  <si>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</si>
  <si>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</si>
  <si>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</si>
  <si>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</si>
  <si>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</si>
  <si>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</si>
  <si>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</si>
  <si>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</si>
  <si>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</si>
  <si>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</si>
  <si>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</si>
  <si>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</si>
  <si>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</si>
  <si>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</si>
  <si>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</si>
  <si>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</si>
  <si>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</si>
  <si>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</si>
  <si>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</si>
  <si>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</si>
  <si>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</si>
  <si>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</si>
  <si>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</si>
  <si>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</si>
  <si>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</si>
  <si>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</si>
  <si>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</si>
  <si>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</si>
  <si>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</si>
  <si>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</si>
  <si>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</si>
  <si>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</si>
  <si>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</si>
  <si>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</si>
  <si>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</si>
  <si>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</si>
  <si>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</si>
  <si>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</si>
  <si>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</si>
  <si>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</si>
  <si>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</si>
  <si>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</si>
  <si>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</si>
  <si>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</si>
  <si>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</si>
  <si>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</si>
  <si>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</si>
  <si>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</si>
  <si>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</si>
  <si>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</si>
  <si>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</si>
  <si>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</si>
  <si>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</si>
  <si>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</si>
  <si>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</si>
  <si>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</si>
  <si>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</si>
  <si>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</si>
  <si>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</si>
  <si>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</si>
  <si>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</si>
  <si>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</si>
  <si>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</si>
  <si>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</si>
  <si>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</si>
  <si>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</si>
  <si>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</si>
  <si>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</si>
  <si>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</si>
  <si>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</si>
  <si>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</si>
  <si>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</si>
  <si>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</si>
  <si>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</si>
  <si>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</si>
  <si>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</si>
  <si>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</si>
  <si>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</si>
  <si>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</si>
  <si>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</si>
  <si>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</si>
  <si>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</si>
  <si>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</si>
  <si>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</si>
  <si>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</si>
  <si>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</si>
  <si>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</si>
  <si>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</si>
  <si>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</si>
  <si>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</si>
  <si>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</si>
  <si>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</si>
  <si>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</si>
  <si>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</si>
  <si>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</si>
  <si>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</si>
  <si>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</si>
  <si>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</si>
  <si>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</si>
  <si>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</si>
  <si>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</si>
  <si>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</si>
  <si>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</si>
  <si>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</si>
  <si>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</si>
  <si>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</si>
  <si>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</si>
  <si>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</si>
  <si>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</si>
  <si>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</si>
  <si>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</si>
  <si>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</si>
  <si>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</si>
  <si>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</si>
  <si>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</si>
  <si>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</si>
  <si>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</si>
  <si>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</si>
  <si>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</si>
  <si>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</si>
  <si>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</si>
  <si>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</si>
  <si>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</si>
  <si>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>СПРАВКА</t>
  </si>
  <si>
    <t xml:space="preserve">                                                                 СПРАВКА ЗА НЕТЕКУЩИТЕ АКТИВИ </t>
  </si>
  <si>
    <t xml:space="preserve"> ОТЧЕТ ЗА ДОХОДИТЕ  </t>
  </si>
  <si>
    <t xml:space="preserve">СЧЕТОВОДЕН  БАЛАНС </t>
  </si>
  <si>
    <t>ОТЧЕТ ЗА ПАРИЧНИТЕ ПОТОЦИ ПО ПРЕКИЯ МЕТОД</t>
  </si>
  <si>
    <t xml:space="preserve">СПРАВКА ЗА ВЗЕМАНИЯТА, ЗАДЪЛЖЕНИЯТА И ПРОВИЗИИТЕ </t>
  </si>
  <si>
    <t xml:space="preserve">СПРАВКА </t>
  </si>
  <si>
    <t>01.01.-31.03.2013</t>
  </si>
  <si>
    <t>Отчетен период:                                      01.01. - 31.03.2013год.</t>
  </si>
  <si>
    <t xml:space="preserve"> КОНСОЛИДИРАН</t>
  </si>
  <si>
    <t>Дата на съставяне: 29.05.2013</t>
  </si>
  <si>
    <t xml:space="preserve">Дата на съставяне:  29.05.2013                                     </t>
  </si>
  <si>
    <t xml:space="preserve">Дата  на съставяне: 29.05.2013                                                                                                                                </t>
  </si>
  <si>
    <t xml:space="preserve">Дата на съставяне:29.05.2013               </t>
  </si>
  <si>
    <t>Дата на съставяне:29.05.2013</t>
  </si>
  <si>
    <t>2.МЕДИКА АД</t>
  </si>
  <si>
    <t>3.ЕКОБУЛПАК АД</t>
  </si>
  <si>
    <t>4.МАРИЦАТЕКС АД</t>
  </si>
  <si>
    <t>5.УНИКРЕДИТ БУЛБАНК АД /ЕЙЧ ВИ БИ БАНК/</t>
  </si>
  <si>
    <t>6.ОЗОФ ДОВЕРИЕ АД</t>
  </si>
  <si>
    <t>7.БАЛКАНФАРМА РАЗГРАД</t>
  </si>
  <si>
    <t>8.ХИДРОИЗОМАТ АД</t>
  </si>
  <si>
    <t>9.СОФАРМА ИМОТИ АДСИЦ</t>
  </si>
  <si>
    <t>10.БАЛКАНФАРМА ДУПНИЦА</t>
  </si>
  <si>
    <t>11.ЕЛФАРМА АД</t>
  </si>
  <si>
    <t>12.БЪЛГАРСКА ФОНДОВА БОРСА</t>
  </si>
  <si>
    <t>13.ДФ СТАТУС НОВИ АКЦИИ</t>
  </si>
  <si>
    <t>14.АРОМА АД</t>
  </si>
  <si>
    <t>15.ЛАВЕНА АД</t>
  </si>
  <si>
    <t>16.ДФ ЕЛАНА ФОНД ПАРИЧЕН ПАЗАР</t>
  </si>
  <si>
    <t>17.ТОДОРОВ АД</t>
  </si>
  <si>
    <t>2.ВЕСТФАРМ</t>
  </si>
  <si>
    <t>2.КРИМГАЗ ОАО</t>
  </si>
  <si>
    <t>3.АИК БАНК АД</t>
  </si>
  <si>
    <t>4.ПРИВРЕДНА БАНКА АД</t>
  </si>
  <si>
    <t>1.БЕЛАГРОМЕД</t>
  </si>
  <si>
    <t>3.НПК БИОТЕСТ</t>
  </si>
  <si>
    <t>5.СПЕЦ ФАРМАЦИЯ</t>
  </si>
  <si>
    <t>6.ФАРМАЦЕВТ ПЛЮС</t>
  </si>
  <si>
    <t>7.АЛЛАНКО ООО</t>
  </si>
</sst>
</file>

<file path=xl/styles.xml><?xml version="1.0" encoding="utf-8"?>
<styleSheet xmlns="http://schemas.openxmlformats.org/spreadsheetml/2006/main">
  <numFmts count="3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5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5" fillId="0" borderId="0" xfId="66" applyFont="1" applyAlignment="1">
      <alignment wrapText="1"/>
      <protection/>
    </xf>
    <xf numFmtId="0" fontId="15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20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5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2" fillId="0" borderId="0" xfId="62" applyFont="1" applyBorder="1">
      <alignment/>
      <protection/>
    </xf>
    <xf numFmtId="49" fontId="22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1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1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5" fillId="0" borderId="0" xfId="62" applyFont="1" applyBorder="1">
      <alignment/>
      <protection/>
    </xf>
    <xf numFmtId="0" fontId="25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1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6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2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1" fontId="22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3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2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3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2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5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6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6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22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5" fillId="0" borderId="0" xfId="66" applyFont="1" applyAlignment="1" applyProtection="1">
      <alignment wrapText="1"/>
      <protection locked="0"/>
    </xf>
    <xf numFmtId="49" fontId="15" fillId="0" borderId="0" xfId="66" applyNumberFormat="1" applyFont="1" applyAlignment="1" applyProtection="1">
      <alignment horizontal="center" wrapText="1"/>
      <protection locked="0"/>
    </xf>
    <xf numFmtId="0" fontId="15" fillId="0" borderId="0" xfId="66" applyFont="1" applyProtection="1">
      <alignment/>
      <protection locked="0"/>
    </xf>
    <xf numFmtId="0" fontId="15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2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2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6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4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4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2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2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20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2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9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2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1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7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7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8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8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8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8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8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8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8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8" fillId="19" borderId="10" xfId="63" applyNumberFormat="1" applyFont="1" applyFill="1" applyBorder="1" applyAlignment="1" applyProtection="1">
      <alignment vertical="top"/>
      <protection/>
    </xf>
    <xf numFmtId="0" fontId="28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8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7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7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7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6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6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7" fillId="0" borderId="10" xfId="65" applyFont="1" applyBorder="1" applyAlignment="1" applyProtection="1">
      <alignment horizontal="left" vertical="center" wrapText="1"/>
      <protection/>
    </xf>
    <xf numFmtId="0" fontId="16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9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46" xfId="61" applyFont="1" applyBorder="1" applyAlignment="1" applyProtection="1">
      <alignment horizontal="center" vertical="center" wrapText="1"/>
      <protection/>
    </xf>
    <xf numFmtId="0" fontId="12" fillId="0" borderId="47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5" fillId="0" borderId="10" xfId="60" applyFont="1" applyBorder="1" applyAlignment="1">
      <alignment horizontal="left" vertical="center" wrapText="1"/>
      <protection/>
    </xf>
    <xf numFmtId="49" fontId="24" fillId="0" borderId="10" xfId="60" applyNumberFormat="1" applyFont="1" applyBorder="1" applyAlignment="1">
      <alignment horizontal="center" vertical="center" wrapText="1"/>
      <protection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49" fontId="13" fillId="0" borderId="10" xfId="60" applyNumberFormat="1" applyFont="1" applyBorder="1" applyAlignment="1">
      <alignment horizontal="center" vertical="center" wrapText="1"/>
      <protection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9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48" xfId="63" applyFont="1" applyBorder="1" applyAlignment="1" applyProtection="1">
      <alignment horizontal="left" vertical="top" wrapText="1"/>
      <protection locked="0"/>
    </xf>
    <xf numFmtId="0" fontId="0" fillId="0" borderId="48" xfId="0" applyBorder="1" applyAlignment="1">
      <alignment wrapText="1"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8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4" sqref="A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863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7"/>
      <c r="C4" s="367"/>
      <c r="D4" s="386"/>
      <c r="E4" s="387" t="s">
        <v>869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867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v>43475</v>
      </c>
      <c r="D11" s="413">
        <v>42012</v>
      </c>
      <c r="E11" s="408" t="s">
        <v>21</v>
      </c>
      <c r="F11" s="414" t="s">
        <v>22</v>
      </c>
      <c r="G11" s="415">
        <v>132000</v>
      </c>
      <c r="H11" s="415">
        <v>132000</v>
      </c>
    </row>
    <row r="12" spans="1:8" ht="15">
      <c r="A12" s="406" t="s">
        <v>23</v>
      </c>
      <c r="B12" s="412" t="s">
        <v>24</v>
      </c>
      <c r="C12" s="413">
        <v>85091</v>
      </c>
      <c r="D12" s="413">
        <v>85552</v>
      </c>
      <c r="E12" s="408" t="s">
        <v>25</v>
      </c>
      <c r="F12" s="414" t="s">
        <v>26</v>
      </c>
      <c r="G12" s="416">
        <v>132000</v>
      </c>
      <c r="H12" s="416">
        <v>132000</v>
      </c>
    </row>
    <row r="13" spans="1:8" ht="15">
      <c r="A13" s="406" t="s">
        <v>27</v>
      </c>
      <c r="B13" s="412" t="s">
        <v>28</v>
      </c>
      <c r="C13" s="413">
        <v>67094</v>
      </c>
      <c r="D13" s="413">
        <v>57820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v>2786</v>
      </c>
      <c r="D14" s="413">
        <v>2833</v>
      </c>
      <c r="E14" s="417" t="s">
        <v>33</v>
      </c>
      <c r="F14" s="414" t="s">
        <v>34</v>
      </c>
      <c r="G14" s="418">
        <v>-14000</v>
      </c>
      <c r="H14" s="418">
        <v>-13594</v>
      </c>
    </row>
    <row r="15" spans="1:8" ht="15">
      <c r="A15" s="406" t="s">
        <v>35</v>
      </c>
      <c r="B15" s="412" t="s">
        <v>36</v>
      </c>
      <c r="C15" s="413">
        <v>12589</v>
      </c>
      <c r="D15" s="413">
        <v>13737</v>
      </c>
      <c r="E15" s="417" t="s">
        <v>37</v>
      </c>
      <c r="F15" s="414" t="s">
        <v>38</v>
      </c>
      <c r="G15" s="418">
        <v>0</v>
      </c>
      <c r="H15" s="418">
        <v>0</v>
      </c>
    </row>
    <row r="16" spans="1:8" ht="15">
      <c r="A16" s="406" t="s">
        <v>39</v>
      </c>
      <c r="B16" s="419" t="s">
        <v>40</v>
      </c>
      <c r="C16" s="413">
        <v>8108</v>
      </c>
      <c r="D16" s="413">
        <v>8175</v>
      </c>
      <c r="E16" s="417" t="s">
        <v>41</v>
      </c>
      <c r="F16" s="414" t="s">
        <v>42</v>
      </c>
      <c r="G16" s="418">
        <v>0</v>
      </c>
      <c r="H16" s="418">
        <v>0</v>
      </c>
    </row>
    <row r="17" spans="1:18" ht="25.5">
      <c r="A17" s="406" t="s">
        <v>43</v>
      </c>
      <c r="B17" s="412" t="s">
        <v>44</v>
      </c>
      <c r="C17" s="413">
        <v>83683</v>
      </c>
      <c r="D17" s="413">
        <v>81945</v>
      </c>
      <c r="E17" s="417" t="s">
        <v>45</v>
      </c>
      <c r="F17" s="420" t="s">
        <v>46</v>
      </c>
      <c r="G17" s="421">
        <f>G11+G14+G15+G16</f>
        <v>118000</v>
      </c>
      <c r="H17" s="421">
        <f>H11+H14+H15+H16</f>
        <v>118406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/>
      <c r="D18" s="413"/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302826</v>
      </c>
      <c r="D19" s="426">
        <f>SUM(D11:D18)</f>
        <v>292074</v>
      </c>
      <c r="E19" s="408" t="s">
        <v>52</v>
      </c>
      <c r="F19" s="414" t="s">
        <v>53</v>
      </c>
      <c r="G19" s="415">
        <v>0</v>
      </c>
      <c r="H19" s="415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v>7105</v>
      </c>
      <c r="D20" s="413">
        <v>7110</v>
      </c>
      <c r="E20" s="408" t="s">
        <v>56</v>
      </c>
      <c r="F20" s="414" t="s">
        <v>57</v>
      </c>
      <c r="G20" s="427">
        <v>24150</v>
      </c>
      <c r="H20" s="427">
        <v>23639</v>
      </c>
    </row>
    <row r="21" spans="1:18" ht="15">
      <c r="A21" s="406" t="s">
        <v>58</v>
      </c>
      <c r="B21" s="428" t="s">
        <v>59</v>
      </c>
      <c r="C21" s="413"/>
      <c r="D21" s="413"/>
      <c r="E21" s="429" t="s">
        <v>60</v>
      </c>
      <c r="F21" s="414" t="s">
        <v>61</v>
      </c>
      <c r="G21" s="430">
        <f>SUM(G22:G24)</f>
        <v>165880</v>
      </c>
      <c r="H21" s="430">
        <f>SUM(H22:H24)</f>
        <v>165874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25934</v>
      </c>
      <c r="H22" s="415">
        <v>25934</v>
      </c>
    </row>
    <row r="23" spans="1:13" ht="15">
      <c r="A23" s="406" t="s">
        <v>65</v>
      </c>
      <c r="B23" s="412" t="s">
        <v>66</v>
      </c>
      <c r="C23" s="413">
        <v>6019</v>
      </c>
      <c r="D23" s="413">
        <v>6301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v>2436</v>
      </c>
      <c r="D24" s="413">
        <v>2567</v>
      </c>
      <c r="E24" s="408" t="s">
        <v>71</v>
      </c>
      <c r="F24" s="414" t="s">
        <v>72</v>
      </c>
      <c r="G24" s="415">
        <v>139946</v>
      </c>
      <c r="H24" s="415">
        <v>139940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190030</v>
      </c>
      <c r="H25" s="421">
        <f>H19+H20+H21</f>
        <v>189513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v>4910</v>
      </c>
      <c r="D26" s="413">
        <v>4563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13365</v>
      </c>
      <c r="D27" s="426">
        <f>SUM(D23:D26)</f>
        <v>13431</v>
      </c>
      <c r="E27" s="432" t="s">
        <v>82</v>
      </c>
      <c r="F27" s="414" t="s">
        <v>83</v>
      </c>
      <c r="G27" s="421">
        <f>SUM(G28:G30)</f>
        <v>37960</v>
      </c>
      <c r="H27" s="421">
        <f>SUM(H28:H30)</f>
        <v>0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37960</v>
      </c>
      <c r="H28" s="415"/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v>13279</v>
      </c>
      <c r="D30" s="413">
        <v>12949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17680</v>
      </c>
      <c r="H31" s="415">
        <v>37960</v>
      </c>
      <c r="M31" s="165"/>
    </row>
    <row r="32" spans="1:15" ht="15">
      <c r="A32" s="406" t="s">
        <v>97</v>
      </c>
      <c r="B32" s="428" t="s">
        <v>98</v>
      </c>
      <c r="C32" s="426">
        <f>C30+C31</f>
        <v>13279</v>
      </c>
      <c r="D32" s="426">
        <f>D30+D31</f>
        <v>12949</v>
      </c>
      <c r="E32" s="417" t="s">
        <v>99</v>
      </c>
      <c r="F32" s="414" t="s">
        <v>100</v>
      </c>
      <c r="G32" s="418">
        <v>0</v>
      </c>
      <c r="H32" s="418">
        <v>0</v>
      </c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55640</v>
      </c>
      <c r="H33" s="421">
        <f>H27+H31+H32</f>
        <v>37960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26332</v>
      </c>
      <c r="D34" s="426">
        <f>SUM(D35:D38)</f>
        <v>24007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/>
      <c r="D35" s="413"/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363670</v>
      </c>
      <c r="H36" s="421">
        <f>H25+H17+H33</f>
        <v>345879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>
        <v>1726</v>
      </c>
      <c r="D37" s="413">
        <v>582</v>
      </c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v>24606</v>
      </c>
      <c r="D38" s="413">
        <v>23425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49406</v>
      </c>
      <c r="H39" s="427">
        <v>45474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v>60466</v>
      </c>
      <c r="H44" s="415">
        <v>56844</v>
      </c>
    </row>
    <row r="45" spans="1:15" ht="15">
      <c r="A45" s="406" t="s">
        <v>135</v>
      </c>
      <c r="B45" s="425" t="s">
        <v>136</v>
      </c>
      <c r="C45" s="426">
        <f>C34+C39+C44</f>
        <v>26332</v>
      </c>
      <c r="D45" s="426">
        <f>D34+D39+D44</f>
        <v>24007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v>1177</v>
      </c>
      <c r="D47" s="413">
        <v>1183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>
        <v>1773</v>
      </c>
      <c r="D48" s="413">
        <v>1314</v>
      </c>
      <c r="E48" s="408" t="s">
        <v>148</v>
      </c>
      <c r="F48" s="414" t="s">
        <v>149</v>
      </c>
      <c r="G48" s="415">
        <v>4603</v>
      </c>
      <c r="H48" s="415">
        <v>5121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65069</v>
      </c>
      <c r="H49" s="421">
        <f>SUM(H43:H48)</f>
        <v>61965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v>151</v>
      </c>
      <c r="D50" s="413">
        <v>146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3101</v>
      </c>
      <c r="D51" s="426">
        <f>SUM(D47:D50)</f>
        <v>2643</v>
      </c>
      <c r="E51" s="429" t="s">
        <v>156</v>
      </c>
      <c r="F51" s="420" t="s">
        <v>157</v>
      </c>
      <c r="G51" s="415">
        <v>2397</v>
      </c>
      <c r="H51" s="415">
        <v>2331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v>6915</v>
      </c>
      <c r="H53" s="415">
        <v>5792</v>
      </c>
    </row>
    <row r="54" spans="1:8" ht="15">
      <c r="A54" s="406" t="s">
        <v>165</v>
      </c>
      <c r="B54" s="425" t="s">
        <v>166</v>
      </c>
      <c r="C54" s="413">
        <v>2687</v>
      </c>
      <c r="D54" s="413">
        <v>2537</v>
      </c>
      <c r="E54" s="408" t="s">
        <v>167</v>
      </c>
      <c r="F54" s="420" t="s">
        <v>168</v>
      </c>
      <c r="G54" s="415"/>
      <c r="H54" s="415"/>
    </row>
    <row r="55" spans="1:18" ht="25.5">
      <c r="A55" s="451" t="s">
        <v>169</v>
      </c>
      <c r="B55" s="452" t="s">
        <v>170</v>
      </c>
      <c r="C55" s="426">
        <f>C19+C20+C21+C27+C32+C45+C51+C53+C54</f>
        <v>368695</v>
      </c>
      <c r="D55" s="426">
        <f>D19+D20+D21+D27+D32+D45+D51+D53+D54</f>
        <v>354751</v>
      </c>
      <c r="E55" s="408" t="s">
        <v>171</v>
      </c>
      <c r="F55" s="441" t="s">
        <v>172</v>
      </c>
      <c r="G55" s="421">
        <f>G49+G51+G52+G53+G54</f>
        <v>74381</v>
      </c>
      <c r="H55" s="421">
        <f>H49+H51+H52+H53+H54</f>
        <v>70088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30938</v>
      </c>
      <c r="D58" s="413">
        <v>29228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v>40841</v>
      </c>
      <c r="D59" s="413">
        <v>42136</v>
      </c>
      <c r="E59" s="429" t="s">
        <v>180</v>
      </c>
      <c r="F59" s="414" t="s">
        <v>181</v>
      </c>
      <c r="G59" s="415">
        <v>222509</v>
      </c>
      <c r="H59" s="415">
        <v>203994</v>
      </c>
      <c r="M59" s="165"/>
    </row>
    <row r="60" spans="1:8" ht="15">
      <c r="A60" s="406" t="s">
        <v>182</v>
      </c>
      <c r="B60" s="412" t="s">
        <v>183</v>
      </c>
      <c r="C60" s="413">
        <v>50148</v>
      </c>
      <c r="D60" s="413">
        <v>55012</v>
      </c>
      <c r="E60" s="408" t="s">
        <v>184</v>
      </c>
      <c r="F60" s="414" t="s">
        <v>185</v>
      </c>
      <c r="G60" s="415">
        <v>11421</v>
      </c>
      <c r="H60" s="415">
        <v>9559</v>
      </c>
    </row>
    <row r="61" spans="1:18" ht="15">
      <c r="A61" s="406" t="s">
        <v>186</v>
      </c>
      <c r="B61" s="419" t="s">
        <v>187</v>
      </c>
      <c r="C61" s="413">
        <v>4785</v>
      </c>
      <c r="D61" s="413">
        <v>4574</v>
      </c>
      <c r="E61" s="417" t="s">
        <v>188</v>
      </c>
      <c r="F61" s="456" t="s">
        <v>189</v>
      </c>
      <c r="G61" s="421">
        <f>SUM(G62:G68)</f>
        <v>67100</v>
      </c>
      <c r="H61" s="421">
        <f>SUM(H62:H68)</f>
        <v>65834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v>2221</v>
      </c>
      <c r="H62" s="415">
        <v>1560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v>63</v>
      </c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126712</v>
      </c>
      <c r="D64" s="426">
        <f>SUM(D58:D63)</f>
        <v>130950</v>
      </c>
      <c r="E64" s="408" t="s">
        <v>199</v>
      </c>
      <c r="F64" s="414" t="s">
        <v>200</v>
      </c>
      <c r="G64" s="415">
        <v>53189</v>
      </c>
      <c r="H64" s="415">
        <v>53760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v>486</v>
      </c>
      <c r="H65" s="415">
        <v>1482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v>5643</v>
      </c>
      <c r="H66" s="415">
        <v>5366</v>
      </c>
    </row>
    <row r="67" spans="1:8" ht="15">
      <c r="A67" s="406" t="s">
        <v>206</v>
      </c>
      <c r="B67" s="412" t="s">
        <v>207</v>
      </c>
      <c r="C67" s="413">
        <v>62748</v>
      </c>
      <c r="D67" s="413">
        <v>60871</v>
      </c>
      <c r="E67" s="408" t="s">
        <v>208</v>
      </c>
      <c r="F67" s="414" t="s">
        <v>209</v>
      </c>
      <c r="G67" s="415">
        <v>1407</v>
      </c>
      <c r="H67" s="415">
        <v>1258</v>
      </c>
    </row>
    <row r="68" spans="1:8" ht="15">
      <c r="A68" s="406" t="s">
        <v>210</v>
      </c>
      <c r="B68" s="412" t="s">
        <v>211</v>
      </c>
      <c r="C68" s="413">
        <v>179835</v>
      </c>
      <c r="D68" s="413">
        <v>154784</v>
      </c>
      <c r="E68" s="408" t="s">
        <v>212</v>
      </c>
      <c r="F68" s="414" t="s">
        <v>213</v>
      </c>
      <c r="G68" s="415">
        <v>4091</v>
      </c>
      <c r="H68" s="415">
        <v>2408</v>
      </c>
    </row>
    <row r="69" spans="1:8" ht="15">
      <c r="A69" s="406" t="s">
        <v>214</v>
      </c>
      <c r="B69" s="412" t="s">
        <v>215</v>
      </c>
      <c r="C69" s="413">
        <v>8607</v>
      </c>
      <c r="D69" s="413">
        <v>5774</v>
      </c>
      <c r="E69" s="429" t="s">
        <v>77</v>
      </c>
      <c r="F69" s="414" t="s">
        <v>216</v>
      </c>
      <c r="G69" s="415">
        <v>3383</v>
      </c>
      <c r="H69" s="415">
        <v>4490</v>
      </c>
    </row>
    <row r="70" spans="1:8" ht="15">
      <c r="A70" s="406" t="s">
        <v>217</v>
      </c>
      <c r="B70" s="412" t="s">
        <v>218</v>
      </c>
      <c r="C70" s="413">
        <v>701</v>
      </c>
      <c r="D70" s="413">
        <v>482</v>
      </c>
      <c r="E70" s="408" t="s">
        <v>219</v>
      </c>
      <c r="F70" s="414" t="s">
        <v>220</v>
      </c>
      <c r="G70" s="415"/>
      <c r="H70" s="415">
        <v>100</v>
      </c>
    </row>
    <row r="71" spans="1:18" ht="15">
      <c r="A71" s="406" t="s">
        <v>221</v>
      </c>
      <c r="B71" s="412" t="s">
        <v>222</v>
      </c>
      <c r="C71" s="413">
        <v>8308</v>
      </c>
      <c r="D71" s="413">
        <v>10331</v>
      </c>
      <c r="E71" s="432" t="s">
        <v>45</v>
      </c>
      <c r="F71" s="457" t="s">
        <v>223</v>
      </c>
      <c r="G71" s="458">
        <f>G59+G60+G61+G69+G70</f>
        <v>304413</v>
      </c>
      <c r="H71" s="458">
        <f>H59+H60+H61+H69+H70</f>
        <v>283977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v>7879</v>
      </c>
      <c r="D72" s="413">
        <v>7824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/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v>2236</v>
      </c>
      <c r="D74" s="413">
        <v>2365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270314</v>
      </c>
      <c r="D75" s="426">
        <f>SUM(D67:D74)</f>
        <v>242431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/>
      <c r="H76" s="415"/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304413</v>
      </c>
      <c r="H79" s="470">
        <f>H71+H74+H75+H76</f>
        <v>283977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1066</v>
      </c>
      <c r="D87" s="413">
        <v>1129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21816</v>
      </c>
      <c r="D88" s="413">
        <v>11847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1913</v>
      </c>
      <c r="D89" s="413">
        <v>2791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24795</v>
      </c>
      <c r="D91" s="426">
        <f>SUM(D87:D90)</f>
        <v>15767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1354</v>
      </c>
      <c r="D92" s="413">
        <v>1519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423175</v>
      </c>
      <c r="D93" s="426">
        <f>D64+D75+D84+D91+D92</f>
        <v>390667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791870</v>
      </c>
      <c r="D94" s="477">
        <f>D93+D55</f>
        <v>745418</v>
      </c>
      <c r="E94" s="478" t="s">
        <v>269</v>
      </c>
      <c r="F94" s="479" t="s">
        <v>270</v>
      </c>
      <c r="G94" s="480">
        <f>G36+G39+G55+G79</f>
        <v>791870</v>
      </c>
      <c r="H94" s="480">
        <f>H36+H39+H55+H79</f>
        <v>745418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5" t="s">
        <v>839</v>
      </c>
      <c r="B96" s="336"/>
      <c r="C96" s="164"/>
      <c r="D96" s="164"/>
      <c r="E96" s="337"/>
      <c r="F96" s="170"/>
      <c r="G96" s="171"/>
      <c r="H96" s="172"/>
      <c r="M96" s="165"/>
    </row>
    <row r="97" spans="1:13" ht="15">
      <c r="A97" s="335"/>
      <c r="B97" s="336"/>
      <c r="C97" s="164"/>
      <c r="D97" s="164"/>
      <c r="E97" s="337"/>
      <c r="F97" s="170"/>
      <c r="G97" s="171"/>
      <c r="H97" s="172"/>
      <c r="M97" s="165"/>
    </row>
    <row r="98" spans="1:13" ht="15">
      <c r="A98" s="66" t="s">
        <v>870</v>
      </c>
      <c r="B98" s="336"/>
      <c r="C98" s="614" t="s">
        <v>849</v>
      </c>
      <c r="D98" s="614"/>
      <c r="E98" s="614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14" t="s">
        <v>850</v>
      </c>
      <c r="D100" s="615"/>
      <c r="E100" s="615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0">
      <selection activeCell="B44" sqref="B44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862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1"/>
      <c r="C2" s="331"/>
      <c r="D2" s="331"/>
      <c r="E2" s="331" t="str">
        <f>'справка №1-БАЛАНС'!E3</f>
        <v>СОФАРМА АД</v>
      </c>
      <c r="F2" s="618" t="s">
        <v>1</v>
      </c>
      <c r="G2" s="618"/>
      <c r="H2" s="204">
        <f>'справка №1-БАЛАНС'!H3</f>
        <v>831902088</v>
      </c>
    </row>
    <row r="3" spans="1:8" ht="15">
      <c r="A3" s="6" t="s">
        <v>271</v>
      </c>
      <c r="B3" s="331"/>
      <c r="C3" s="331"/>
      <c r="D3" s="331"/>
      <c r="E3" s="331" t="str">
        <f>'справка №1-БАЛАНС'!E4</f>
        <v> КОНСОЛИДИРАН</v>
      </c>
      <c r="F3" s="358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01.01.-31.03.2013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21484</v>
      </c>
      <c r="D9" s="496">
        <v>25166</v>
      </c>
      <c r="E9" s="494" t="s">
        <v>281</v>
      </c>
      <c r="F9" s="497" t="s">
        <v>282</v>
      </c>
      <c r="G9" s="498">
        <v>78043</v>
      </c>
      <c r="H9" s="498">
        <v>67496</v>
      </c>
    </row>
    <row r="10" spans="1:8" ht="12">
      <c r="A10" s="494" t="s">
        <v>283</v>
      </c>
      <c r="B10" s="495" t="s">
        <v>284</v>
      </c>
      <c r="C10" s="496">
        <v>14219</v>
      </c>
      <c r="D10" s="496">
        <v>13235</v>
      </c>
      <c r="E10" s="494" t="s">
        <v>285</v>
      </c>
      <c r="F10" s="497" t="s">
        <v>286</v>
      </c>
      <c r="G10" s="498">
        <v>109565</v>
      </c>
      <c r="H10" s="498">
        <v>105671</v>
      </c>
    </row>
    <row r="11" spans="1:8" ht="12">
      <c r="A11" s="494" t="s">
        <v>287</v>
      </c>
      <c r="B11" s="495" t="s">
        <v>288</v>
      </c>
      <c r="C11" s="496">
        <v>5410</v>
      </c>
      <c r="D11" s="496">
        <v>4585</v>
      </c>
      <c r="E11" s="499" t="s">
        <v>289</v>
      </c>
      <c r="F11" s="497" t="s">
        <v>290</v>
      </c>
      <c r="G11" s="498">
        <v>1398</v>
      </c>
      <c r="H11" s="498">
        <v>423</v>
      </c>
    </row>
    <row r="12" spans="1:8" ht="12">
      <c r="A12" s="494" t="s">
        <v>291</v>
      </c>
      <c r="B12" s="495" t="s">
        <v>292</v>
      </c>
      <c r="C12" s="496">
        <v>13674</v>
      </c>
      <c r="D12" s="496">
        <v>12937</v>
      </c>
      <c r="E12" s="499" t="s">
        <v>77</v>
      </c>
      <c r="F12" s="497" t="s">
        <v>293</v>
      </c>
      <c r="G12" s="498">
        <v>866</v>
      </c>
      <c r="H12" s="498">
        <v>715</v>
      </c>
    </row>
    <row r="13" spans="1:18" ht="12">
      <c r="A13" s="494" t="s">
        <v>294</v>
      </c>
      <c r="B13" s="495" t="s">
        <v>295</v>
      </c>
      <c r="C13" s="496">
        <v>3602</v>
      </c>
      <c r="D13" s="496">
        <v>3373</v>
      </c>
      <c r="E13" s="500" t="s">
        <v>50</v>
      </c>
      <c r="F13" s="501" t="s">
        <v>296</v>
      </c>
      <c r="G13" s="490">
        <f>SUM(G9:G12)</f>
        <v>189872</v>
      </c>
      <c r="H13" s="490">
        <f>SUM(H9:H12)</f>
        <v>174305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105935</v>
      </c>
      <c r="D14" s="496">
        <v>97595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484</v>
      </c>
      <c r="D15" s="504">
        <v>-1609</v>
      </c>
      <c r="E15" s="491" t="s">
        <v>301</v>
      </c>
      <c r="F15" s="505" t="s">
        <v>302</v>
      </c>
      <c r="G15" s="498">
        <v>97</v>
      </c>
      <c r="H15" s="498">
        <v>90</v>
      </c>
    </row>
    <row r="16" spans="1:8" ht="12">
      <c r="A16" s="494" t="s">
        <v>303</v>
      </c>
      <c r="B16" s="495" t="s">
        <v>304</v>
      </c>
      <c r="C16" s="504">
        <v>3433</v>
      </c>
      <c r="D16" s="504">
        <v>1764</v>
      </c>
      <c r="E16" s="494" t="s">
        <v>305</v>
      </c>
      <c r="F16" s="502" t="s">
        <v>306</v>
      </c>
      <c r="G16" s="506"/>
      <c r="H16" s="506"/>
    </row>
    <row r="17" spans="1:8" ht="12">
      <c r="A17" s="507" t="s">
        <v>307</v>
      </c>
      <c r="B17" s="495" t="s">
        <v>308</v>
      </c>
      <c r="C17" s="508">
        <v>393</v>
      </c>
      <c r="D17" s="508">
        <v>274</v>
      </c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168241</v>
      </c>
      <c r="D19" s="510">
        <f>SUM(D9:D15)+D16</f>
        <v>157046</v>
      </c>
      <c r="E19" s="511" t="s">
        <v>313</v>
      </c>
      <c r="F19" s="502" t="s">
        <v>314</v>
      </c>
      <c r="G19" s="498">
        <v>1676</v>
      </c>
      <c r="H19" s="498">
        <v>1185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/>
      <c r="H20" s="498"/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/>
      <c r="H21" s="498"/>
    </row>
    <row r="22" spans="1:8" ht="24">
      <c r="A22" s="489" t="s">
        <v>320</v>
      </c>
      <c r="B22" s="514" t="s">
        <v>321</v>
      </c>
      <c r="C22" s="496">
        <v>1751</v>
      </c>
      <c r="D22" s="496">
        <v>1696</v>
      </c>
      <c r="E22" s="511" t="s">
        <v>322</v>
      </c>
      <c r="F22" s="502" t="s">
        <v>323</v>
      </c>
      <c r="G22" s="498">
        <v>176</v>
      </c>
      <c r="H22" s="498"/>
    </row>
    <row r="23" spans="1:8" ht="24">
      <c r="A23" s="494" t="s">
        <v>324</v>
      </c>
      <c r="B23" s="514" t="s">
        <v>325</v>
      </c>
      <c r="C23" s="496">
        <v>13</v>
      </c>
      <c r="D23" s="496">
        <v>7</v>
      </c>
      <c r="E23" s="494" t="s">
        <v>326</v>
      </c>
      <c r="F23" s="502" t="s">
        <v>327</v>
      </c>
      <c r="G23" s="498">
        <v>133</v>
      </c>
      <c r="H23" s="498"/>
    </row>
    <row r="24" spans="1:18" ht="12">
      <c r="A24" s="494" t="s">
        <v>328</v>
      </c>
      <c r="B24" s="514" t="s">
        <v>329</v>
      </c>
      <c r="C24" s="496">
        <v>173</v>
      </c>
      <c r="D24" s="496">
        <v>560</v>
      </c>
      <c r="E24" s="500" t="s">
        <v>102</v>
      </c>
      <c r="F24" s="505" t="s">
        <v>330</v>
      </c>
      <c r="G24" s="490">
        <f>SUM(G19:G23)</f>
        <v>1985</v>
      </c>
      <c r="H24" s="490">
        <f>SUM(H19:H23)</f>
        <v>1185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492</v>
      </c>
      <c r="D25" s="496">
        <v>2398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2429</v>
      </c>
      <c r="D26" s="510">
        <f>SUM(D22:D25)</f>
        <v>4661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170670</v>
      </c>
      <c r="D28" s="493">
        <f>D26+D19</f>
        <v>161707</v>
      </c>
      <c r="E28" s="487" t="s">
        <v>335</v>
      </c>
      <c r="F28" s="505" t="s">
        <v>336</v>
      </c>
      <c r="G28" s="490">
        <f>G13+G15+G24</f>
        <v>191954</v>
      </c>
      <c r="H28" s="490">
        <f>H13+H15+H24</f>
        <v>175580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21284</v>
      </c>
      <c r="D30" s="493">
        <f>IF((H28-D28)&gt;0,H28-D28,0)</f>
        <v>13873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170670</v>
      </c>
      <c r="D33" s="510">
        <f>D28-D31+D32</f>
        <v>161707</v>
      </c>
      <c r="E33" s="487" t="s">
        <v>349</v>
      </c>
      <c r="F33" s="505" t="s">
        <v>350</v>
      </c>
      <c r="G33" s="516">
        <f>G32-G31+G28</f>
        <v>191954</v>
      </c>
      <c r="H33" s="516">
        <f>H32-H31+H28</f>
        <v>175580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21284</v>
      </c>
      <c r="D34" s="493">
        <f>IF((H33-D33)&gt;0,H33-D33,0)</f>
        <v>13873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2674</v>
      </c>
      <c r="D35" s="510">
        <f>D36+D37+D38</f>
        <v>1747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2674</v>
      </c>
      <c r="D36" s="496">
        <v>1747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/>
      <c r="D37" s="523"/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18610</v>
      </c>
      <c r="D39" s="529">
        <f>+IF((H33-D33-D35)&gt;0,H33-D33-D35,0)</f>
        <v>12126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>
        <v>930</v>
      </c>
      <c r="D40" s="533">
        <v>793</v>
      </c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17680</v>
      </c>
      <c r="D41" s="488">
        <f>IF(H39=0,IF(D39-D40&gt;0,D39-D40+H40,0),IF(H39-H40&lt;0,H40-H39+D39,0))</f>
        <v>11333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191954</v>
      </c>
      <c r="D42" s="535">
        <f>D33+D35+D39</f>
        <v>175580</v>
      </c>
      <c r="E42" s="534" t="s">
        <v>376</v>
      </c>
      <c r="F42" s="528" t="s">
        <v>377</v>
      </c>
      <c r="G42" s="516">
        <f>G39+G33</f>
        <v>191954</v>
      </c>
      <c r="H42" s="516">
        <f>H39+H33</f>
        <v>175580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5"/>
      <c r="C43" s="326"/>
      <c r="D43" s="326"/>
      <c r="E43" s="327"/>
      <c r="F43" s="328"/>
      <c r="G43" s="329"/>
      <c r="H43" s="329"/>
    </row>
    <row r="44" spans="1:15" ht="12">
      <c r="A44" s="208" t="s">
        <v>378</v>
      </c>
      <c r="B44" s="380">
        <v>41423</v>
      </c>
      <c r="C44" s="330" t="s">
        <v>811</v>
      </c>
      <c r="D44" s="616"/>
      <c r="E44" s="616"/>
      <c r="F44" s="616"/>
      <c r="G44" s="616"/>
      <c r="H44" s="616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3"/>
      <c r="C45" s="329"/>
      <c r="D45" s="329" t="s">
        <v>853</v>
      </c>
      <c r="E45" s="328"/>
      <c r="F45" s="328"/>
      <c r="G45" s="332"/>
      <c r="H45" s="332"/>
    </row>
    <row r="46" spans="1:8" ht="12.75" customHeight="1">
      <c r="A46" s="24"/>
      <c r="B46" s="333"/>
      <c r="C46" s="331" t="s">
        <v>774</v>
      </c>
      <c r="D46" s="617"/>
      <c r="E46" s="617"/>
      <c r="F46" s="617"/>
      <c r="G46" s="617"/>
      <c r="H46" s="617"/>
    </row>
    <row r="47" spans="1:8" ht="12">
      <c r="A47" s="22"/>
      <c r="B47" s="328"/>
      <c r="C47" s="329"/>
      <c r="D47" s="329" t="s">
        <v>854</v>
      </c>
      <c r="E47" s="328"/>
      <c r="F47" s="328"/>
      <c r="G47" s="332"/>
      <c r="H47" s="332"/>
    </row>
    <row r="48" spans="1:8" ht="12">
      <c r="A48" s="22"/>
      <c r="B48" s="328"/>
      <c r="C48" s="329"/>
      <c r="D48" s="329"/>
      <c r="E48" s="328"/>
      <c r="F48" s="328"/>
      <c r="G48" s="332"/>
      <c r="H48" s="332"/>
    </row>
    <row r="49" spans="1:8" ht="12">
      <c r="A49" s="22"/>
      <c r="B49" s="328"/>
      <c r="C49" s="329"/>
      <c r="D49" s="329"/>
      <c r="E49" s="328"/>
      <c r="F49" s="328"/>
      <c r="G49" s="332"/>
      <c r="H49" s="332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46" sqref="C46:C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0.125" style="144" customWidth="1"/>
    <col min="6" max="6" width="12.00390625" style="144" customWidth="1"/>
    <col min="7" max="16384" width="9.25390625" style="144" customWidth="1"/>
  </cols>
  <sheetData>
    <row r="1" spans="1:10" ht="12">
      <c r="A1" s="209"/>
      <c r="B1" s="209"/>
      <c r="C1" s="210"/>
      <c r="D1" s="210"/>
      <c r="E1" s="143"/>
      <c r="F1" s="143"/>
      <c r="G1" s="143"/>
      <c r="H1" s="143"/>
      <c r="I1" s="143"/>
      <c r="J1" s="143"/>
    </row>
    <row r="2" spans="1:10" ht="12">
      <c r="A2" s="211" t="s">
        <v>864</v>
      </c>
      <c r="B2" s="211"/>
      <c r="C2" s="212"/>
      <c r="D2" s="212"/>
      <c r="E2" s="217"/>
      <c r="F2" s="217"/>
      <c r="G2" s="143"/>
      <c r="H2" s="143"/>
      <c r="I2" s="143"/>
      <c r="J2" s="143"/>
    </row>
    <row r="3" spans="1:10" ht="12">
      <c r="A3" s="211"/>
      <c r="B3" s="211"/>
      <c r="C3" s="212"/>
      <c r="D3" s="212"/>
      <c r="E3" s="218"/>
      <c r="F3" s="218"/>
      <c r="G3" s="143"/>
      <c r="H3" s="143"/>
      <c r="I3" s="143"/>
      <c r="J3" s="143"/>
    </row>
    <row r="4" spans="1:10" ht="15">
      <c r="A4" s="331" t="s">
        <v>380</v>
      </c>
      <c r="B4" s="331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217"/>
      <c r="G4" s="143"/>
      <c r="H4" s="143"/>
      <c r="I4" s="143"/>
      <c r="J4" s="143"/>
    </row>
    <row r="5" spans="1:10" ht="15">
      <c r="A5" s="331" t="s">
        <v>271</v>
      </c>
      <c r="B5" s="331" t="str">
        <f>'справка №1-БАЛАНС'!E4</f>
        <v> 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  <c r="J5" s="143"/>
    </row>
    <row r="6" spans="1:10" ht="12">
      <c r="A6" s="6" t="s">
        <v>4</v>
      </c>
      <c r="B6" s="331" t="str">
        <f>'справка №1-БАЛАНС'!E5</f>
        <v>01.01.-31.03.2013</v>
      </c>
      <c r="C6" s="29"/>
      <c r="D6" s="215" t="s">
        <v>272</v>
      </c>
      <c r="E6" s="143"/>
      <c r="F6" s="219"/>
      <c r="G6" s="143"/>
      <c r="H6" s="143"/>
      <c r="I6" s="143"/>
      <c r="J6" s="143"/>
    </row>
    <row r="7" spans="1:7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220"/>
      <c r="G7" s="143"/>
    </row>
    <row r="8" spans="1:7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220"/>
      <c r="G8" s="143"/>
    </row>
    <row r="9" spans="1:7" ht="12">
      <c r="A9" s="539" t="s">
        <v>382</v>
      </c>
      <c r="B9" s="540"/>
      <c r="C9" s="541"/>
      <c r="D9" s="541"/>
      <c r="E9" s="142"/>
      <c r="F9" s="142"/>
      <c r="G9" s="143"/>
    </row>
    <row r="10" spans="1:7" ht="12">
      <c r="A10" s="542" t="s">
        <v>383</v>
      </c>
      <c r="B10" s="543" t="s">
        <v>384</v>
      </c>
      <c r="C10" s="544">
        <v>193908</v>
      </c>
      <c r="D10" s="544">
        <v>187595</v>
      </c>
      <c r="E10" s="142"/>
      <c r="F10" s="142"/>
      <c r="G10" s="143"/>
    </row>
    <row r="11" spans="1:13" ht="12">
      <c r="A11" s="542" t="s">
        <v>385</v>
      </c>
      <c r="B11" s="543" t="s">
        <v>386</v>
      </c>
      <c r="C11" s="544">
        <v>-162913</v>
      </c>
      <c r="D11" s="544">
        <v>-163769</v>
      </c>
      <c r="E11" s="216"/>
      <c r="F11" s="216"/>
      <c r="G11" s="145"/>
      <c r="H11" s="146"/>
      <c r="I11" s="146"/>
      <c r="J11" s="146"/>
      <c r="K11" s="146"/>
      <c r="L11" s="146"/>
      <c r="M11" s="146"/>
    </row>
    <row r="12" spans="1:13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216"/>
      <c r="G12" s="145"/>
      <c r="H12" s="146"/>
      <c r="I12" s="146"/>
      <c r="J12" s="146"/>
      <c r="K12" s="146"/>
      <c r="L12" s="146"/>
      <c r="M12" s="146"/>
    </row>
    <row r="13" spans="1:13" ht="12" customHeight="1">
      <c r="A13" s="542" t="s">
        <v>389</v>
      </c>
      <c r="B13" s="543" t="s">
        <v>390</v>
      </c>
      <c r="C13" s="544">
        <v>-16032</v>
      </c>
      <c r="D13" s="544">
        <v>-15195</v>
      </c>
      <c r="E13" s="216"/>
      <c r="F13" s="216"/>
      <c r="G13" s="145"/>
      <c r="H13" s="146"/>
      <c r="I13" s="146"/>
      <c r="J13" s="146"/>
      <c r="K13" s="146"/>
      <c r="L13" s="146"/>
      <c r="M13" s="146"/>
    </row>
    <row r="14" spans="1:13" ht="12">
      <c r="A14" s="542" t="s">
        <v>391</v>
      </c>
      <c r="B14" s="543" t="s">
        <v>392</v>
      </c>
      <c r="C14" s="544">
        <v>-9262</v>
      </c>
      <c r="D14" s="544">
        <v>-8248</v>
      </c>
      <c r="E14" s="216"/>
      <c r="F14" s="216"/>
      <c r="G14" s="145"/>
      <c r="H14" s="146"/>
      <c r="I14" s="146"/>
      <c r="J14" s="146"/>
      <c r="K14" s="146"/>
      <c r="L14" s="146"/>
      <c r="M14" s="146"/>
    </row>
    <row r="15" spans="1:13" ht="12">
      <c r="A15" s="545" t="s">
        <v>393</v>
      </c>
      <c r="B15" s="543" t="s">
        <v>394</v>
      </c>
      <c r="C15" s="544">
        <v>-586</v>
      </c>
      <c r="D15" s="544">
        <v>-1784</v>
      </c>
      <c r="E15" s="216"/>
      <c r="F15" s="216"/>
      <c r="G15" s="145"/>
      <c r="H15" s="146"/>
      <c r="I15" s="146"/>
      <c r="J15" s="146"/>
      <c r="K15" s="146"/>
      <c r="L15" s="146"/>
      <c r="M15" s="146"/>
    </row>
    <row r="16" spans="1:13" ht="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216"/>
      <c r="G16" s="145"/>
      <c r="H16" s="146"/>
      <c r="I16" s="146"/>
      <c r="J16" s="146"/>
      <c r="K16" s="146"/>
      <c r="L16" s="146"/>
      <c r="M16" s="146"/>
    </row>
    <row r="17" spans="1:13" ht="24">
      <c r="A17" s="542" t="s">
        <v>397</v>
      </c>
      <c r="B17" s="543" t="s">
        <v>398</v>
      </c>
      <c r="C17" s="544">
        <v>-1864</v>
      </c>
      <c r="D17" s="544">
        <v>-2173</v>
      </c>
      <c r="E17" s="216"/>
      <c r="F17" s="216"/>
      <c r="G17" s="145"/>
      <c r="H17" s="146"/>
      <c r="I17" s="146"/>
      <c r="J17" s="146"/>
      <c r="K17" s="146"/>
      <c r="L17" s="146"/>
      <c r="M17" s="146"/>
    </row>
    <row r="18" spans="1:13" ht="12">
      <c r="A18" s="545" t="s">
        <v>399</v>
      </c>
      <c r="B18" s="547" t="s">
        <v>400</v>
      </c>
      <c r="C18" s="544">
        <v>203</v>
      </c>
      <c r="D18" s="544">
        <v>-360</v>
      </c>
      <c r="E18" s="216"/>
      <c r="F18" s="216"/>
      <c r="G18" s="145"/>
      <c r="H18" s="146"/>
      <c r="I18" s="146"/>
      <c r="J18" s="146"/>
      <c r="K18" s="146"/>
      <c r="L18" s="146"/>
      <c r="M18" s="146"/>
    </row>
    <row r="19" spans="1:13" ht="12">
      <c r="A19" s="542" t="s">
        <v>401</v>
      </c>
      <c r="B19" s="543" t="s">
        <v>402</v>
      </c>
      <c r="C19" s="544">
        <v>-304</v>
      </c>
      <c r="D19" s="544">
        <v>-725</v>
      </c>
      <c r="E19" s="216"/>
      <c r="F19" s="216"/>
      <c r="G19" s="145"/>
      <c r="H19" s="146"/>
      <c r="I19" s="146"/>
      <c r="J19" s="146"/>
      <c r="K19" s="146"/>
      <c r="L19" s="146"/>
      <c r="M19" s="146"/>
    </row>
    <row r="20" spans="1:13" ht="12">
      <c r="A20" s="548" t="s">
        <v>403</v>
      </c>
      <c r="B20" s="549" t="s">
        <v>404</v>
      </c>
      <c r="C20" s="541">
        <f>SUM(C10:C19)</f>
        <v>3150</v>
      </c>
      <c r="D20" s="541">
        <v>-4659</v>
      </c>
      <c r="E20" s="216"/>
      <c r="F20" s="216"/>
      <c r="G20" s="145"/>
      <c r="H20" s="146"/>
      <c r="I20" s="146"/>
      <c r="J20" s="146"/>
      <c r="K20" s="146"/>
      <c r="L20" s="146"/>
      <c r="M20" s="146"/>
    </row>
    <row r="21" spans="1:13" ht="12">
      <c r="A21" s="539" t="s">
        <v>405</v>
      </c>
      <c r="B21" s="550"/>
      <c r="C21" s="551"/>
      <c r="D21" s="551"/>
      <c r="E21" s="216"/>
      <c r="F21" s="216"/>
      <c r="G21" s="145"/>
      <c r="H21" s="146"/>
      <c r="I21" s="146"/>
      <c r="J21" s="146"/>
      <c r="K21" s="146"/>
      <c r="L21" s="146"/>
      <c r="M21" s="146"/>
    </row>
    <row r="22" spans="1:13" ht="12">
      <c r="A22" s="542" t="s">
        <v>406</v>
      </c>
      <c r="B22" s="543" t="s">
        <v>407</v>
      </c>
      <c r="C22" s="544">
        <v>-11943</v>
      </c>
      <c r="D22" s="544">
        <v>-11129</v>
      </c>
      <c r="E22" s="216"/>
      <c r="F22" s="216"/>
      <c r="G22" s="145"/>
      <c r="H22" s="146"/>
      <c r="I22" s="146"/>
      <c r="J22" s="146"/>
      <c r="K22" s="146"/>
      <c r="L22" s="146"/>
      <c r="M22" s="146"/>
    </row>
    <row r="23" spans="1:13" ht="12">
      <c r="A23" s="542" t="s">
        <v>408</v>
      </c>
      <c r="B23" s="543" t="s">
        <v>409</v>
      </c>
      <c r="C23" s="544">
        <v>11</v>
      </c>
      <c r="D23" s="544">
        <v>63</v>
      </c>
      <c r="E23" s="216"/>
      <c r="F23" s="216"/>
      <c r="G23" s="145"/>
      <c r="H23" s="146"/>
      <c r="I23" s="146"/>
      <c r="J23" s="146"/>
      <c r="K23" s="146"/>
      <c r="L23" s="146"/>
      <c r="M23" s="146"/>
    </row>
    <row r="24" spans="1:13" ht="12">
      <c r="A24" s="542" t="s">
        <v>410</v>
      </c>
      <c r="B24" s="543" t="s">
        <v>411</v>
      </c>
      <c r="C24" s="544">
        <v>-6041</v>
      </c>
      <c r="D24" s="544">
        <v>-2547</v>
      </c>
      <c r="E24" s="216"/>
      <c r="F24" s="216"/>
      <c r="G24" s="145"/>
      <c r="H24" s="146"/>
      <c r="I24" s="146"/>
      <c r="J24" s="146"/>
      <c r="K24" s="146"/>
      <c r="L24" s="146"/>
      <c r="M24" s="146"/>
    </row>
    <row r="25" spans="1:13" ht="12">
      <c r="A25" s="542" t="s">
        <v>412</v>
      </c>
      <c r="B25" s="543" t="s">
        <v>413</v>
      </c>
      <c r="C25" s="544">
        <v>627</v>
      </c>
      <c r="D25" s="544">
        <v>1971</v>
      </c>
      <c r="E25" s="216"/>
      <c r="F25" s="216"/>
      <c r="G25" s="145"/>
      <c r="H25" s="146"/>
      <c r="I25" s="146"/>
      <c r="J25" s="146"/>
      <c r="K25" s="146"/>
      <c r="L25" s="146"/>
      <c r="M25" s="146"/>
    </row>
    <row r="26" spans="1:13" ht="12">
      <c r="A26" s="542" t="s">
        <v>414</v>
      </c>
      <c r="B26" s="543" t="s">
        <v>415</v>
      </c>
      <c r="C26" s="544">
        <v>421</v>
      </c>
      <c r="D26" s="544">
        <v>394</v>
      </c>
      <c r="E26" s="216"/>
      <c r="F26" s="216"/>
      <c r="G26" s="145"/>
      <c r="H26" s="146"/>
      <c r="I26" s="146"/>
      <c r="J26" s="146"/>
      <c r="K26" s="146"/>
      <c r="L26" s="146"/>
      <c r="M26" s="146"/>
    </row>
    <row r="27" spans="1:13" ht="12">
      <c r="A27" s="542" t="s">
        <v>416</v>
      </c>
      <c r="B27" s="543" t="s">
        <v>417</v>
      </c>
      <c r="C27" s="544">
        <v>-2689</v>
      </c>
      <c r="D27" s="544">
        <v>-370</v>
      </c>
      <c r="E27" s="216"/>
      <c r="F27" s="216"/>
      <c r="G27" s="145"/>
      <c r="H27" s="146"/>
      <c r="I27" s="146"/>
      <c r="J27" s="146"/>
      <c r="K27" s="146"/>
      <c r="L27" s="146"/>
      <c r="M27" s="146"/>
    </row>
    <row r="28" spans="1:13" ht="12">
      <c r="A28" s="542" t="s">
        <v>418</v>
      </c>
      <c r="B28" s="543" t="s">
        <v>419</v>
      </c>
      <c r="C28" s="544">
        <v>2669</v>
      </c>
      <c r="D28" s="544">
        <v>5</v>
      </c>
      <c r="E28" s="216"/>
      <c r="F28" s="216"/>
      <c r="G28" s="145"/>
      <c r="H28" s="146"/>
      <c r="I28" s="146"/>
      <c r="J28" s="146"/>
      <c r="K28" s="146"/>
      <c r="L28" s="146"/>
      <c r="M28" s="146"/>
    </row>
    <row r="29" spans="1:13" ht="12">
      <c r="A29" s="542" t="s">
        <v>420</v>
      </c>
      <c r="B29" s="543" t="s">
        <v>421</v>
      </c>
      <c r="C29" s="544">
        <v>0</v>
      </c>
      <c r="D29" s="544">
        <v>24</v>
      </c>
      <c r="E29" s="216"/>
      <c r="F29" s="216"/>
      <c r="G29" s="145"/>
      <c r="H29" s="146"/>
      <c r="I29" s="146"/>
      <c r="J29" s="146"/>
      <c r="K29" s="146"/>
      <c r="L29" s="146"/>
      <c r="M29" s="146"/>
    </row>
    <row r="30" spans="1:13" ht="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216"/>
      <c r="G30" s="145"/>
      <c r="H30" s="146"/>
      <c r="I30" s="146"/>
      <c r="J30" s="146"/>
      <c r="K30" s="146"/>
      <c r="L30" s="146"/>
      <c r="M30" s="146"/>
    </row>
    <row r="31" spans="1:13" ht="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216"/>
      <c r="G31" s="145"/>
      <c r="H31" s="146"/>
      <c r="I31" s="146"/>
      <c r="J31" s="146"/>
      <c r="K31" s="146"/>
      <c r="L31" s="146"/>
      <c r="M31" s="146"/>
    </row>
    <row r="32" spans="1:13" ht="12">
      <c r="A32" s="548" t="s">
        <v>425</v>
      </c>
      <c r="B32" s="549" t="s">
        <v>426</v>
      </c>
      <c r="C32" s="541">
        <f>SUM(C22:C31)</f>
        <v>-16945</v>
      </c>
      <c r="D32" s="541">
        <f>SUM(D22:D31)</f>
        <v>-11589</v>
      </c>
      <c r="E32" s="216"/>
      <c r="F32" s="216"/>
      <c r="G32" s="145"/>
      <c r="H32" s="146"/>
      <c r="I32" s="146"/>
      <c r="J32" s="146"/>
      <c r="K32" s="146"/>
      <c r="L32" s="146"/>
      <c r="M32" s="146"/>
    </row>
    <row r="33" spans="1:7" ht="12">
      <c r="A33" s="539" t="s">
        <v>427</v>
      </c>
      <c r="B33" s="550"/>
      <c r="C33" s="551"/>
      <c r="D33" s="551"/>
      <c r="E33" s="142"/>
      <c r="F33" s="142"/>
      <c r="G33" s="143"/>
    </row>
    <row r="34" spans="1:7" ht="12">
      <c r="A34" s="542" t="s">
        <v>428</v>
      </c>
      <c r="B34" s="543" t="s">
        <v>429</v>
      </c>
      <c r="C34" s="544">
        <v>0</v>
      </c>
      <c r="D34" s="544">
        <v>0</v>
      </c>
      <c r="E34" s="142"/>
      <c r="F34" s="142"/>
      <c r="G34" s="143"/>
    </row>
    <row r="35" spans="1:7" ht="12">
      <c r="A35" s="545" t="s">
        <v>430</v>
      </c>
      <c r="B35" s="543" t="s">
        <v>431</v>
      </c>
      <c r="C35" s="544">
        <v>-341</v>
      </c>
      <c r="D35" s="544">
        <v>-7</v>
      </c>
      <c r="E35" s="142"/>
      <c r="F35" s="142"/>
      <c r="G35" s="143"/>
    </row>
    <row r="36" spans="1:7" ht="12">
      <c r="A36" s="542" t="s">
        <v>432</v>
      </c>
      <c r="B36" s="543" t="s">
        <v>433</v>
      </c>
      <c r="C36" s="544">
        <v>30807</v>
      </c>
      <c r="D36" s="544">
        <v>188283</v>
      </c>
      <c r="E36" s="142"/>
      <c r="F36" s="142"/>
      <c r="G36" s="143"/>
    </row>
    <row r="37" spans="1:7" ht="12">
      <c r="A37" s="542" t="s">
        <v>434</v>
      </c>
      <c r="B37" s="543" t="s">
        <v>435</v>
      </c>
      <c r="C37" s="544">
        <v>-6806</v>
      </c>
      <c r="D37" s="544">
        <v>-188083</v>
      </c>
      <c r="E37" s="142"/>
      <c r="F37" s="142"/>
      <c r="G37" s="143"/>
    </row>
    <row r="38" spans="1:7" ht="12">
      <c r="A38" s="542" t="s">
        <v>436</v>
      </c>
      <c r="B38" s="543" t="s">
        <v>437</v>
      </c>
      <c r="C38" s="544">
        <v>-232</v>
      </c>
      <c r="D38" s="544">
        <v>-212</v>
      </c>
      <c r="E38" s="142"/>
      <c r="F38" s="142"/>
      <c r="G38" s="143"/>
    </row>
    <row r="39" spans="1:7" ht="12">
      <c r="A39" s="542" t="s">
        <v>438</v>
      </c>
      <c r="B39" s="543" t="s">
        <v>439</v>
      </c>
      <c r="C39" s="544">
        <v>-665</v>
      </c>
      <c r="D39" s="544">
        <v>-291</v>
      </c>
      <c r="E39" s="142"/>
      <c r="F39" s="142"/>
      <c r="G39" s="143"/>
    </row>
    <row r="40" spans="1:7" ht="12">
      <c r="A40" s="542" t="s">
        <v>440</v>
      </c>
      <c r="B40" s="543" t="s">
        <v>441</v>
      </c>
      <c r="C40" s="544">
        <v>-3</v>
      </c>
      <c r="D40" s="544">
        <v>-599</v>
      </c>
      <c r="E40" s="142"/>
      <c r="F40" s="142"/>
      <c r="G40" s="143"/>
    </row>
    <row r="41" spans="1:8" ht="12">
      <c r="A41" s="542" t="s">
        <v>442</v>
      </c>
      <c r="B41" s="543" t="s">
        <v>443</v>
      </c>
      <c r="C41" s="544">
        <v>63</v>
      </c>
      <c r="D41" s="544">
        <v>1016</v>
      </c>
      <c r="E41" s="142"/>
      <c r="F41" s="142"/>
      <c r="G41" s="145"/>
      <c r="H41" s="146"/>
    </row>
    <row r="42" spans="1:8" ht="12">
      <c r="A42" s="548" t="s">
        <v>444</v>
      </c>
      <c r="B42" s="549" t="s">
        <v>445</v>
      </c>
      <c r="C42" s="541">
        <f>SUM(C34:C41)</f>
        <v>22823</v>
      </c>
      <c r="D42" s="541">
        <v>107</v>
      </c>
      <c r="E42" s="142"/>
      <c r="F42" s="142"/>
      <c r="G42" s="145"/>
      <c r="H42" s="146"/>
    </row>
    <row r="43" spans="1:8" ht="12">
      <c r="A43" s="552" t="s">
        <v>446</v>
      </c>
      <c r="B43" s="549" t="s">
        <v>447</v>
      </c>
      <c r="C43" s="541">
        <f>C42+C32+C20</f>
        <v>9028</v>
      </c>
      <c r="D43" s="541">
        <f>D42+D32+D20</f>
        <v>-16141</v>
      </c>
      <c r="E43" s="142"/>
      <c r="F43" s="142"/>
      <c r="G43" s="145"/>
      <c r="H43" s="146"/>
    </row>
    <row r="44" spans="1:8" ht="12">
      <c r="A44" s="539" t="s">
        <v>448</v>
      </c>
      <c r="B44" s="550" t="s">
        <v>449</v>
      </c>
      <c r="C44" s="541">
        <v>15767</v>
      </c>
      <c r="D44" s="541">
        <v>32235</v>
      </c>
      <c r="E44" s="142"/>
      <c r="F44" s="142"/>
      <c r="G44" s="145"/>
      <c r="H44" s="146"/>
    </row>
    <row r="45" spans="1:8" ht="12">
      <c r="A45" s="539" t="s">
        <v>450</v>
      </c>
      <c r="B45" s="550" t="s">
        <v>451</v>
      </c>
      <c r="C45" s="541">
        <f>C43+C44</f>
        <v>24795</v>
      </c>
      <c r="D45" s="541">
        <f>D43+D44</f>
        <v>16094</v>
      </c>
      <c r="E45" s="142"/>
      <c r="F45" s="142"/>
      <c r="G45" s="145"/>
      <c r="H45" s="146"/>
    </row>
    <row r="46" spans="1:8" ht="12">
      <c r="A46" s="542" t="s">
        <v>452</v>
      </c>
      <c r="B46" s="550" t="s">
        <v>453</v>
      </c>
      <c r="C46" s="553">
        <v>24710</v>
      </c>
      <c r="D46" s="553">
        <v>12682</v>
      </c>
      <c r="E46" s="142"/>
      <c r="F46" s="142"/>
      <c r="G46" s="145"/>
      <c r="H46" s="146"/>
    </row>
    <row r="47" spans="1:8" ht="12">
      <c r="A47" s="542" t="s">
        <v>454</v>
      </c>
      <c r="B47" s="550" t="s">
        <v>455</v>
      </c>
      <c r="C47" s="553">
        <v>85</v>
      </c>
      <c r="D47" s="553">
        <v>3412</v>
      </c>
      <c r="E47" s="143"/>
      <c r="F47" s="143"/>
      <c r="G47" s="145"/>
      <c r="H47" s="146"/>
    </row>
    <row r="48" spans="1:8" ht="12">
      <c r="A48" s="142"/>
      <c r="B48" s="221"/>
      <c r="C48" s="222"/>
      <c r="D48" s="222"/>
      <c r="E48" s="143"/>
      <c r="F48" s="143"/>
      <c r="G48" s="145"/>
      <c r="H48" s="146"/>
    </row>
    <row r="49" spans="1:8" ht="12">
      <c r="A49" s="340" t="s">
        <v>871</v>
      </c>
      <c r="B49" s="341"/>
      <c r="C49" s="339"/>
      <c r="D49" s="342"/>
      <c r="E49" s="224"/>
      <c r="F49" s="143"/>
      <c r="G49" s="145"/>
      <c r="H49" s="146"/>
    </row>
    <row r="50" spans="1:8" ht="12">
      <c r="A50" s="343"/>
      <c r="B50" s="341" t="s">
        <v>379</v>
      </c>
      <c r="C50" s="619"/>
      <c r="D50" s="619"/>
      <c r="G50" s="146"/>
      <c r="H50" s="146"/>
    </row>
    <row r="51" spans="1:8" ht="12">
      <c r="A51" s="343"/>
      <c r="B51" s="343"/>
      <c r="C51" s="343" t="s">
        <v>853</v>
      </c>
      <c r="D51" s="339"/>
      <c r="G51" s="146"/>
      <c r="H51" s="146"/>
    </row>
    <row r="52" spans="1:8" ht="12">
      <c r="A52" s="343"/>
      <c r="B52" s="341" t="s">
        <v>855</v>
      </c>
      <c r="C52" s="619"/>
      <c r="D52" s="619"/>
      <c r="G52" s="146"/>
      <c r="H52" s="146"/>
    </row>
    <row r="53" spans="1:8" ht="12">
      <c r="A53" s="343"/>
      <c r="B53" s="343"/>
      <c r="C53" s="339" t="s">
        <v>856</v>
      </c>
      <c r="D53" s="339"/>
      <c r="G53" s="146"/>
      <c r="H53" s="146"/>
    </row>
    <row r="54" spans="7:8" ht="12">
      <c r="G54" s="146"/>
      <c r="H54" s="146"/>
    </row>
    <row r="55" spans="7:8" ht="12">
      <c r="G55" s="146"/>
      <c r="H55" s="146"/>
    </row>
    <row r="56" spans="7:8" ht="12">
      <c r="G56" s="146"/>
      <c r="H56" s="146"/>
    </row>
    <row r="57" spans="7:8" ht="12">
      <c r="G57" s="146"/>
      <c r="H57" s="146"/>
    </row>
    <row r="58" spans="7:8" ht="12">
      <c r="G58" s="146"/>
      <c r="H58" s="146"/>
    </row>
    <row r="59" spans="7:8" ht="12">
      <c r="G59" s="146"/>
      <c r="H59" s="146"/>
    </row>
    <row r="60" spans="7:8" ht="12">
      <c r="G60" s="146"/>
      <c r="H60" s="146"/>
    </row>
    <row r="61" spans="7:8" ht="12">
      <c r="G61" s="146"/>
      <c r="H61" s="146"/>
    </row>
    <row r="62" spans="7:8" ht="12">
      <c r="G62" s="146"/>
      <c r="H62" s="146"/>
    </row>
    <row r="63" spans="7:8" ht="12">
      <c r="G63" s="146"/>
      <c r="H63" s="146"/>
    </row>
    <row r="64" spans="7:8" ht="12">
      <c r="G64" s="146"/>
      <c r="H64" s="146"/>
    </row>
    <row r="65" spans="7:8" ht="12">
      <c r="G65" s="146"/>
      <c r="H65" s="146"/>
    </row>
    <row r="66" spans="7:8" ht="12">
      <c r="G66" s="146"/>
      <c r="H66" s="146"/>
    </row>
    <row r="67" spans="7:8" ht="12">
      <c r="G67" s="146"/>
      <c r="H67" s="146"/>
    </row>
    <row r="68" spans="7:8" ht="12">
      <c r="G68" s="146"/>
      <c r="H68" s="146"/>
    </row>
    <row r="69" spans="7:8" ht="12">
      <c r="G69" s="146"/>
      <c r="H69" s="146"/>
    </row>
    <row r="70" spans="7:8" ht="12">
      <c r="G70" s="146"/>
      <c r="H70" s="146"/>
    </row>
    <row r="71" spans="7:8" ht="12">
      <c r="G71" s="146"/>
      <c r="H71" s="146"/>
    </row>
    <row r="72" spans="7:8" ht="12">
      <c r="G72" s="146"/>
      <c r="H72" s="146"/>
    </row>
    <row r="73" spans="7:8" ht="12">
      <c r="G73" s="146"/>
      <c r="H73" s="146"/>
    </row>
    <row r="74" spans="7:8" ht="12">
      <c r="G74" s="146"/>
      <c r="H74" s="146"/>
    </row>
    <row r="75" spans="7:8" ht="12">
      <c r="G75" s="146"/>
      <c r="H75" s="146"/>
    </row>
    <row r="76" spans="7:8" ht="12">
      <c r="G76" s="146"/>
      <c r="H76" s="146"/>
    </row>
    <row r="77" spans="7:8" ht="12">
      <c r="G77" s="146"/>
      <c r="H77" s="146"/>
    </row>
    <row r="78" spans="7:8" ht="12">
      <c r="G78" s="146"/>
      <c r="H78" s="146"/>
    </row>
    <row r="79" spans="7:8" ht="12">
      <c r="G79" s="146"/>
      <c r="H79" s="146"/>
    </row>
    <row r="80" spans="7:8" ht="12">
      <c r="G80" s="146"/>
      <c r="H80" s="146"/>
    </row>
    <row r="81" spans="7:8" ht="12">
      <c r="G81" s="146"/>
      <c r="H81" s="146"/>
    </row>
    <row r="82" spans="7:8" ht="12">
      <c r="G82" s="146"/>
      <c r="H82" s="146"/>
    </row>
    <row r="83" spans="7:8" ht="12">
      <c r="G83" s="146"/>
      <c r="H83" s="146"/>
    </row>
    <row r="84" spans="7:8" ht="12">
      <c r="G84" s="146"/>
      <c r="H84" s="146"/>
    </row>
    <row r="85" spans="7:8" ht="12">
      <c r="G85" s="146"/>
      <c r="H85" s="146"/>
    </row>
    <row r="86" spans="7:8" ht="12">
      <c r="G86" s="146"/>
      <c r="H86" s="146"/>
    </row>
    <row r="87" spans="7:8" ht="12">
      <c r="G87" s="146"/>
      <c r="H87" s="146"/>
    </row>
    <row r="88" spans="7:8" ht="12">
      <c r="G88" s="146"/>
      <c r="H88" s="146"/>
    </row>
    <row r="89" spans="7:8" ht="12">
      <c r="G89" s="146"/>
      <c r="H89" s="146"/>
    </row>
    <row r="90" spans="7:8" ht="12">
      <c r="G90" s="146"/>
      <c r="H90" s="146"/>
    </row>
    <row r="91" spans="7:8" ht="12">
      <c r="G91" s="146"/>
      <c r="H91" s="146"/>
    </row>
    <row r="92" spans="7:8" ht="12">
      <c r="G92" s="146"/>
      <c r="H92" s="146"/>
    </row>
    <row r="93" spans="7:8" ht="12">
      <c r="G93" s="146"/>
      <c r="H93" s="146"/>
    </row>
    <row r="94" spans="7:8" ht="12">
      <c r="G94" s="146"/>
      <c r="H94" s="146"/>
    </row>
    <row r="95" spans="7:8" ht="12">
      <c r="G95" s="146"/>
      <c r="H95" s="146"/>
    </row>
    <row r="96" spans="7:8" ht="12">
      <c r="G96" s="146"/>
      <c r="H96" s="146"/>
    </row>
    <row r="97" spans="7:8" ht="12">
      <c r="G97" s="146"/>
      <c r="H97" s="146"/>
    </row>
    <row r="98" spans="7:8" ht="12">
      <c r="G98" s="146"/>
      <c r="H98" s="146"/>
    </row>
    <row r="99" spans="7:8" ht="12">
      <c r="G99" s="146"/>
      <c r="H99" s="146"/>
    </row>
    <row r="100" spans="7:8" ht="12">
      <c r="G100" s="146"/>
      <c r="H100" s="146"/>
    </row>
    <row r="101" spans="7:8" ht="12">
      <c r="G101" s="146"/>
      <c r="H101" s="146"/>
    </row>
    <row r="102" spans="7:8" ht="12">
      <c r="G102" s="146"/>
      <c r="H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L32" sqref="L32:M32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20" t="s">
        <v>456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60"/>
      <c r="C3" s="622" t="str">
        <f>'справка №1-БАЛАНС'!E3</f>
        <v>СОФАРМА АД</v>
      </c>
      <c r="D3" s="623"/>
      <c r="E3" s="623"/>
      <c r="F3" s="623"/>
      <c r="G3" s="623"/>
      <c r="H3" s="360"/>
      <c r="I3" s="360"/>
      <c r="J3" s="2"/>
      <c r="K3" s="359" t="s">
        <v>1</v>
      </c>
      <c r="L3" s="359"/>
      <c r="M3" s="375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60"/>
      <c r="C4" s="622" t="str">
        <f>'справка №1-БАЛАНС'!E4</f>
        <v> КОНСОЛИДИРАН</v>
      </c>
      <c r="D4" s="622"/>
      <c r="E4" s="624"/>
      <c r="F4" s="622"/>
      <c r="G4" s="622"/>
      <c r="H4" s="331"/>
      <c r="I4" s="331"/>
      <c r="J4" s="377"/>
      <c r="K4" s="366" t="s">
        <v>3</v>
      </c>
      <c r="L4" s="366"/>
      <c r="M4" s="376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22" t="str">
        <f>'справка №1-БАЛАНС'!E5</f>
        <v>01.01.-31.03.2013</v>
      </c>
      <c r="D5" s="623"/>
      <c r="E5" s="623"/>
      <c r="F5" s="623"/>
      <c r="G5" s="623"/>
      <c r="H5" s="360"/>
      <c r="I5" s="360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118406</v>
      </c>
      <c r="D11" s="584">
        <f>'справка №1-БАЛАНС'!H19</f>
        <v>0</v>
      </c>
      <c r="E11" s="584">
        <f>'справка №1-БАЛАНС'!H20</f>
        <v>23639</v>
      </c>
      <c r="F11" s="584">
        <f>'справка №1-БАЛАНС'!H22</f>
        <v>25934</v>
      </c>
      <c r="G11" s="584">
        <f>'справка №1-БАЛАНС'!H23</f>
        <v>0</v>
      </c>
      <c r="H11" s="585">
        <v>139940</v>
      </c>
      <c r="I11" s="584">
        <f>'справка №1-БАЛАНС'!H28+'справка №1-БАЛАНС'!H31</f>
        <v>37960</v>
      </c>
      <c r="J11" s="584">
        <f>'справка №1-БАЛАНС'!H29+'справка №1-БАЛАНС'!H32</f>
        <v>0</v>
      </c>
      <c r="K11" s="585"/>
      <c r="L11" s="586">
        <f>SUM(C11:K11)</f>
        <v>345879</v>
      </c>
      <c r="M11" s="584">
        <f>'справка №1-БАЛАНС'!H39</f>
        <v>45474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118406</v>
      </c>
      <c r="D15" s="589">
        <f aca="true" t="shared" si="2" ref="D15:M15">D11+D12</f>
        <v>0</v>
      </c>
      <c r="E15" s="589">
        <f t="shared" si="2"/>
        <v>23639</v>
      </c>
      <c r="F15" s="589">
        <f t="shared" si="2"/>
        <v>25934</v>
      </c>
      <c r="G15" s="589">
        <f t="shared" si="2"/>
        <v>0</v>
      </c>
      <c r="H15" s="589">
        <f t="shared" si="2"/>
        <v>139940</v>
      </c>
      <c r="I15" s="589">
        <f t="shared" si="2"/>
        <v>37960</v>
      </c>
      <c r="J15" s="589">
        <f t="shared" si="2"/>
        <v>0</v>
      </c>
      <c r="K15" s="589">
        <f t="shared" si="2"/>
        <v>0</v>
      </c>
      <c r="L15" s="586">
        <f t="shared" si="1"/>
        <v>345879</v>
      </c>
      <c r="M15" s="589">
        <f t="shared" si="2"/>
        <v>45474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17680</v>
      </c>
      <c r="J16" s="595">
        <f>+'справка №1-БАЛАНС'!G32</f>
        <v>0</v>
      </c>
      <c r="K16" s="585"/>
      <c r="L16" s="586">
        <f t="shared" si="1"/>
        <v>17680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0</v>
      </c>
      <c r="G17" s="596">
        <f t="shared" si="3"/>
        <v>0</v>
      </c>
      <c r="H17" s="596">
        <f t="shared" si="3"/>
        <v>0</v>
      </c>
      <c r="I17" s="596">
        <f t="shared" si="3"/>
        <v>0</v>
      </c>
      <c r="J17" s="596">
        <f>J18+J19</f>
        <v>0</v>
      </c>
      <c r="K17" s="596">
        <f t="shared" si="3"/>
        <v>0</v>
      </c>
      <c r="L17" s="586">
        <f t="shared" si="1"/>
        <v>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0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0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/>
      <c r="F25" s="599"/>
      <c r="G25" s="599"/>
      <c r="H25" s="599"/>
      <c r="I25" s="599"/>
      <c r="J25" s="599"/>
      <c r="K25" s="599"/>
      <c r="L25" s="586">
        <f t="shared" si="1"/>
        <v>0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-406</v>
      </c>
      <c r="D28" s="585"/>
      <c r="E28" s="585">
        <v>511</v>
      </c>
      <c r="F28" s="585"/>
      <c r="G28" s="585"/>
      <c r="H28" s="585"/>
      <c r="I28" s="585">
        <v>6</v>
      </c>
      <c r="J28" s="585"/>
      <c r="K28" s="585"/>
      <c r="L28" s="586">
        <f t="shared" si="1"/>
        <v>111</v>
      </c>
      <c r="M28" s="585">
        <v>3932</v>
      </c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118000</v>
      </c>
      <c r="D29" s="587">
        <f aca="true" t="shared" si="6" ref="D29:M29">D17+D20+D21+D24+D28+D27+D15+D16</f>
        <v>0</v>
      </c>
      <c r="E29" s="587">
        <f t="shared" si="6"/>
        <v>24150</v>
      </c>
      <c r="F29" s="587">
        <f t="shared" si="6"/>
        <v>25934</v>
      </c>
      <c r="G29" s="587">
        <f t="shared" si="6"/>
        <v>0</v>
      </c>
      <c r="H29" s="587">
        <f t="shared" si="6"/>
        <v>139940</v>
      </c>
      <c r="I29" s="587">
        <f t="shared" si="6"/>
        <v>55646</v>
      </c>
      <c r="J29" s="587">
        <f t="shared" si="6"/>
        <v>0</v>
      </c>
      <c r="K29" s="587">
        <f t="shared" si="6"/>
        <v>0</v>
      </c>
      <c r="L29" s="586">
        <f t="shared" si="1"/>
        <v>363670</v>
      </c>
      <c r="M29" s="587">
        <f t="shared" si="6"/>
        <v>49406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118000</v>
      </c>
      <c r="D32" s="587">
        <f t="shared" si="7"/>
        <v>0</v>
      </c>
      <c r="E32" s="587">
        <f t="shared" si="7"/>
        <v>24150</v>
      </c>
      <c r="F32" s="587">
        <f t="shared" si="7"/>
        <v>25934</v>
      </c>
      <c r="G32" s="587">
        <f t="shared" si="7"/>
        <v>0</v>
      </c>
      <c r="H32" s="587">
        <f t="shared" si="7"/>
        <v>139940</v>
      </c>
      <c r="I32" s="587">
        <f t="shared" si="7"/>
        <v>55646</v>
      </c>
      <c r="J32" s="587">
        <f t="shared" si="7"/>
        <v>0</v>
      </c>
      <c r="K32" s="587">
        <f t="shared" si="7"/>
        <v>0</v>
      </c>
      <c r="L32" s="586">
        <f t="shared" si="1"/>
        <v>363670</v>
      </c>
      <c r="M32" s="587">
        <f>M29+M30+M31</f>
        <v>49406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5"/>
      <c r="B33" s="226"/>
      <c r="C33" s="16"/>
      <c r="D33" s="16"/>
      <c r="E33" s="16"/>
      <c r="F33" s="16"/>
      <c r="G33" s="16"/>
      <c r="H33" s="16"/>
      <c r="I33" s="16"/>
      <c r="J33" s="16"/>
      <c r="K33" s="16"/>
      <c r="L33" s="227"/>
      <c r="M33" s="227"/>
      <c r="N33" s="14"/>
    </row>
    <row r="34" spans="1:14" ht="23.25" customHeight="1">
      <c r="A34" s="225"/>
      <c r="B34" s="226"/>
      <c r="C34" s="16"/>
      <c r="D34" s="16"/>
      <c r="E34" s="16"/>
      <c r="F34" s="16"/>
      <c r="G34" s="16"/>
      <c r="H34" s="16"/>
      <c r="I34" s="16"/>
      <c r="J34" s="16"/>
      <c r="K34" s="16"/>
      <c r="L34" s="227"/>
      <c r="M34" s="228"/>
      <c r="N34" s="14"/>
    </row>
    <row r="35" spans="1:14" ht="12">
      <c r="A35" s="351" t="s">
        <v>872</v>
      </c>
      <c r="B35" s="27"/>
      <c r="C35" s="17"/>
      <c r="D35" s="621" t="s">
        <v>811</v>
      </c>
      <c r="E35" s="621"/>
      <c r="F35" s="231" t="s">
        <v>853</v>
      </c>
      <c r="G35" s="379"/>
      <c r="H35" s="379"/>
      <c r="I35" s="379"/>
      <c r="J35" s="17" t="s">
        <v>844</v>
      </c>
      <c r="K35" s="17"/>
      <c r="L35" s="231" t="s">
        <v>856</v>
      </c>
      <c r="M35" s="379"/>
      <c r="N35" s="14"/>
    </row>
    <row r="36" spans="1:13" ht="12">
      <c r="A36" s="229"/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3" ht="12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3" ht="12">
      <c r="A38" s="229"/>
      <c r="B38" s="230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</row>
    <row r="39" spans="1:13" ht="12">
      <c r="A39" s="229"/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3"/>
      <c r="B1" s="234" t="s">
        <v>861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3"/>
      <c r="N1" s="233"/>
      <c r="O1" s="233"/>
      <c r="P1" s="233"/>
      <c r="Q1" s="233"/>
      <c r="R1" s="233"/>
    </row>
    <row r="2" spans="1:18" ht="16.5" customHeight="1">
      <c r="A2" s="635" t="s">
        <v>380</v>
      </c>
      <c r="B2" s="607"/>
      <c r="C2" s="368"/>
      <c r="D2" s="368"/>
      <c r="E2" s="622" t="str">
        <f>+'справка №1-БАЛАНС'!E3</f>
        <v>СОФАРМА АД</v>
      </c>
      <c r="F2" s="636"/>
      <c r="G2" s="636"/>
      <c r="H2" s="368"/>
      <c r="I2" s="240"/>
      <c r="J2" s="240"/>
      <c r="K2" s="240"/>
      <c r="L2" s="240"/>
      <c r="M2" s="631" t="s">
        <v>1</v>
      </c>
      <c r="N2" s="606"/>
      <c r="O2" s="606"/>
      <c r="P2" s="632">
        <f>+'справка №2-ОТЧЕТ ЗА ДОХОДИТE'!H2</f>
        <v>831902088</v>
      </c>
      <c r="Q2" s="632"/>
      <c r="R2" s="204"/>
    </row>
    <row r="3" spans="1:18" ht="15">
      <c r="A3" s="635" t="s">
        <v>4</v>
      </c>
      <c r="B3" s="607"/>
      <c r="C3" s="369"/>
      <c r="D3" s="369"/>
      <c r="E3" s="637" t="str">
        <f>+'справка №1-БАЛАНС'!E5</f>
        <v>01.01.-31.03.2013</v>
      </c>
      <c r="F3" s="638"/>
      <c r="G3" s="638"/>
      <c r="H3" s="242"/>
      <c r="I3" s="242"/>
      <c r="J3" s="242"/>
      <c r="K3" s="242"/>
      <c r="L3" s="242"/>
      <c r="M3" s="633" t="s">
        <v>3</v>
      </c>
      <c r="N3" s="633"/>
      <c r="O3" s="361"/>
      <c r="P3" s="634">
        <f>+'справка №2-ОТЧЕТ ЗА ДОХОДИТE'!H3</f>
        <v>684</v>
      </c>
      <c r="Q3" s="634"/>
      <c r="R3" s="205"/>
    </row>
    <row r="4" spans="1:18" ht="12.75">
      <c r="A4" s="235" t="s">
        <v>518</v>
      </c>
      <c r="B4" s="241"/>
      <c r="C4" s="241"/>
      <c r="D4" s="242"/>
      <c r="E4" s="625"/>
      <c r="F4" s="626"/>
      <c r="G4" s="626"/>
      <c r="H4" s="242"/>
      <c r="I4" s="242"/>
      <c r="J4" s="242"/>
      <c r="K4" s="242"/>
      <c r="L4" s="242"/>
      <c r="M4" s="242"/>
      <c r="N4" s="242"/>
      <c r="O4" s="242"/>
      <c r="P4" s="242"/>
      <c r="Q4" s="237"/>
      <c r="R4" s="237" t="s">
        <v>519</v>
      </c>
    </row>
    <row r="5" spans="1:18" s="32" customFormat="1" ht="30.75" customHeight="1">
      <c r="A5" s="627" t="s">
        <v>460</v>
      </c>
      <c r="B5" s="628"/>
      <c r="C5" s="603" t="s">
        <v>7</v>
      </c>
      <c r="D5" s="248" t="s">
        <v>520</v>
      </c>
      <c r="E5" s="248"/>
      <c r="F5" s="248"/>
      <c r="G5" s="248"/>
      <c r="H5" s="248" t="s">
        <v>521</v>
      </c>
      <c r="I5" s="248"/>
      <c r="J5" s="629" t="s">
        <v>522</v>
      </c>
      <c r="K5" s="248" t="s">
        <v>523</v>
      </c>
      <c r="L5" s="248"/>
      <c r="M5" s="248"/>
      <c r="N5" s="248"/>
      <c r="O5" s="248" t="s">
        <v>521</v>
      </c>
      <c r="P5" s="248"/>
      <c r="Q5" s="629" t="s">
        <v>524</v>
      </c>
      <c r="R5" s="629" t="s">
        <v>525</v>
      </c>
    </row>
    <row r="6" spans="1:18" s="32" customFormat="1" ht="48">
      <c r="A6" s="601"/>
      <c r="B6" s="602"/>
      <c r="C6" s="604"/>
      <c r="D6" s="249" t="s">
        <v>526</v>
      </c>
      <c r="E6" s="249" t="s">
        <v>527</v>
      </c>
      <c r="F6" s="249" t="s">
        <v>528</v>
      </c>
      <c r="G6" s="249" t="s">
        <v>529</v>
      </c>
      <c r="H6" s="249" t="s">
        <v>530</v>
      </c>
      <c r="I6" s="249" t="s">
        <v>531</v>
      </c>
      <c r="J6" s="630"/>
      <c r="K6" s="249" t="s">
        <v>526</v>
      </c>
      <c r="L6" s="249" t="s">
        <v>532</v>
      </c>
      <c r="M6" s="249" t="s">
        <v>533</v>
      </c>
      <c r="N6" s="249" t="s">
        <v>534</v>
      </c>
      <c r="O6" s="249" t="s">
        <v>530</v>
      </c>
      <c r="P6" s="249" t="s">
        <v>531</v>
      </c>
      <c r="Q6" s="630"/>
      <c r="R6" s="630"/>
    </row>
    <row r="7" spans="1:18" s="32" customFormat="1" ht="12">
      <c r="A7" s="251" t="s">
        <v>535</v>
      </c>
      <c r="B7" s="251"/>
      <c r="C7" s="252" t="s">
        <v>14</v>
      </c>
      <c r="D7" s="249">
        <v>1</v>
      </c>
      <c r="E7" s="249">
        <v>2</v>
      </c>
      <c r="F7" s="249">
        <v>3</v>
      </c>
      <c r="G7" s="249">
        <v>4</v>
      </c>
      <c r="H7" s="249">
        <v>5</v>
      </c>
      <c r="I7" s="249">
        <v>6</v>
      </c>
      <c r="J7" s="249">
        <v>7</v>
      </c>
      <c r="K7" s="249">
        <v>8</v>
      </c>
      <c r="L7" s="249">
        <v>9</v>
      </c>
      <c r="M7" s="249">
        <v>10</v>
      </c>
      <c r="N7" s="249">
        <v>11</v>
      </c>
      <c r="O7" s="249">
        <v>12</v>
      </c>
      <c r="P7" s="249">
        <v>13</v>
      </c>
      <c r="Q7" s="249">
        <v>14</v>
      </c>
      <c r="R7" s="249">
        <v>15</v>
      </c>
    </row>
    <row r="8" spans="1:18" ht="27" customHeight="1">
      <c r="A8" s="253" t="s">
        <v>536</v>
      </c>
      <c r="B8" s="254" t="s">
        <v>537</v>
      </c>
      <c r="C8" s="25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28" ht="12">
      <c r="A9" s="257" t="s">
        <v>538</v>
      </c>
      <c r="B9" s="257" t="s">
        <v>539</v>
      </c>
      <c r="C9" s="258" t="s">
        <v>540</v>
      </c>
      <c r="D9" s="179">
        <v>42012</v>
      </c>
      <c r="E9" s="179">
        <v>1463</v>
      </c>
      <c r="F9" s="179"/>
      <c r="G9" s="79">
        <f>D9+E9-F9</f>
        <v>43475</v>
      </c>
      <c r="H9" s="69"/>
      <c r="I9" s="69"/>
      <c r="J9" s="79">
        <f>G9+H9-I9</f>
        <v>43475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43475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7" t="s">
        <v>541</v>
      </c>
      <c r="B10" s="257" t="s">
        <v>542</v>
      </c>
      <c r="C10" s="258" t="s">
        <v>543</v>
      </c>
      <c r="D10" s="179">
        <v>99445</v>
      </c>
      <c r="E10" s="179">
        <v>415</v>
      </c>
      <c r="F10" s="179"/>
      <c r="G10" s="79">
        <f aca="true" t="shared" si="2" ref="G10:G39">D10+E10-F10</f>
        <v>99860</v>
      </c>
      <c r="H10" s="69"/>
      <c r="I10" s="69"/>
      <c r="J10" s="79">
        <f aca="true" t="shared" si="3" ref="J10:J39">G10+H10-I10</f>
        <v>99860</v>
      </c>
      <c r="K10" s="69">
        <v>13893</v>
      </c>
      <c r="L10" s="69">
        <v>876</v>
      </c>
      <c r="M10" s="69"/>
      <c r="N10" s="79">
        <f aca="true" t="shared" si="4" ref="N10:N39">K10+L10-M10</f>
        <v>14769</v>
      </c>
      <c r="O10" s="69"/>
      <c r="P10" s="69"/>
      <c r="Q10" s="79">
        <f t="shared" si="0"/>
        <v>14769</v>
      </c>
      <c r="R10" s="79">
        <f t="shared" si="1"/>
        <v>85091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7" t="s">
        <v>544</v>
      </c>
      <c r="B11" s="257" t="s">
        <v>545</v>
      </c>
      <c r="C11" s="258" t="s">
        <v>546</v>
      </c>
      <c r="D11" s="179">
        <v>123745</v>
      </c>
      <c r="E11" s="179">
        <v>11632</v>
      </c>
      <c r="F11" s="179">
        <v>28</v>
      </c>
      <c r="G11" s="79">
        <f t="shared" si="2"/>
        <v>135349</v>
      </c>
      <c r="H11" s="69"/>
      <c r="I11" s="69"/>
      <c r="J11" s="79">
        <f t="shared" si="3"/>
        <v>135349</v>
      </c>
      <c r="K11" s="69">
        <v>65925</v>
      </c>
      <c r="L11" s="69">
        <v>2375</v>
      </c>
      <c r="M11" s="69">
        <v>45</v>
      </c>
      <c r="N11" s="79">
        <f t="shared" si="4"/>
        <v>68255</v>
      </c>
      <c r="O11" s="69"/>
      <c r="P11" s="69"/>
      <c r="Q11" s="79">
        <f t="shared" si="0"/>
        <v>68255</v>
      </c>
      <c r="R11" s="79">
        <f t="shared" si="1"/>
        <v>67094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7" t="s">
        <v>547</v>
      </c>
      <c r="B12" s="257" t="s">
        <v>548</v>
      </c>
      <c r="C12" s="258" t="s">
        <v>549</v>
      </c>
      <c r="D12" s="179">
        <v>4287</v>
      </c>
      <c r="E12" s="179">
        <v>12</v>
      </c>
      <c r="F12" s="179"/>
      <c r="G12" s="79">
        <f t="shared" si="2"/>
        <v>4299</v>
      </c>
      <c r="H12" s="69"/>
      <c r="I12" s="69"/>
      <c r="J12" s="79">
        <f t="shared" si="3"/>
        <v>4299</v>
      </c>
      <c r="K12" s="69">
        <v>1454</v>
      </c>
      <c r="L12" s="69">
        <v>59</v>
      </c>
      <c r="M12" s="69"/>
      <c r="N12" s="79">
        <f t="shared" si="4"/>
        <v>1513</v>
      </c>
      <c r="O12" s="69"/>
      <c r="P12" s="69"/>
      <c r="Q12" s="79">
        <f t="shared" si="0"/>
        <v>1513</v>
      </c>
      <c r="R12" s="79">
        <f t="shared" si="1"/>
        <v>2786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7" t="s">
        <v>550</v>
      </c>
      <c r="B13" s="257" t="s">
        <v>551</v>
      </c>
      <c r="C13" s="258" t="s">
        <v>552</v>
      </c>
      <c r="D13" s="179">
        <v>25693</v>
      </c>
      <c r="E13" s="179">
        <v>407</v>
      </c>
      <c r="F13" s="179">
        <v>1038</v>
      </c>
      <c r="G13" s="79">
        <f t="shared" si="2"/>
        <v>25062</v>
      </c>
      <c r="H13" s="69"/>
      <c r="I13" s="69"/>
      <c r="J13" s="79">
        <f t="shared" si="3"/>
        <v>25062</v>
      </c>
      <c r="K13" s="69">
        <v>11956</v>
      </c>
      <c r="L13" s="69">
        <v>794</v>
      </c>
      <c r="M13" s="69">
        <v>277</v>
      </c>
      <c r="N13" s="79">
        <f t="shared" si="4"/>
        <v>12473</v>
      </c>
      <c r="O13" s="69"/>
      <c r="P13" s="69"/>
      <c r="Q13" s="79">
        <f t="shared" si="0"/>
        <v>12473</v>
      </c>
      <c r="R13" s="79">
        <f t="shared" si="1"/>
        <v>12589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7" t="s">
        <v>553</v>
      </c>
      <c r="B14" s="257" t="s">
        <v>554</v>
      </c>
      <c r="C14" s="258" t="s">
        <v>555</v>
      </c>
      <c r="D14" s="179">
        <v>15415</v>
      </c>
      <c r="E14" s="179">
        <v>437</v>
      </c>
      <c r="F14" s="179"/>
      <c r="G14" s="79">
        <f t="shared" si="2"/>
        <v>15852</v>
      </c>
      <c r="H14" s="69"/>
      <c r="I14" s="69"/>
      <c r="J14" s="79">
        <f t="shared" si="3"/>
        <v>15852</v>
      </c>
      <c r="K14" s="69">
        <v>7240</v>
      </c>
      <c r="L14" s="69">
        <v>504</v>
      </c>
      <c r="M14" s="69"/>
      <c r="N14" s="79">
        <f t="shared" si="4"/>
        <v>7744</v>
      </c>
      <c r="O14" s="69"/>
      <c r="P14" s="69"/>
      <c r="Q14" s="79">
        <f t="shared" si="0"/>
        <v>7744</v>
      </c>
      <c r="R14" s="79">
        <f t="shared" si="1"/>
        <v>8108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2" t="s">
        <v>845</v>
      </c>
      <c r="B15" s="265" t="s">
        <v>846</v>
      </c>
      <c r="C15" s="353" t="s">
        <v>847</v>
      </c>
      <c r="D15" s="354">
        <v>81945</v>
      </c>
      <c r="E15" s="354">
        <v>11209</v>
      </c>
      <c r="F15" s="354">
        <v>9471</v>
      </c>
      <c r="G15" s="79">
        <f t="shared" si="2"/>
        <v>83683</v>
      </c>
      <c r="H15" s="355"/>
      <c r="I15" s="355"/>
      <c r="J15" s="79">
        <f t="shared" si="3"/>
        <v>83683</v>
      </c>
      <c r="K15" s="355">
        <v>0</v>
      </c>
      <c r="L15" s="355"/>
      <c r="M15" s="355"/>
      <c r="N15" s="79">
        <f t="shared" si="4"/>
        <v>0</v>
      </c>
      <c r="O15" s="355"/>
      <c r="P15" s="355"/>
      <c r="Q15" s="79">
        <f t="shared" si="0"/>
        <v>0</v>
      </c>
      <c r="R15" s="79">
        <f t="shared" si="1"/>
        <v>83683</v>
      </c>
      <c r="S15" s="356"/>
      <c r="T15" s="356"/>
      <c r="U15" s="356"/>
      <c r="V15" s="356"/>
      <c r="W15" s="356"/>
      <c r="X15" s="356"/>
      <c r="Y15" s="356"/>
      <c r="Z15" s="356"/>
      <c r="AA15" s="356"/>
      <c r="AB15" s="356"/>
    </row>
    <row r="16" spans="1:28" ht="12">
      <c r="A16" s="257" t="s">
        <v>556</v>
      </c>
      <c r="B16" s="183" t="s">
        <v>557</v>
      </c>
      <c r="C16" s="258" t="s">
        <v>558</v>
      </c>
      <c r="D16" s="179">
        <v>0</v>
      </c>
      <c r="E16" s="179"/>
      <c r="F16" s="179"/>
      <c r="G16" s="79">
        <f t="shared" si="2"/>
        <v>0</v>
      </c>
      <c r="H16" s="69"/>
      <c r="I16" s="69"/>
      <c r="J16" s="79">
        <f t="shared" si="3"/>
        <v>0</v>
      </c>
      <c r="K16" s="69">
        <v>0</v>
      </c>
      <c r="L16" s="69"/>
      <c r="M16" s="69"/>
      <c r="N16" s="79">
        <f t="shared" si="4"/>
        <v>0</v>
      </c>
      <c r="O16" s="69"/>
      <c r="P16" s="69"/>
      <c r="Q16" s="79">
        <f aca="true" t="shared" si="5" ref="Q16:Q25">N16+O16-P16</f>
        <v>0</v>
      </c>
      <c r="R16" s="79">
        <f aca="true" t="shared" si="6" ref="R16:R25">J16-Q16</f>
        <v>0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7"/>
      <c r="B17" s="259" t="s">
        <v>559</v>
      </c>
      <c r="C17" s="260" t="s">
        <v>560</v>
      </c>
      <c r="D17" s="184">
        <f>SUM(D9:D16)</f>
        <v>392542</v>
      </c>
      <c r="E17" s="184">
        <f>SUM(E9:E16)</f>
        <v>25575</v>
      </c>
      <c r="F17" s="184">
        <f>SUM(F9:F16)</f>
        <v>10537</v>
      </c>
      <c r="G17" s="79">
        <f t="shared" si="2"/>
        <v>407580</v>
      </c>
      <c r="H17" s="80">
        <f>SUM(H9:H16)</f>
        <v>0</v>
      </c>
      <c r="I17" s="80">
        <f>SUM(I9:I16)</f>
        <v>0</v>
      </c>
      <c r="J17" s="79">
        <f t="shared" si="3"/>
        <v>407580</v>
      </c>
      <c r="K17" s="80">
        <f>SUM(K9:K16)</f>
        <v>100468</v>
      </c>
      <c r="L17" s="80">
        <f>SUM(L9:L16)</f>
        <v>4608</v>
      </c>
      <c r="M17" s="80">
        <f>SUM(M9:M16)</f>
        <v>322</v>
      </c>
      <c r="N17" s="79">
        <f t="shared" si="4"/>
        <v>104754</v>
      </c>
      <c r="O17" s="80">
        <f>SUM(O9:O16)</f>
        <v>0</v>
      </c>
      <c r="P17" s="80">
        <f>SUM(P9:P16)</f>
        <v>0</v>
      </c>
      <c r="Q17" s="79">
        <f t="shared" si="5"/>
        <v>104754</v>
      </c>
      <c r="R17" s="79">
        <f t="shared" si="6"/>
        <v>302826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1" t="s">
        <v>561</v>
      </c>
      <c r="B18" s="262" t="s">
        <v>562</v>
      </c>
      <c r="C18" s="260" t="s">
        <v>563</v>
      </c>
      <c r="D18" s="177">
        <v>7110</v>
      </c>
      <c r="E18" s="177"/>
      <c r="F18" s="177">
        <v>5</v>
      </c>
      <c r="G18" s="79">
        <f t="shared" si="2"/>
        <v>7105</v>
      </c>
      <c r="H18" s="67"/>
      <c r="I18" s="67"/>
      <c r="J18" s="79">
        <f t="shared" si="3"/>
        <v>7105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7105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3" t="s">
        <v>564</v>
      </c>
      <c r="B19" s="262" t="s">
        <v>565</v>
      </c>
      <c r="C19" s="260" t="s">
        <v>566</v>
      </c>
      <c r="D19" s="177">
        <v>0</v>
      </c>
      <c r="E19" s="177"/>
      <c r="F19" s="177"/>
      <c r="G19" s="79">
        <f t="shared" si="2"/>
        <v>0</v>
      </c>
      <c r="H19" s="67"/>
      <c r="I19" s="67"/>
      <c r="J19" s="79">
        <f t="shared" si="3"/>
        <v>0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0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4" t="s">
        <v>567</v>
      </c>
      <c r="B20" s="254" t="s">
        <v>568</v>
      </c>
      <c r="C20" s="258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7" t="s">
        <v>538</v>
      </c>
      <c r="B21" s="257" t="s">
        <v>569</v>
      </c>
      <c r="C21" s="258" t="s">
        <v>570</v>
      </c>
      <c r="D21" s="179">
        <v>10248</v>
      </c>
      <c r="E21" s="179">
        <v>112</v>
      </c>
      <c r="F21" s="179"/>
      <c r="G21" s="79">
        <f t="shared" si="2"/>
        <v>10360</v>
      </c>
      <c r="H21" s="69"/>
      <c r="I21" s="69"/>
      <c r="J21" s="79">
        <f t="shared" si="3"/>
        <v>10360</v>
      </c>
      <c r="K21" s="69">
        <v>3947</v>
      </c>
      <c r="L21" s="69">
        <v>401</v>
      </c>
      <c r="M21" s="69">
        <v>7</v>
      </c>
      <c r="N21" s="79">
        <f t="shared" si="4"/>
        <v>4341</v>
      </c>
      <c r="O21" s="69"/>
      <c r="P21" s="69"/>
      <c r="Q21" s="79">
        <f t="shared" si="5"/>
        <v>4341</v>
      </c>
      <c r="R21" s="79">
        <f t="shared" si="6"/>
        <v>6019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7" t="s">
        <v>541</v>
      </c>
      <c r="B22" s="257" t="s">
        <v>571</v>
      </c>
      <c r="C22" s="258" t="s">
        <v>572</v>
      </c>
      <c r="D22" s="179">
        <v>5676</v>
      </c>
      <c r="E22" s="179">
        <v>103</v>
      </c>
      <c r="F22" s="179"/>
      <c r="G22" s="79">
        <f t="shared" si="2"/>
        <v>5779</v>
      </c>
      <c r="H22" s="69"/>
      <c r="I22" s="69"/>
      <c r="J22" s="79">
        <f t="shared" si="3"/>
        <v>5779</v>
      </c>
      <c r="K22" s="69">
        <v>3109</v>
      </c>
      <c r="L22" s="69">
        <v>234</v>
      </c>
      <c r="M22" s="69"/>
      <c r="N22" s="79">
        <f t="shared" si="4"/>
        <v>3343</v>
      </c>
      <c r="O22" s="69"/>
      <c r="P22" s="69"/>
      <c r="Q22" s="79">
        <f t="shared" si="5"/>
        <v>3343</v>
      </c>
      <c r="R22" s="79">
        <f t="shared" si="6"/>
        <v>2436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5" t="s">
        <v>544</v>
      </c>
      <c r="B23" s="265" t="s">
        <v>573</v>
      </c>
      <c r="C23" s="258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7" t="s">
        <v>547</v>
      </c>
      <c r="B24" s="266" t="s">
        <v>557</v>
      </c>
      <c r="C24" s="258" t="s">
        <v>575</v>
      </c>
      <c r="D24" s="179">
        <v>5212</v>
      </c>
      <c r="E24" s="179">
        <v>500</v>
      </c>
      <c r="F24" s="179">
        <v>92</v>
      </c>
      <c r="G24" s="79">
        <f t="shared" si="2"/>
        <v>5620</v>
      </c>
      <c r="H24" s="69"/>
      <c r="I24" s="69"/>
      <c r="J24" s="79">
        <f t="shared" si="3"/>
        <v>5620</v>
      </c>
      <c r="K24" s="69">
        <v>649</v>
      </c>
      <c r="L24" s="69">
        <v>61</v>
      </c>
      <c r="M24" s="69"/>
      <c r="N24" s="79">
        <f t="shared" si="4"/>
        <v>710</v>
      </c>
      <c r="O24" s="69"/>
      <c r="P24" s="69"/>
      <c r="Q24" s="79">
        <f t="shared" si="5"/>
        <v>710</v>
      </c>
      <c r="R24" s="79">
        <f t="shared" si="6"/>
        <v>4910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7"/>
      <c r="B25" s="259" t="s">
        <v>827</v>
      </c>
      <c r="C25" s="267" t="s">
        <v>577</v>
      </c>
      <c r="D25" s="180">
        <f>SUM(D21:D24)</f>
        <v>21136</v>
      </c>
      <c r="E25" s="180">
        <f aca="true" t="shared" si="7" ref="E25:P25">SUM(E21:E24)</f>
        <v>715</v>
      </c>
      <c r="F25" s="180">
        <f t="shared" si="7"/>
        <v>92</v>
      </c>
      <c r="G25" s="71">
        <f t="shared" si="2"/>
        <v>21759</v>
      </c>
      <c r="H25" s="70">
        <f t="shared" si="7"/>
        <v>0</v>
      </c>
      <c r="I25" s="70">
        <f t="shared" si="7"/>
        <v>0</v>
      </c>
      <c r="J25" s="71">
        <f t="shared" si="3"/>
        <v>21759</v>
      </c>
      <c r="K25" s="70">
        <f t="shared" si="7"/>
        <v>7705</v>
      </c>
      <c r="L25" s="70">
        <f t="shared" si="7"/>
        <v>696</v>
      </c>
      <c r="M25" s="70">
        <f t="shared" si="7"/>
        <v>7</v>
      </c>
      <c r="N25" s="71">
        <f t="shared" si="4"/>
        <v>8394</v>
      </c>
      <c r="O25" s="70">
        <f t="shared" si="7"/>
        <v>0</v>
      </c>
      <c r="P25" s="70">
        <f t="shared" si="7"/>
        <v>0</v>
      </c>
      <c r="Q25" s="71">
        <f t="shared" si="5"/>
        <v>8394</v>
      </c>
      <c r="R25" s="71">
        <f t="shared" si="6"/>
        <v>13365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4" t="s">
        <v>578</v>
      </c>
      <c r="B26" s="268" t="s">
        <v>579</v>
      </c>
      <c r="C26" s="269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3"/>
    </row>
    <row r="27" spans="1:28" ht="12">
      <c r="A27" s="257" t="s">
        <v>538</v>
      </c>
      <c r="B27" s="270" t="s">
        <v>841</v>
      </c>
      <c r="C27" s="271" t="s">
        <v>580</v>
      </c>
      <c r="D27" s="182">
        <f>SUM(D28:D31)</f>
        <v>24007</v>
      </c>
      <c r="E27" s="182">
        <f aca="true" t="shared" si="8" ref="E27:P27">SUM(E28:E31)</f>
        <v>2325</v>
      </c>
      <c r="F27" s="182">
        <f t="shared" si="8"/>
        <v>0</v>
      </c>
      <c r="G27" s="76">
        <f t="shared" si="2"/>
        <v>26332</v>
      </c>
      <c r="H27" s="75">
        <f t="shared" si="8"/>
        <v>0</v>
      </c>
      <c r="I27" s="75">
        <f t="shared" si="8"/>
        <v>0</v>
      </c>
      <c r="J27" s="76">
        <f t="shared" si="3"/>
        <v>26332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26332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7"/>
      <c r="B28" s="257" t="s">
        <v>105</v>
      </c>
      <c r="C28" s="258" t="s">
        <v>581</v>
      </c>
      <c r="D28" s="179"/>
      <c r="E28" s="179"/>
      <c r="F28" s="179"/>
      <c r="G28" s="79">
        <f t="shared" si="2"/>
        <v>0</v>
      </c>
      <c r="H28" s="69"/>
      <c r="I28" s="69"/>
      <c r="J28" s="79">
        <f t="shared" si="3"/>
        <v>0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0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7"/>
      <c r="B29" s="257" t="s">
        <v>107</v>
      </c>
      <c r="C29" s="258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7"/>
      <c r="B30" s="257" t="s">
        <v>111</v>
      </c>
      <c r="C30" s="258" t="s">
        <v>583</v>
      </c>
      <c r="D30" s="179">
        <v>582</v>
      </c>
      <c r="E30" s="179">
        <v>1144</v>
      </c>
      <c r="F30" s="179"/>
      <c r="G30" s="79">
        <f t="shared" si="2"/>
        <v>1726</v>
      </c>
      <c r="H30" s="77"/>
      <c r="I30" s="77"/>
      <c r="J30" s="79">
        <f t="shared" si="3"/>
        <v>1726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1726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7"/>
      <c r="B31" s="257" t="s">
        <v>113</v>
      </c>
      <c r="C31" s="258" t="s">
        <v>584</v>
      </c>
      <c r="D31" s="179">
        <v>23425</v>
      </c>
      <c r="E31" s="179">
        <v>1181</v>
      </c>
      <c r="F31" s="179"/>
      <c r="G31" s="79">
        <f t="shared" si="2"/>
        <v>24606</v>
      </c>
      <c r="H31" s="179"/>
      <c r="I31" s="77"/>
      <c r="J31" s="79">
        <f t="shared" si="3"/>
        <v>24606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24606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7" t="s">
        <v>541</v>
      </c>
      <c r="B32" s="270" t="s">
        <v>585</v>
      </c>
      <c r="C32" s="258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7"/>
      <c r="B33" s="272" t="s">
        <v>119</v>
      </c>
      <c r="C33" s="258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7"/>
      <c r="B34" s="272" t="s">
        <v>588</v>
      </c>
      <c r="C34" s="258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7"/>
      <c r="B35" s="272" t="s">
        <v>590</v>
      </c>
      <c r="C35" s="258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7"/>
      <c r="B36" s="272" t="s">
        <v>592</v>
      </c>
      <c r="C36" s="258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7" t="s">
        <v>544</v>
      </c>
      <c r="B37" s="272" t="s">
        <v>557</v>
      </c>
      <c r="C37" s="258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7"/>
      <c r="B38" s="259" t="s">
        <v>842</v>
      </c>
      <c r="C38" s="260" t="s">
        <v>596</v>
      </c>
      <c r="D38" s="184">
        <f>D27+D32+D37</f>
        <v>24007</v>
      </c>
      <c r="E38" s="184">
        <f aca="true" t="shared" si="12" ref="E38:P38">E27+E32+E37</f>
        <v>2325</v>
      </c>
      <c r="F38" s="184">
        <f t="shared" si="12"/>
        <v>0</v>
      </c>
      <c r="G38" s="79">
        <f t="shared" si="2"/>
        <v>26332</v>
      </c>
      <c r="H38" s="80">
        <f t="shared" si="12"/>
        <v>0</v>
      </c>
      <c r="I38" s="80">
        <f t="shared" si="12"/>
        <v>0</v>
      </c>
      <c r="J38" s="79">
        <f t="shared" si="3"/>
        <v>26332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26332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1" t="s">
        <v>597</v>
      </c>
      <c r="B39" s="261" t="s">
        <v>598</v>
      </c>
      <c r="C39" s="260" t="s">
        <v>599</v>
      </c>
      <c r="D39" s="378">
        <v>21878</v>
      </c>
      <c r="E39" s="378">
        <v>330</v>
      </c>
      <c r="F39" s="378"/>
      <c r="G39" s="79">
        <f t="shared" si="2"/>
        <v>22208</v>
      </c>
      <c r="H39" s="378"/>
      <c r="I39" s="378"/>
      <c r="J39" s="79">
        <f t="shared" si="3"/>
        <v>22208</v>
      </c>
      <c r="K39" s="378">
        <v>8929</v>
      </c>
      <c r="L39" s="378"/>
      <c r="M39" s="378"/>
      <c r="N39" s="79">
        <f t="shared" si="4"/>
        <v>8929</v>
      </c>
      <c r="O39" s="378"/>
      <c r="P39" s="378"/>
      <c r="Q39" s="79">
        <f t="shared" si="9"/>
        <v>8929</v>
      </c>
      <c r="R39" s="79">
        <f t="shared" si="10"/>
        <v>13279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7"/>
      <c r="B40" s="261" t="s">
        <v>600</v>
      </c>
      <c r="C40" s="250" t="s">
        <v>601</v>
      </c>
      <c r="D40" s="344">
        <f>D17+D18+D19+D25+D38+D39</f>
        <v>466673</v>
      </c>
      <c r="E40" s="344">
        <f>E17+E18+E19+E25+E38+E39</f>
        <v>28945</v>
      </c>
      <c r="F40" s="344">
        <f aca="true" t="shared" si="13" ref="F40:R40">F17+F18+F19+F25+F38+F39</f>
        <v>10634</v>
      </c>
      <c r="G40" s="344">
        <f t="shared" si="13"/>
        <v>484984</v>
      </c>
      <c r="H40" s="344">
        <f t="shared" si="13"/>
        <v>0</v>
      </c>
      <c r="I40" s="344">
        <f t="shared" si="13"/>
        <v>0</v>
      </c>
      <c r="J40" s="344">
        <f t="shared" si="13"/>
        <v>484984</v>
      </c>
      <c r="K40" s="344">
        <f t="shared" si="13"/>
        <v>117102</v>
      </c>
      <c r="L40" s="344">
        <f t="shared" si="13"/>
        <v>5304</v>
      </c>
      <c r="M40" s="344">
        <f t="shared" si="13"/>
        <v>329</v>
      </c>
      <c r="N40" s="344">
        <f t="shared" si="13"/>
        <v>122077</v>
      </c>
      <c r="O40" s="344">
        <f t="shared" si="13"/>
        <v>0</v>
      </c>
      <c r="P40" s="344">
        <f t="shared" si="13"/>
        <v>0</v>
      </c>
      <c r="Q40" s="344">
        <f t="shared" si="13"/>
        <v>122077</v>
      </c>
      <c r="R40" s="344">
        <f t="shared" si="13"/>
        <v>362907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5"/>
      <c r="B41" s="235"/>
      <c r="C41" s="235"/>
      <c r="D41" s="274"/>
      <c r="E41" s="274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</row>
    <row r="42" spans="1:18" ht="12">
      <c r="A42" s="235"/>
      <c r="B42" s="235" t="s">
        <v>602</v>
      </c>
      <c r="C42" s="235"/>
      <c r="D42" s="243"/>
      <c r="E42" s="243"/>
      <c r="F42" s="243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</row>
    <row r="43" spans="1:18" ht="12">
      <c r="A43" s="235"/>
      <c r="B43" s="235"/>
      <c r="C43" s="235"/>
      <c r="D43" s="243"/>
      <c r="E43" s="243"/>
      <c r="F43" s="243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</row>
    <row r="44" spans="1:18" ht="12">
      <c r="A44" s="235"/>
      <c r="B44" s="244" t="s">
        <v>873</v>
      </c>
      <c r="C44" s="244"/>
      <c r="D44" s="245"/>
      <c r="E44" s="245"/>
      <c r="F44" s="245"/>
      <c r="G44" s="235"/>
      <c r="H44" s="246" t="s">
        <v>857</v>
      </c>
      <c r="I44" s="246"/>
      <c r="J44" s="246"/>
      <c r="K44" s="605"/>
      <c r="L44" s="605"/>
      <c r="M44" s="605"/>
      <c r="N44" s="605"/>
      <c r="O44" s="606" t="s">
        <v>850</v>
      </c>
      <c r="P44" s="607"/>
      <c r="Q44" s="607"/>
      <c r="R44" s="607"/>
    </row>
    <row r="45" spans="1:18" ht="12">
      <c r="A45" s="236"/>
      <c r="B45" s="236"/>
      <c r="C45" s="236"/>
      <c r="D45" s="247"/>
      <c r="E45" s="247"/>
      <c r="F45" s="247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</row>
    <row r="46" spans="1:18" ht="12">
      <c r="A46" s="236"/>
      <c r="B46" s="236"/>
      <c r="C46" s="236"/>
      <c r="D46" s="247"/>
      <c r="E46" s="247"/>
      <c r="F46" s="247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</row>
    <row r="47" spans="1:18" ht="12">
      <c r="A47" s="236"/>
      <c r="B47" s="236"/>
      <c r="C47" s="236"/>
      <c r="D47" s="247"/>
      <c r="E47" s="247"/>
      <c r="F47" s="247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</row>
    <row r="48" spans="1:18" ht="12">
      <c r="A48" s="236"/>
      <c r="B48" s="236"/>
      <c r="C48" s="236"/>
      <c r="D48" s="247"/>
      <c r="E48" s="247"/>
      <c r="F48" s="247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</row>
    <row r="49" spans="1:18" ht="12">
      <c r="A49" s="236"/>
      <c r="B49" s="236"/>
      <c r="C49" s="236"/>
      <c r="D49" s="247"/>
      <c r="E49" s="247"/>
      <c r="F49" s="247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</row>
    <row r="50" spans="1:18" ht="12">
      <c r="A50" s="236"/>
      <c r="B50" s="236"/>
      <c r="C50" s="236"/>
      <c r="D50" s="247"/>
      <c r="E50" s="247"/>
      <c r="F50" s="247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1">
      <selection activeCell="C66" sqref="C66:C68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42" t="s">
        <v>865</v>
      </c>
      <c r="B1" s="642"/>
      <c r="C1" s="642"/>
      <c r="D1" s="642"/>
      <c r="E1" s="642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6"/>
      <c r="B2" s="307"/>
      <c r="C2" s="308"/>
      <c r="E2" s="309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43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43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44" t="s">
        <v>868</v>
      </c>
      <c r="B4" s="644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10" t="s">
        <v>603</v>
      </c>
      <c r="B5" s="311"/>
      <c r="C5" s="312"/>
      <c r="D5" s="312"/>
      <c r="E5" s="313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80" t="s">
        <v>460</v>
      </c>
      <c r="B6" s="281" t="s">
        <v>7</v>
      </c>
      <c r="C6" s="282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80"/>
      <c r="B7" s="283"/>
      <c r="C7" s="282"/>
      <c r="D7" s="284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3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4" t="s">
        <v>609</v>
      </c>
      <c r="B9" s="285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4" t="s">
        <v>611</v>
      </c>
      <c r="B10" s="286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7" t="s">
        <v>612</v>
      </c>
      <c r="B11" s="288" t="s">
        <v>613</v>
      </c>
      <c r="C11" s="131">
        <f>SUM(C12:C14)</f>
        <v>1177</v>
      </c>
      <c r="D11" s="131">
        <f>SUM(D12:D14)</f>
        <v>0</v>
      </c>
      <c r="E11" s="132">
        <f>SUM(E12:E14)</f>
        <v>1177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7" t="s">
        <v>614</v>
      </c>
      <c r="B12" s="288" t="s">
        <v>615</v>
      </c>
      <c r="C12" s="119">
        <v>742</v>
      </c>
      <c r="D12" s="119"/>
      <c r="E12" s="132">
        <f aca="true" t="shared" si="0" ref="E12:E18">C12-D12</f>
        <v>742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7" t="s">
        <v>616</v>
      </c>
      <c r="B13" s="288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7" t="s">
        <v>618</v>
      </c>
      <c r="B14" s="288" t="s">
        <v>619</v>
      </c>
      <c r="C14" s="119">
        <v>435</v>
      </c>
      <c r="D14" s="119"/>
      <c r="E14" s="132">
        <f t="shared" si="0"/>
        <v>435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7" t="s">
        <v>620</v>
      </c>
      <c r="B15" s="288" t="s">
        <v>621</v>
      </c>
      <c r="C15" s="119">
        <v>1773</v>
      </c>
      <c r="D15" s="119"/>
      <c r="E15" s="132">
        <f t="shared" si="0"/>
        <v>1773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7" t="s">
        <v>622</v>
      </c>
      <c r="B16" s="288" t="s">
        <v>623</v>
      </c>
      <c r="C16" s="131">
        <f>+C17+C18</f>
        <v>151</v>
      </c>
      <c r="D16" s="131">
        <f>+D17+D18</f>
        <v>0</v>
      </c>
      <c r="E16" s="132">
        <f t="shared" si="0"/>
        <v>151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7" t="s">
        <v>624</v>
      </c>
      <c r="B17" s="288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7" t="s">
        <v>618</v>
      </c>
      <c r="B18" s="288" t="s">
        <v>626</v>
      </c>
      <c r="C18" s="119">
        <v>151</v>
      </c>
      <c r="D18" s="119"/>
      <c r="E18" s="132">
        <f t="shared" si="0"/>
        <v>151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9" t="s">
        <v>627</v>
      </c>
      <c r="B19" s="285" t="s">
        <v>628</v>
      </c>
      <c r="C19" s="115">
        <f>C11+C15+C16</f>
        <v>3101</v>
      </c>
      <c r="D19" s="115">
        <f>D11+D15+D16</f>
        <v>0</v>
      </c>
      <c r="E19" s="130">
        <f>E11+E15+E16</f>
        <v>3101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4" t="s">
        <v>629</v>
      </c>
      <c r="B20" s="286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7" t="s">
        <v>630</v>
      </c>
      <c r="B21" s="285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7"/>
      <c r="B22" s="286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4" t="s">
        <v>632</v>
      </c>
      <c r="B23" s="290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7" t="s">
        <v>633</v>
      </c>
      <c r="B24" s="288" t="s">
        <v>634</v>
      </c>
      <c r="C24" s="131">
        <f>SUM(C25:C27)</f>
        <v>62748</v>
      </c>
      <c r="D24" s="131">
        <f>SUM(D25:D27)</f>
        <v>62748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7" t="s">
        <v>635</v>
      </c>
      <c r="B25" s="288" t="s">
        <v>636</v>
      </c>
      <c r="C25" s="119">
        <v>60805</v>
      </c>
      <c r="D25" s="119">
        <f aca="true" t="shared" si="1" ref="D25:D32">+C25</f>
        <v>60805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7" t="s">
        <v>637</v>
      </c>
      <c r="B26" s="288" t="s">
        <v>638</v>
      </c>
      <c r="C26" s="119">
        <v>1943</v>
      </c>
      <c r="D26" s="119">
        <f t="shared" si="1"/>
        <v>1943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7" t="s">
        <v>639</v>
      </c>
      <c r="B27" s="288" t="s">
        <v>640</v>
      </c>
      <c r="C27" s="119">
        <v>0</v>
      </c>
      <c r="D27" s="119">
        <f t="shared" si="1"/>
        <v>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7" t="s">
        <v>641</v>
      </c>
      <c r="B28" s="288" t="s">
        <v>642</v>
      </c>
      <c r="C28" s="119">
        <v>179835</v>
      </c>
      <c r="D28" s="119">
        <f t="shared" si="1"/>
        <v>179835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7" t="s">
        <v>643</v>
      </c>
      <c r="B29" s="288" t="s">
        <v>644</v>
      </c>
      <c r="C29" s="119">
        <v>8607</v>
      </c>
      <c r="D29" s="119">
        <f t="shared" si="1"/>
        <v>8607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7" t="s">
        <v>645</v>
      </c>
      <c r="B30" s="288" t="s">
        <v>646</v>
      </c>
      <c r="C30" s="119">
        <v>701</v>
      </c>
      <c r="D30" s="119">
        <f t="shared" si="1"/>
        <v>701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7" t="s">
        <v>647</v>
      </c>
      <c r="B31" s="288" t="s">
        <v>648</v>
      </c>
      <c r="C31" s="119">
        <v>2312</v>
      </c>
      <c r="D31" s="119">
        <f t="shared" si="1"/>
        <v>2312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7" t="s">
        <v>649</v>
      </c>
      <c r="B32" s="288" t="s">
        <v>650</v>
      </c>
      <c r="C32" s="119">
        <v>5996</v>
      </c>
      <c r="D32" s="119">
        <f t="shared" si="1"/>
        <v>5996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7" t="s">
        <v>651</v>
      </c>
      <c r="B33" s="288" t="s">
        <v>652</v>
      </c>
      <c r="C33" s="116">
        <f>SUM(C34:C37)</f>
        <v>7879</v>
      </c>
      <c r="D33" s="116">
        <f>SUM(D34:D37)</f>
        <v>7879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7" t="s">
        <v>653</v>
      </c>
      <c r="B34" s="288" t="s">
        <v>654</v>
      </c>
      <c r="C34" s="119">
        <v>348</v>
      </c>
      <c r="D34" s="119">
        <f>+C34</f>
        <v>348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7" t="s">
        <v>655</v>
      </c>
      <c r="B35" s="288" t="s">
        <v>656</v>
      </c>
      <c r="C35" s="119">
        <v>3215</v>
      </c>
      <c r="D35" s="119">
        <f>+C35</f>
        <v>3215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7" t="s">
        <v>657</v>
      </c>
      <c r="B36" s="288" t="s">
        <v>658</v>
      </c>
      <c r="C36" s="119">
        <v>0</v>
      </c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7" t="s">
        <v>659</v>
      </c>
      <c r="B37" s="288" t="s">
        <v>660</v>
      </c>
      <c r="C37" s="119">
        <v>4316</v>
      </c>
      <c r="D37" s="119">
        <f>+C37</f>
        <v>4316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7" t="s">
        <v>661</v>
      </c>
      <c r="B38" s="288" t="s">
        <v>662</v>
      </c>
      <c r="C38" s="131">
        <f>SUM(C39:C42)</f>
        <v>2236</v>
      </c>
      <c r="D38" s="116">
        <f>SUM(D39:D42)</f>
        <v>2236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7" t="s">
        <v>663</v>
      </c>
      <c r="B39" s="288" t="s">
        <v>664</v>
      </c>
      <c r="C39" s="119">
        <v>0</v>
      </c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7" t="s">
        <v>665</v>
      </c>
      <c r="B40" s="288" t="s">
        <v>666</v>
      </c>
      <c r="C40" s="119">
        <v>0</v>
      </c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7" t="s">
        <v>667</v>
      </c>
      <c r="B41" s="288" t="s">
        <v>668</v>
      </c>
      <c r="C41" s="119">
        <v>0</v>
      </c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7" t="s">
        <v>669</v>
      </c>
      <c r="B42" s="288" t="s">
        <v>670</v>
      </c>
      <c r="C42" s="119">
        <v>2236</v>
      </c>
      <c r="D42" s="119">
        <f>+C42</f>
        <v>2236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9" t="s">
        <v>671</v>
      </c>
      <c r="B43" s="285" t="s">
        <v>672</v>
      </c>
      <c r="C43" s="115">
        <f>C24+C28+C29+C31+C30+C32+C33+C38</f>
        <v>270314</v>
      </c>
      <c r="D43" s="115">
        <f>D24+D28+D29+D31+D30+D32+D33+D38</f>
        <v>270314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4" t="s">
        <v>673</v>
      </c>
      <c r="B44" s="286" t="s">
        <v>674</v>
      </c>
      <c r="C44" s="114">
        <f>C43+C21+C19+C9</f>
        <v>273415</v>
      </c>
      <c r="D44" s="114">
        <f>D43+D21+D19+D9</f>
        <v>270314</v>
      </c>
      <c r="E44" s="130">
        <f>E43+E21+E19+E9</f>
        <v>3101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1"/>
      <c r="B45" s="292"/>
      <c r="C45" s="293"/>
      <c r="D45" s="293"/>
      <c r="E45" s="293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1"/>
      <c r="B46" s="292"/>
      <c r="C46" s="293"/>
      <c r="D46" s="293"/>
      <c r="E46" s="293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1" t="s">
        <v>675</v>
      </c>
      <c r="B47" s="292"/>
      <c r="C47" s="294"/>
      <c r="D47" s="294"/>
      <c r="E47" s="294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80" t="s">
        <v>460</v>
      </c>
      <c r="B48" s="281" t="s">
        <v>7</v>
      </c>
      <c r="C48" s="295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80"/>
      <c r="B49" s="283"/>
      <c r="C49" s="295"/>
      <c r="D49" s="284" t="s">
        <v>607</v>
      </c>
      <c r="E49" s="284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3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4" t="s">
        <v>679</v>
      </c>
      <c r="B51" s="290"/>
      <c r="C51" s="114"/>
      <c r="D51" s="114"/>
      <c r="E51" s="114"/>
      <c r="F51" s="296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7" t="s">
        <v>680</v>
      </c>
      <c r="B52" s="288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7" t="s">
        <v>682</v>
      </c>
      <c r="B53" s="288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7" t="s">
        <v>684</v>
      </c>
      <c r="B54" s="288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7" t="s">
        <v>669</v>
      </c>
      <c r="B55" s="288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7" t="s">
        <v>687</v>
      </c>
      <c r="B56" s="288" t="s">
        <v>688</v>
      </c>
      <c r="C56" s="114">
        <f>C57+C59</f>
        <v>60466</v>
      </c>
      <c r="D56" s="114">
        <f>D57+D59</f>
        <v>0</v>
      </c>
      <c r="E56" s="131">
        <f t="shared" si="3"/>
        <v>60466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7" t="s">
        <v>689</v>
      </c>
      <c r="B57" s="288" t="s">
        <v>690</v>
      </c>
      <c r="C57" s="119">
        <v>60466</v>
      </c>
      <c r="D57" s="119"/>
      <c r="E57" s="131">
        <f t="shared" si="3"/>
        <v>60466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7" t="s">
        <v>691</v>
      </c>
      <c r="B58" s="288" t="s">
        <v>692</v>
      </c>
      <c r="C58" s="120">
        <v>0</v>
      </c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7" t="s">
        <v>693</v>
      </c>
      <c r="B59" s="288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7" t="s">
        <v>691</v>
      </c>
      <c r="B60" s="288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7" t="s">
        <v>137</v>
      </c>
      <c r="B61" s="288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7" t="s">
        <v>140</v>
      </c>
      <c r="B62" s="288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7" t="s">
        <v>698</v>
      </c>
      <c r="B63" s="288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7" t="s">
        <v>700</v>
      </c>
      <c r="B64" s="288" t="s">
        <v>701</v>
      </c>
      <c r="C64" s="119">
        <v>7000</v>
      </c>
      <c r="D64" s="119"/>
      <c r="E64" s="131">
        <f t="shared" si="3"/>
        <v>7000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7" t="s">
        <v>702</v>
      </c>
      <c r="B65" s="288" t="s">
        <v>703</v>
      </c>
      <c r="C65" s="120">
        <v>2081</v>
      </c>
      <c r="D65" s="120"/>
      <c r="E65" s="131">
        <f t="shared" si="3"/>
        <v>2081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9" t="s">
        <v>704</v>
      </c>
      <c r="B66" s="285" t="s">
        <v>705</v>
      </c>
      <c r="C66" s="114">
        <f>C52+C56+C61+C62+C63+C64</f>
        <v>67466</v>
      </c>
      <c r="D66" s="114">
        <f>D52+D56+D61+D62+D63+D64</f>
        <v>0</v>
      </c>
      <c r="E66" s="131">
        <f t="shared" si="3"/>
        <v>67466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4" t="s">
        <v>706</v>
      </c>
      <c r="B67" s="286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7" t="s">
        <v>707</v>
      </c>
      <c r="B68" s="298" t="s">
        <v>708</v>
      </c>
      <c r="C68" s="119">
        <v>6915</v>
      </c>
      <c r="D68" s="119"/>
      <c r="E68" s="131">
        <f>C68-D68</f>
        <v>6915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4"/>
      <c r="B69" s="286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4" t="s">
        <v>709</v>
      </c>
      <c r="B70" s="290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7" t="s">
        <v>680</v>
      </c>
      <c r="B71" s="288" t="s">
        <v>710</v>
      </c>
      <c r="C71" s="116">
        <f>SUM(C72:C74)</f>
        <v>2221</v>
      </c>
      <c r="D71" s="116">
        <f>SUM(D72:D74)</f>
        <v>2221</v>
      </c>
      <c r="E71" s="116">
        <f>SUM(E72:E74)</f>
        <v>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7" t="s">
        <v>711</v>
      </c>
      <c r="B72" s="288" t="s">
        <v>712</v>
      </c>
      <c r="C72" s="119">
        <v>2201</v>
      </c>
      <c r="D72" s="119">
        <f>+C72</f>
        <v>2201</v>
      </c>
      <c r="E72" s="131">
        <f>C72-D72</f>
        <v>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7" t="s">
        <v>713</v>
      </c>
      <c r="B73" s="288" t="s">
        <v>714</v>
      </c>
      <c r="C73" s="119">
        <v>0</v>
      </c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9" t="s">
        <v>715</v>
      </c>
      <c r="B74" s="288" t="s">
        <v>716</v>
      </c>
      <c r="C74" s="119">
        <v>20</v>
      </c>
      <c r="D74" s="119">
        <f>+C74</f>
        <v>20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7" t="s">
        <v>687</v>
      </c>
      <c r="B75" s="288" t="s">
        <v>717</v>
      </c>
      <c r="C75" s="114">
        <f>C76+C78</f>
        <v>222509</v>
      </c>
      <c r="D75" s="114">
        <f>D76+D78</f>
        <v>222509</v>
      </c>
      <c r="E75" s="114">
        <f>E76+E78</f>
        <v>0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7" t="s">
        <v>718</v>
      </c>
      <c r="B76" s="288" t="s">
        <v>719</v>
      </c>
      <c r="C76" s="119">
        <v>222509</v>
      </c>
      <c r="D76" s="119">
        <f>+C76</f>
        <v>222509</v>
      </c>
      <c r="E76" s="131">
        <f>C76-D76</f>
        <v>0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7" t="s">
        <v>720</v>
      </c>
      <c r="B77" s="288" t="s">
        <v>721</v>
      </c>
      <c r="C77" s="120">
        <v>0</v>
      </c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7" t="s">
        <v>722</v>
      </c>
      <c r="B78" s="288" t="s">
        <v>723</v>
      </c>
      <c r="C78" s="119">
        <v>0</v>
      </c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7" t="s">
        <v>691</v>
      </c>
      <c r="B79" s="288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7" t="s">
        <v>725</v>
      </c>
      <c r="B80" s="288" t="s">
        <v>726</v>
      </c>
      <c r="C80" s="114">
        <f>SUM(C81:C84)</f>
        <v>11421</v>
      </c>
      <c r="D80" s="114">
        <f>SUM(D81:D84)</f>
        <v>11421</v>
      </c>
      <c r="E80" s="114">
        <f>SUM(E81:E84)</f>
        <v>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7" t="s">
        <v>727</v>
      </c>
      <c r="B81" s="288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7" t="s">
        <v>729</v>
      </c>
      <c r="B82" s="288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7" t="s">
        <v>731</v>
      </c>
      <c r="B83" s="288" t="s">
        <v>732</v>
      </c>
      <c r="C83" s="119">
        <v>11421</v>
      </c>
      <c r="D83" s="119">
        <f>+C83</f>
        <v>11421</v>
      </c>
      <c r="E83" s="131">
        <f>C83-D83</f>
        <v>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7" t="s">
        <v>733</v>
      </c>
      <c r="B84" s="288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7" t="s">
        <v>735</v>
      </c>
      <c r="B85" s="288" t="s">
        <v>736</v>
      </c>
      <c r="C85" s="115">
        <f>SUM(C86:C90)+C94</f>
        <v>64879</v>
      </c>
      <c r="D85" s="115">
        <f>SUM(D86:D90)+D94</f>
        <v>64879</v>
      </c>
      <c r="E85" s="115">
        <f>SUM(E86:E90)+E94</f>
        <v>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7" t="s">
        <v>737</v>
      </c>
      <c r="B86" s="288" t="s">
        <v>738</v>
      </c>
      <c r="C86" s="119">
        <v>63</v>
      </c>
      <c r="D86" s="119">
        <f>+C86</f>
        <v>63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7" t="s">
        <v>739</v>
      </c>
      <c r="B87" s="288" t="s">
        <v>740</v>
      </c>
      <c r="C87" s="119">
        <v>53189</v>
      </c>
      <c r="D87" s="119">
        <f>+C87</f>
        <v>53189</v>
      </c>
      <c r="E87" s="131">
        <f>C87-D87</f>
        <v>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7" t="s">
        <v>741</v>
      </c>
      <c r="B88" s="288" t="s">
        <v>742</v>
      </c>
      <c r="C88" s="119">
        <v>486</v>
      </c>
      <c r="D88" s="119">
        <f>+C88</f>
        <v>486</v>
      </c>
      <c r="E88" s="131">
        <f>C88-D88</f>
        <v>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7" t="s">
        <v>743</v>
      </c>
      <c r="B89" s="288" t="s">
        <v>744</v>
      </c>
      <c r="C89" s="119">
        <v>5643</v>
      </c>
      <c r="D89" s="119">
        <f>+C89</f>
        <v>5643</v>
      </c>
      <c r="E89" s="131">
        <f>C89-D89</f>
        <v>0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7" t="s">
        <v>745</v>
      </c>
      <c r="B90" s="288" t="s">
        <v>746</v>
      </c>
      <c r="C90" s="114">
        <f>SUM(C91:C93)</f>
        <v>4091</v>
      </c>
      <c r="D90" s="114">
        <f>SUM(D91:D93)</f>
        <v>4091</v>
      </c>
      <c r="E90" s="114">
        <f>SUM(E91:E93)</f>
        <v>0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7" t="s">
        <v>747</v>
      </c>
      <c r="B91" s="288" t="s">
        <v>748</v>
      </c>
      <c r="C91" s="119">
        <v>631</v>
      </c>
      <c r="D91" s="119">
        <f>+C91</f>
        <v>631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7" t="s">
        <v>655</v>
      </c>
      <c r="B92" s="288" t="s">
        <v>749</v>
      </c>
      <c r="C92" s="119">
        <v>2928</v>
      </c>
      <c r="D92" s="119">
        <f>+C92</f>
        <v>2928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7" t="s">
        <v>659</v>
      </c>
      <c r="B93" s="288" t="s">
        <v>750</v>
      </c>
      <c r="C93" s="119">
        <v>532</v>
      </c>
      <c r="D93" s="119">
        <f>+C93</f>
        <v>532</v>
      </c>
      <c r="E93" s="131">
        <f>C93-D93</f>
        <v>0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7" t="s">
        <v>751</v>
      </c>
      <c r="B94" s="288" t="s">
        <v>752</v>
      </c>
      <c r="C94" s="119">
        <v>1407</v>
      </c>
      <c r="D94" s="119">
        <f>+C94</f>
        <v>1407</v>
      </c>
      <c r="E94" s="131">
        <f>C94-D94</f>
        <v>0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7" t="s">
        <v>753</v>
      </c>
      <c r="B95" s="288" t="s">
        <v>754</v>
      </c>
      <c r="C95" s="119">
        <v>3383</v>
      </c>
      <c r="D95" s="119">
        <f>+C95</f>
        <v>3383</v>
      </c>
      <c r="E95" s="131">
        <f>C95-D95</f>
        <v>0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9" t="s">
        <v>755</v>
      </c>
      <c r="B96" s="298" t="s">
        <v>756</v>
      </c>
      <c r="C96" s="115">
        <f>C85+C80+C75+C71+C95</f>
        <v>304413</v>
      </c>
      <c r="D96" s="115">
        <f>D85+D80+D75+D71+D95</f>
        <v>304413</v>
      </c>
      <c r="E96" s="115">
        <f>E85+E80+E75+E71+E95</f>
        <v>0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4" t="s">
        <v>757</v>
      </c>
      <c r="B97" s="286" t="s">
        <v>758</v>
      </c>
      <c r="C97" s="115">
        <f>C96+C68+C66</f>
        <v>378794</v>
      </c>
      <c r="D97" s="115">
        <f>D96+D68+D66</f>
        <v>304413</v>
      </c>
      <c r="E97" s="115">
        <f>E96+E68+E66</f>
        <v>74381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4"/>
      <c r="B98" s="300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1" t="s">
        <v>759</v>
      </c>
      <c r="B99" s="301"/>
      <c r="C99" s="124"/>
      <c r="D99" s="124"/>
      <c r="E99" s="124"/>
      <c r="F99" s="302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6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6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7" t="s">
        <v>764</v>
      </c>
      <c r="B102" s="288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7" t="s">
        <v>766</v>
      </c>
      <c r="B103" s="288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7" t="s">
        <v>768</v>
      </c>
      <c r="B104" s="288" t="s">
        <v>769</v>
      </c>
      <c r="C104" s="119">
        <v>100</v>
      </c>
      <c r="D104" s="119"/>
      <c r="E104" s="119">
        <v>100</v>
      </c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3" t="s">
        <v>770</v>
      </c>
      <c r="B105" s="286" t="s">
        <v>771</v>
      </c>
      <c r="C105" s="114">
        <f>SUM(C102:C104)</f>
        <v>100</v>
      </c>
      <c r="D105" s="114">
        <f>SUM(D102:D104)</f>
        <v>0</v>
      </c>
      <c r="E105" s="114">
        <f>SUM(E102:E104)</f>
        <v>100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4" t="s">
        <v>772</v>
      </c>
      <c r="B106" s="305"/>
      <c r="C106" s="291"/>
      <c r="D106" s="291"/>
      <c r="E106" s="291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41" t="s">
        <v>773</v>
      </c>
      <c r="B107" s="641"/>
      <c r="C107" s="641"/>
      <c r="D107" s="641"/>
      <c r="E107" s="641"/>
      <c r="F107" s="641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1"/>
      <c r="B108" s="292"/>
      <c r="C108" s="291"/>
      <c r="D108" s="291"/>
      <c r="E108" s="291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40" t="s">
        <v>874</v>
      </c>
      <c r="B109" s="640"/>
      <c r="C109" s="640" t="s">
        <v>851</v>
      </c>
      <c r="D109" s="640"/>
      <c r="E109" s="640"/>
      <c r="F109" s="64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6"/>
      <c r="B110" s="277"/>
      <c r="C110" s="276"/>
      <c r="D110" s="276"/>
      <c r="E110" s="276"/>
      <c r="F110" s="278"/>
    </row>
    <row r="111" spans="1:6" ht="12">
      <c r="A111" s="276"/>
      <c r="B111" s="277"/>
      <c r="C111" s="639" t="s">
        <v>852</v>
      </c>
      <c r="D111" s="639"/>
      <c r="E111" s="639"/>
      <c r="F111" s="639"/>
    </row>
    <row r="112" spans="1:6" ht="12">
      <c r="A112" s="233"/>
      <c r="B112" s="279"/>
      <c r="C112" s="233"/>
      <c r="D112" s="233"/>
      <c r="E112" s="233"/>
      <c r="F112" s="233"/>
    </row>
    <row r="113" spans="1:6" ht="12">
      <c r="A113" s="233"/>
      <c r="B113" s="279"/>
      <c r="C113" s="233"/>
      <c r="D113" s="233"/>
      <c r="E113" s="233"/>
      <c r="F113" s="233"/>
    </row>
    <row r="114" spans="1:6" ht="12">
      <c r="A114" s="233"/>
      <c r="B114" s="279"/>
      <c r="C114" s="233"/>
      <c r="D114" s="233"/>
      <c r="E114" s="233"/>
      <c r="F114" s="233"/>
    </row>
    <row r="115" spans="1:6" ht="12">
      <c r="A115" s="233"/>
      <c r="B115" s="279"/>
      <c r="C115" s="233"/>
      <c r="D115" s="233"/>
      <c r="E115" s="233"/>
      <c r="F115" s="233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4"/>
      <c r="B1" s="315"/>
      <c r="C1" s="314"/>
      <c r="D1" s="314"/>
      <c r="E1" s="314"/>
      <c r="F1" s="314"/>
      <c r="G1" s="314"/>
      <c r="H1" s="314"/>
      <c r="I1" s="314"/>
    </row>
    <row r="2" spans="1:9" ht="12">
      <c r="A2" s="314"/>
      <c r="B2" s="315"/>
      <c r="C2" s="316"/>
      <c r="D2" s="316"/>
      <c r="E2" s="316" t="s">
        <v>860</v>
      </c>
      <c r="F2" s="316"/>
      <c r="G2" s="316"/>
      <c r="H2" s="314"/>
      <c r="I2" s="314"/>
    </row>
    <row r="3" spans="1:9" ht="12">
      <c r="A3" s="314"/>
      <c r="B3" s="315"/>
      <c r="C3" s="317" t="s">
        <v>775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2"/>
      <c r="C4" s="622" t="str">
        <f>+'справка №1-БАЛАНС'!E3</f>
        <v>СОФАРМА АД</v>
      </c>
      <c r="D4" s="638"/>
      <c r="E4" s="638"/>
      <c r="F4" s="362"/>
      <c r="G4" s="364" t="s">
        <v>1</v>
      </c>
      <c r="H4" s="364"/>
      <c r="I4" s="372">
        <f>+'справка №1-БАЛАНС'!H3</f>
        <v>831902088</v>
      </c>
    </row>
    <row r="5" spans="1:9" ht="15">
      <c r="A5" s="320" t="s">
        <v>4</v>
      </c>
      <c r="B5" s="363"/>
      <c r="C5" s="637" t="str">
        <f>+'справка №1-БАЛАНС'!E5</f>
        <v>01.01.-31.03.2013</v>
      </c>
      <c r="D5" s="647"/>
      <c r="E5" s="647"/>
      <c r="F5" s="363"/>
      <c r="G5" s="205" t="s">
        <v>3</v>
      </c>
      <c r="H5" s="365"/>
      <c r="I5" s="371">
        <f>+'справка №1-БАЛАНС'!H4</f>
        <v>684</v>
      </c>
    </row>
    <row r="6" spans="1:9" ht="12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5">
        <v>5251684</v>
      </c>
      <c r="D12" s="107"/>
      <c r="E12" s="107"/>
      <c r="F12" s="107">
        <v>26332</v>
      </c>
      <c r="G12" s="107"/>
      <c r="H12" s="107"/>
      <c r="I12" s="338">
        <f>F12+G12-H12</f>
        <v>26332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s="81" customFormat="1" ht="12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8">
        <f t="shared" si="0"/>
        <v>0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5251684</v>
      </c>
      <c r="D17" s="93">
        <f t="shared" si="1"/>
        <v>0</v>
      </c>
      <c r="E17" s="93">
        <f t="shared" si="1"/>
        <v>0</v>
      </c>
      <c r="F17" s="93">
        <f t="shared" si="1"/>
        <v>26332</v>
      </c>
      <c r="G17" s="93">
        <f t="shared" si="1"/>
        <v>0</v>
      </c>
      <c r="H17" s="93">
        <f t="shared" si="1"/>
        <v>0</v>
      </c>
      <c r="I17" s="338">
        <f t="shared" si="0"/>
        <v>26332</v>
      </c>
    </row>
    <row r="18" spans="1:9" s="81" customFormat="1" ht="12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4033851</v>
      </c>
      <c r="D20" s="107"/>
      <c r="E20" s="107"/>
      <c r="F20" s="107">
        <v>14000</v>
      </c>
      <c r="G20" s="107"/>
      <c r="H20" s="107"/>
      <c r="I20" s="338">
        <f t="shared" si="0"/>
        <v>14000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4033851</v>
      </c>
      <c r="D26" s="93">
        <f t="shared" si="2"/>
        <v>0</v>
      </c>
      <c r="E26" s="93">
        <f t="shared" si="2"/>
        <v>0</v>
      </c>
      <c r="F26" s="93">
        <f t="shared" si="2"/>
        <v>14000</v>
      </c>
      <c r="G26" s="93">
        <f t="shared" si="2"/>
        <v>0</v>
      </c>
      <c r="H26" s="93">
        <f t="shared" si="2"/>
        <v>0</v>
      </c>
      <c r="I26" s="338">
        <f t="shared" si="0"/>
        <v>14000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2"/>
      <c r="E28" s="322"/>
      <c r="F28" s="322"/>
      <c r="G28" s="322"/>
      <c r="H28" s="322"/>
      <c r="I28" s="322"/>
    </row>
    <row r="29" spans="1:9" s="81" customFormat="1" ht="12">
      <c r="A29" s="314"/>
      <c r="B29" s="315"/>
      <c r="C29" s="314"/>
      <c r="D29" s="323"/>
      <c r="E29" s="323"/>
      <c r="F29" s="323"/>
      <c r="G29" s="323"/>
      <c r="H29" s="323"/>
      <c r="I29" s="323"/>
    </row>
    <row r="30" spans="1:10" s="81" customFormat="1" ht="15" customHeight="1">
      <c r="A30" s="316" t="s">
        <v>870</v>
      </c>
      <c r="B30" s="646"/>
      <c r="C30" s="646"/>
      <c r="D30" s="357" t="s">
        <v>811</v>
      </c>
      <c r="E30" s="645"/>
      <c r="F30" s="645"/>
      <c r="G30" s="645"/>
      <c r="H30" s="318" t="s">
        <v>855</v>
      </c>
      <c r="I30" s="645"/>
      <c r="J30" s="645"/>
    </row>
    <row r="31" spans="1:9" s="81" customFormat="1" ht="12">
      <c r="A31" s="236"/>
      <c r="B31" s="319"/>
      <c r="C31" s="236"/>
      <c r="D31" s="309" t="s">
        <v>853</v>
      </c>
      <c r="E31" s="309"/>
      <c r="F31" s="309"/>
      <c r="G31" s="309"/>
      <c r="H31" s="309" t="s">
        <v>856</v>
      </c>
      <c r="I31" s="309"/>
    </row>
    <row r="32" spans="1:9" s="81" customFormat="1" ht="12">
      <c r="A32" s="236"/>
      <c r="B32" s="319"/>
      <c r="C32" s="236"/>
      <c r="D32" s="309"/>
      <c r="E32" s="309"/>
      <c r="F32" s="309"/>
      <c r="G32" s="309"/>
      <c r="H32" s="309"/>
      <c r="I32" s="309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157"/>
  <sheetViews>
    <sheetView workbookViewId="0" topLeftCell="A1">
      <selection activeCell="A2" sqref="A2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866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22" t="str">
        <f>'[1]справка №1-БАЛАНС'!E3</f>
        <v>СОФАРМА АД</v>
      </c>
      <c r="C5" s="636"/>
      <c r="D5" s="370"/>
      <c r="E5" s="204" t="s">
        <v>1</v>
      </c>
      <c r="F5" s="373">
        <f>'[1]справка №1-БАЛАНС'!H3</f>
        <v>831902088</v>
      </c>
    </row>
    <row r="6" spans="1:13" ht="15" customHeight="1">
      <c r="A6" s="42" t="s">
        <v>813</v>
      </c>
      <c r="B6" s="637" t="str">
        <f>+'справка №1-БАЛАНС'!E5</f>
        <v>01.01.-31.03.2013</v>
      </c>
      <c r="C6" s="647"/>
      <c r="D6" s="43"/>
      <c r="E6" s="205" t="s">
        <v>3</v>
      </c>
      <c r="F6" s="374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25"/>
      <c r="C7" s="649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4"/>
      <c r="D10" s="334"/>
      <c r="E10" s="334"/>
      <c r="F10" s="334"/>
    </row>
    <row r="11" spans="1:6" ht="18" customHeight="1">
      <c r="A11" s="608" t="s">
        <v>820</v>
      </c>
      <c r="B11" s="55"/>
      <c r="C11" s="334"/>
      <c r="D11" s="381"/>
      <c r="E11" s="334"/>
      <c r="F11" s="334"/>
    </row>
    <row r="12" spans="1:6" ht="14.25" customHeight="1">
      <c r="A12" s="608">
        <v>1</v>
      </c>
      <c r="B12" s="55"/>
      <c r="C12" s="347"/>
      <c r="D12" s="382"/>
      <c r="E12" s="347">
        <f>+C12</f>
        <v>0</v>
      </c>
      <c r="F12" s="349">
        <f aca="true" t="shared" si="0" ref="F12:F26">C12-E12</f>
        <v>0</v>
      </c>
    </row>
    <row r="13" spans="1:6" ht="12.75">
      <c r="A13" s="608">
        <v>2</v>
      </c>
      <c r="B13" s="55"/>
      <c r="C13" s="347"/>
      <c r="D13" s="382"/>
      <c r="E13" s="347"/>
      <c r="F13" s="349">
        <f t="shared" si="0"/>
        <v>0</v>
      </c>
    </row>
    <row r="14" spans="1:6" ht="12.75">
      <c r="A14" s="608">
        <v>3</v>
      </c>
      <c r="B14" s="55"/>
      <c r="C14" s="347"/>
      <c r="D14" s="382"/>
      <c r="E14" s="347"/>
      <c r="F14" s="349">
        <f t="shared" si="0"/>
        <v>0</v>
      </c>
    </row>
    <row r="15" spans="1:6" ht="12.75">
      <c r="A15" s="608">
        <v>4</v>
      </c>
      <c r="B15" s="55"/>
      <c r="C15" s="347"/>
      <c r="D15" s="382"/>
      <c r="E15" s="347"/>
      <c r="F15" s="349">
        <f t="shared" si="0"/>
        <v>0</v>
      </c>
    </row>
    <row r="16" spans="1:6" ht="12.75">
      <c r="A16" s="608">
        <v>5</v>
      </c>
      <c r="B16" s="55"/>
      <c r="C16" s="347"/>
      <c r="D16" s="382"/>
      <c r="E16" s="347">
        <f>+C16</f>
        <v>0</v>
      </c>
      <c r="F16" s="349">
        <f t="shared" si="0"/>
        <v>0</v>
      </c>
    </row>
    <row r="17" spans="1:6" ht="12.75">
      <c r="A17" s="608">
        <v>6</v>
      </c>
      <c r="B17" s="55"/>
      <c r="C17" s="347"/>
      <c r="D17" s="382"/>
      <c r="E17" s="347">
        <f>+C17</f>
        <v>0</v>
      </c>
      <c r="F17" s="349">
        <f t="shared" si="0"/>
        <v>0</v>
      </c>
    </row>
    <row r="18" spans="1:6" ht="12.75">
      <c r="A18" s="608">
        <v>7</v>
      </c>
      <c r="B18" s="55"/>
      <c r="C18" s="347"/>
      <c r="D18" s="382"/>
      <c r="E18" s="347">
        <f>+C18</f>
        <v>0</v>
      </c>
      <c r="F18" s="349">
        <f t="shared" si="0"/>
        <v>0</v>
      </c>
    </row>
    <row r="19" spans="1:6" ht="12.75">
      <c r="A19" s="608">
        <v>8</v>
      </c>
      <c r="B19" s="55"/>
      <c r="C19" s="347"/>
      <c r="D19" s="382"/>
      <c r="E19" s="347"/>
      <c r="F19" s="349">
        <f t="shared" si="0"/>
        <v>0</v>
      </c>
    </row>
    <row r="20" spans="1:6" ht="12.75">
      <c r="A20" s="608">
        <v>9</v>
      </c>
      <c r="B20" s="55"/>
      <c r="C20" s="347"/>
      <c r="D20" s="382"/>
      <c r="E20" s="347"/>
      <c r="F20" s="349">
        <f t="shared" si="0"/>
        <v>0</v>
      </c>
    </row>
    <row r="21" spans="1:6" ht="12.75">
      <c r="A21" s="608">
        <v>10</v>
      </c>
      <c r="B21" s="55"/>
      <c r="C21" s="347"/>
      <c r="D21" s="382"/>
      <c r="E21" s="347"/>
      <c r="F21" s="349">
        <f t="shared" si="0"/>
        <v>0</v>
      </c>
    </row>
    <row r="22" spans="1:6" ht="12.75">
      <c r="A22" s="608">
        <v>11</v>
      </c>
      <c r="B22" s="55"/>
      <c r="C22" s="347"/>
      <c r="D22" s="382"/>
      <c r="E22" s="347"/>
      <c r="F22" s="349">
        <f t="shared" si="0"/>
        <v>0</v>
      </c>
    </row>
    <row r="23" spans="1:6" ht="12.75">
      <c r="A23" s="608">
        <v>12</v>
      </c>
      <c r="B23" s="55"/>
      <c r="C23" s="347"/>
      <c r="D23" s="382"/>
      <c r="E23" s="347"/>
      <c r="F23" s="349">
        <f t="shared" si="0"/>
        <v>0</v>
      </c>
    </row>
    <row r="24" spans="1:6" ht="12.75">
      <c r="A24" s="54">
        <v>13</v>
      </c>
      <c r="B24" s="55"/>
      <c r="C24" s="347"/>
      <c r="D24" s="382"/>
      <c r="E24" s="347"/>
      <c r="F24" s="349">
        <f t="shared" si="0"/>
        <v>0</v>
      </c>
    </row>
    <row r="25" spans="1:6" ht="12" customHeight="1">
      <c r="A25" s="54">
        <v>14</v>
      </c>
      <c r="B25" s="55"/>
      <c r="C25" s="347"/>
      <c r="D25" s="382"/>
      <c r="E25" s="347"/>
      <c r="F25" s="349">
        <f t="shared" si="0"/>
        <v>0</v>
      </c>
    </row>
    <row r="26" spans="1:6" ht="12.75">
      <c r="A26" s="54">
        <v>15</v>
      </c>
      <c r="B26" s="55"/>
      <c r="C26" s="347"/>
      <c r="D26" s="382"/>
      <c r="E26" s="347"/>
      <c r="F26" s="349">
        <f t="shared" si="0"/>
        <v>0</v>
      </c>
    </row>
    <row r="27" spans="1:16" ht="11.25" customHeight="1">
      <c r="A27" s="56" t="s">
        <v>559</v>
      </c>
      <c r="B27" s="57" t="s">
        <v>821</v>
      </c>
      <c r="C27" s="334">
        <f>SUM(C12:C26)</f>
        <v>0</v>
      </c>
      <c r="D27" s="381"/>
      <c r="E27" s="334">
        <f>SUM(E12:E26)</f>
        <v>0</v>
      </c>
      <c r="F27" s="348">
        <f>SUM(F12:F26)</f>
        <v>0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</row>
    <row r="28" spans="1:6" ht="16.5" customHeight="1">
      <c r="A28" s="54" t="s">
        <v>822</v>
      </c>
      <c r="B28" s="58"/>
      <c r="C28" s="334"/>
      <c r="D28" s="381"/>
      <c r="E28" s="334"/>
      <c r="F28" s="348"/>
    </row>
    <row r="29" spans="1:6" ht="12.75">
      <c r="A29" s="54" t="s">
        <v>538</v>
      </c>
      <c r="B29" s="58"/>
      <c r="C29" s="347"/>
      <c r="D29" s="382"/>
      <c r="E29" s="347"/>
      <c r="F29" s="349">
        <f aca="true" t="shared" si="1" ref="F29:F43">C29-E29</f>
        <v>0</v>
      </c>
    </row>
    <row r="30" spans="1:6" ht="12.75">
      <c r="A30" s="54" t="s">
        <v>541</v>
      </c>
      <c r="B30" s="58"/>
      <c r="C30" s="347"/>
      <c r="D30" s="382"/>
      <c r="E30" s="347"/>
      <c r="F30" s="349">
        <f t="shared" si="1"/>
        <v>0</v>
      </c>
    </row>
    <row r="31" spans="1:6" ht="12.75">
      <c r="A31" s="54" t="s">
        <v>544</v>
      </c>
      <c r="B31" s="58"/>
      <c r="C31" s="347"/>
      <c r="D31" s="382"/>
      <c r="E31" s="347"/>
      <c r="F31" s="349">
        <f t="shared" si="1"/>
        <v>0</v>
      </c>
    </row>
    <row r="32" spans="1:6" ht="12.75">
      <c r="A32" s="54" t="s">
        <v>547</v>
      </c>
      <c r="B32" s="58"/>
      <c r="C32" s="347"/>
      <c r="D32" s="382"/>
      <c r="E32" s="347"/>
      <c r="F32" s="349">
        <f t="shared" si="1"/>
        <v>0</v>
      </c>
    </row>
    <row r="33" spans="1:6" ht="12.75">
      <c r="A33" s="54">
        <v>5</v>
      </c>
      <c r="B33" s="55"/>
      <c r="C33" s="347"/>
      <c r="D33" s="382"/>
      <c r="E33" s="347"/>
      <c r="F33" s="349">
        <f t="shared" si="1"/>
        <v>0</v>
      </c>
    </row>
    <row r="34" spans="1:6" ht="12.75">
      <c r="A34" s="54">
        <v>6</v>
      </c>
      <c r="B34" s="55"/>
      <c r="C34" s="347"/>
      <c r="D34" s="382"/>
      <c r="E34" s="347"/>
      <c r="F34" s="349">
        <f t="shared" si="1"/>
        <v>0</v>
      </c>
    </row>
    <row r="35" spans="1:6" ht="12.75">
      <c r="A35" s="54">
        <v>7</v>
      </c>
      <c r="B35" s="55"/>
      <c r="C35" s="347"/>
      <c r="D35" s="382"/>
      <c r="E35" s="347"/>
      <c r="F35" s="349">
        <f t="shared" si="1"/>
        <v>0</v>
      </c>
    </row>
    <row r="36" spans="1:6" ht="12.75">
      <c r="A36" s="54">
        <v>8</v>
      </c>
      <c r="B36" s="55"/>
      <c r="C36" s="347"/>
      <c r="D36" s="382"/>
      <c r="E36" s="347"/>
      <c r="F36" s="349">
        <f t="shared" si="1"/>
        <v>0</v>
      </c>
    </row>
    <row r="37" spans="1:6" ht="12.75">
      <c r="A37" s="54">
        <v>9</v>
      </c>
      <c r="B37" s="55"/>
      <c r="C37" s="347"/>
      <c r="D37" s="382"/>
      <c r="E37" s="347"/>
      <c r="F37" s="349">
        <f t="shared" si="1"/>
        <v>0</v>
      </c>
    </row>
    <row r="38" spans="1:6" ht="12.75">
      <c r="A38" s="54">
        <v>10</v>
      </c>
      <c r="B38" s="55"/>
      <c r="C38" s="347"/>
      <c r="D38" s="382"/>
      <c r="E38" s="347"/>
      <c r="F38" s="349">
        <f t="shared" si="1"/>
        <v>0</v>
      </c>
    </row>
    <row r="39" spans="1:6" ht="12.75">
      <c r="A39" s="54">
        <v>11</v>
      </c>
      <c r="B39" s="55"/>
      <c r="C39" s="347"/>
      <c r="D39" s="382"/>
      <c r="E39" s="347"/>
      <c r="F39" s="349">
        <f t="shared" si="1"/>
        <v>0</v>
      </c>
    </row>
    <row r="40" spans="1:6" ht="12.75">
      <c r="A40" s="54">
        <v>12</v>
      </c>
      <c r="B40" s="55"/>
      <c r="C40" s="347"/>
      <c r="D40" s="382"/>
      <c r="E40" s="347"/>
      <c r="F40" s="349">
        <f t="shared" si="1"/>
        <v>0</v>
      </c>
    </row>
    <row r="41" spans="1:6" ht="12.75">
      <c r="A41" s="54">
        <v>13</v>
      </c>
      <c r="B41" s="55"/>
      <c r="C41" s="347"/>
      <c r="D41" s="382"/>
      <c r="E41" s="347"/>
      <c r="F41" s="349">
        <f t="shared" si="1"/>
        <v>0</v>
      </c>
    </row>
    <row r="42" spans="1:6" ht="12" customHeight="1">
      <c r="A42" s="54">
        <v>14</v>
      </c>
      <c r="B42" s="55"/>
      <c r="C42" s="347"/>
      <c r="D42" s="382"/>
      <c r="E42" s="347"/>
      <c r="F42" s="349">
        <f t="shared" si="1"/>
        <v>0</v>
      </c>
    </row>
    <row r="43" spans="1:6" ht="12.75">
      <c r="A43" s="54">
        <v>15</v>
      </c>
      <c r="B43" s="55"/>
      <c r="C43" s="347"/>
      <c r="D43" s="382"/>
      <c r="E43" s="347"/>
      <c r="F43" s="349">
        <f t="shared" si="1"/>
        <v>0</v>
      </c>
    </row>
    <row r="44" spans="1:16" ht="15" customHeight="1">
      <c r="A44" s="56" t="s">
        <v>576</v>
      </c>
      <c r="B44" s="57" t="s">
        <v>823</v>
      </c>
      <c r="C44" s="334">
        <f>SUM(C29:C43)</f>
        <v>0</v>
      </c>
      <c r="D44" s="381"/>
      <c r="E44" s="334">
        <f>SUM(E29:E43)</f>
        <v>0</v>
      </c>
      <c r="F44" s="348">
        <f>SUM(F29:F43)</f>
        <v>0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</row>
    <row r="45" spans="1:6" ht="12.75" customHeight="1">
      <c r="A45" s="54" t="s">
        <v>824</v>
      </c>
      <c r="B45" s="58"/>
      <c r="C45" s="334"/>
      <c r="D45" s="381"/>
      <c r="E45" s="334"/>
      <c r="F45" s="348"/>
    </row>
    <row r="46" spans="1:6" ht="12.75">
      <c r="A46" s="54"/>
      <c r="B46" s="58"/>
      <c r="C46" s="347"/>
      <c r="D46" s="382"/>
      <c r="E46" s="347">
        <f>+C46</f>
        <v>0</v>
      </c>
      <c r="F46" s="349">
        <f aca="true" t="shared" si="2" ref="F46:F60">C46-E46</f>
        <v>0</v>
      </c>
    </row>
    <row r="47" spans="1:6" ht="12.75">
      <c r="A47" s="54" t="s">
        <v>541</v>
      </c>
      <c r="B47" s="58"/>
      <c r="C47" s="347"/>
      <c r="D47" s="382"/>
      <c r="E47" s="347"/>
      <c r="F47" s="349">
        <f t="shared" si="2"/>
        <v>0</v>
      </c>
    </row>
    <row r="48" spans="1:6" ht="12.75">
      <c r="A48" s="54" t="s">
        <v>544</v>
      </c>
      <c r="B48" s="58"/>
      <c r="C48" s="347"/>
      <c r="D48" s="382"/>
      <c r="E48" s="347"/>
      <c r="F48" s="349">
        <f t="shared" si="2"/>
        <v>0</v>
      </c>
    </row>
    <row r="49" spans="1:6" ht="12.75">
      <c r="A49" s="54" t="s">
        <v>547</v>
      </c>
      <c r="B49" s="58"/>
      <c r="C49" s="347"/>
      <c r="D49" s="382"/>
      <c r="E49" s="347"/>
      <c r="F49" s="349">
        <f t="shared" si="2"/>
        <v>0</v>
      </c>
    </row>
    <row r="50" spans="1:6" ht="12.75">
      <c r="A50" s="54">
        <v>5</v>
      </c>
      <c r="B50" s="55"/>
      <c r="C50" s="347"/>
      <c r="D50" s="382"/>
      <c r="E50" s="347"/>
      <c r="F50" s="349">
        <f t="shared" si="2"/>
        <v>0</v>
      </c>
    </row>
    <row r="51" spans="1:6" ht="12.75">
      <c r="A51" s="54">
        <v>6</v>
      </c>
      <c r="B51" s="55"/>
      <c r="C51" s="347"/>
      <c r="D51" s="382"/>
      <c r="E51" s="347"/>
      <c r="F51" s="349">
        <f t="shared" si="2"/>
        <v>0</v>
      </c>
    </row>
    <row r="52" spans="1:6" ht="12.75">
      <c r="A52" s="54">
        <v>7</v>
      </c>
      <c r="B52" s="55"/>
      <c r="C52" s="347"/>
      <c r="D52" s="382"/>
      <c r="E52" s="347"/>
      <c r="F52" s="349">
        <f t="shared" si="2"/>
        <v>0</v>
      </c>
    </row>
    <row r="53" spans="1:6" ht="12.75">
      <c r="A53" s="54">
        <v>8</v>
      </c>
      <c r="B53" s="55"/>
      <c r="C53" s="347"/>
      <c r="D53" s="382"/>
      <c r="E53" s="347"/>
      <c r="F53" s="349">
        <f t="shared" si="2"/>
        <v>0</v>
      </c>
    </row>
    <row r="54" spans="1:6" ht="12.75">
      <c r="A54" s="54">
        <v>9</v>
      </c>
      <c r="B54" s="55"/>
      <c r="C54" s="347"/>
      <c r="D54" s="382"/>
      <c r="E54" s="347"/>
      <c r="F54" s="349">
        <f t="shared" si="2"/>
        <v>0</v>
      </c>
    </row>
    <row r="55" spans="1:6" ht="12.75">
      <c r="A55" s="54">
        <v>10</v>
      </c>
      <c r="B55" s="55"/>
      <c r="C55" s="347"/>
      <c r="D55" s="382"/>
      <c r="E55" s="347"/>
      <c r="F55" s="349">
        <f t="shared" si="2"/>
        <v>0</v>
      </c>
    </row>
    <row r="56" spans="1:6" ht="12.75">
      <c r="A56" s="54">
        <v>11</v>
      </c>
      <c r="B56" s="55"/>
      <c r="C56" s="347"/>
      <c r="D56" s="382"/>
      <c r="E56" s="347"/>
      <c r="F56" s="349">
        <f t="shared" si="2"/>
        <v>0</v>
      </c>
    </row>
    <row r="57" spans="1:6" ht="12.75">
      <c r="A57" s="54">
        <v>12</v>
      </c>
      <c r="B57" s="55"/>
      <c r="C57" s="347"/>
      <c r="D57" s="382"/>
      <c r="E57" s="347"/>
      <c r="F57" s="349">
        <f t="shared" si="2"/>
        <v>0</v>
      </c>
    </row>
    <row r="58" spans="1:6" ht="12.75">
      <c r="A58" s="54">
        <v>13</v>
      </c>
      <c r="B58" s="55"/>
      <c r="C58" s="347"/>
      <c r="D58" s="382"/>
      <c r="E58" s="347"/>
      <c r="F58" s="349">
        <f t="shared" si="2"/>
        <v>0</v>
      </c>
    </row>
    <row r="59" spans="1:6" ht="12" customHeight="1">
      <c r="A59" s="54">
        <v>14</v>
      </c>
      <c r="B59" s="55"/>
      <c r="C59" s="347"/>
      <c r="D59" s="382"/>
      <c r="E59" s="347"/>
      <c r="F59" s="349">
        <f t="shared" si="2"/>
        <v>0</v>
      </c>
    </row>
    <row r="60" spans="1:6" ht="12.75">
      <c r="A60" s="54">
        <v>15</v>
      </c>
      <c r="B60" s="55"/>
      <c r="C60" s="347"/>
      <c r="D60" s="382"/>
      <c r="E60" s="347"/>
      <c r="F60" s="349">
        <f t="shared" si="2"/>
        <v>0</v>
      </c>
    </row>
    <row r="61" spans="1:16" ht="12" customHeight="1">
      <c r="A61" s="56" t="s">
        <v>595</v>
      </c>
      <c r="B61" s="57" t="s">
        <v>825</v>
      </c>
      <c r="C61" s="334">
        <f>SUM(C46:C60)</f>
        <v>0</v>
      </c>
      <c r="D61" s="381"/>
      <c r="E61" s="334">
        <f>SUM(E46:E60)</f>
        <v>0</v>
      </c>
      <c r="F61" s="348">
        <f>SUM(F46:F60)</f>
        <v>0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</row>
    <row r="62" spans="1:6" ht="18.75" customHeight="1">
      <c r="A62" s="54" t="s">
        <v>826</v>
      </c>
      <c r="B62" s="58"/>
      <c r="C62" s="334"/>
      <c r="D62" s="381"/>
      <c r="E62" s="334"/>
      <c r="F62" s="348"/>
    </row>
    <row r="63" spans="1:6" ht="12.75">
      <c r="A63" s="608" t="s">
        <v>858</v>
      </c>
      <c r="B63" s="609"/>
      <c r="C63" s="610">
        <v>14966</v>
      </c>
      <c r="D63" s="611">
        <v>0.187</v>
      </c>
      <c r="E63" s="610">
        <f>+C63</f>
        <v>14966</v>
      </c>
      <c r="F63" s="349">
        <f aca="true" t="shared" si="3" ref="F63:F77">C63-E63</f>
        <v>0</v>
      </c>
    </row>
    <row r="64" spans="1:6" ht="12.75">
      <c r="A64" s="608" t="s">
        <v>875</v>
      </c>
      <c r="B64" s="609"/>
      <c r="C64" s="610">
        <v>2579</v>
      </c>
      <c r="D64" s="611">
        <v>0.1022</v>
      </c>
      <c r="E64" s="610">
        <f>+C64</f>
        <v>2579</v>
      </c>
      <c r="F64" s="349">
        <f t="shared" si="3"/>
        <v>0</v>
      </c>
    </row>
    <row r="65" spans="1:6" ht="12.75">
      <c r="A65" s="608" t="s">
        <v>876</v>
      </c>
      <c r="B65" s="609"/>
      <c r="C65" s="610">
        <v>7</v>
      </c>
      <c r="D65" s="611">
        <v>0.0148</v>
      </c>
      <c r="E65" s="610"/>
      <c r="F65" s="349">
        <f t="shared" si="3"/>
        <v>7</v>
      </c>
    </row>
    <row r="66" spans="1:6" ht="12.75">
      <c r="A66" s="608" t="s">
        <v>877</v>
      </c>
      <c r="B66" s="612"/>
      <c r="C66" s="610">
        <v>80</v>
      </c>
      <c r="D66" s="611">
        <v>0.088</v>
      </c>
      <c r="E66" s="610">
        <f>+C66</f>
        <v>80</v>
      </c>
      <c r="F66" s="349">
        <f t="shared" si="3"/>
        <v>0</v>
      </c>
    </row>
    <row r="67" spans="1:6" ht="12.75">
      <c r="A67" s="608" t="s">
        <v>878</v>
      </c>
      <c r="B67" s="612"/>
      <c r="C67" s="610">
        <v>3</v>
      </c>
      <c r="D67" s="613">
        <v>1E-05</v>
      </c>
      <c r="E67" s="610">
        <f>+C67</f>
        <v>3</v>
      </c>
      <c r="F67" s="349">
        <f t="shared" si="3"/>
        <v>0</v>
      </c>
    </row>
    <row r="68" spans="1:6" ht="12.75">
      <c r="A68" s="608" t="s">
        <v>879</v>
      </c>
      <c r="B68" s="612"/>
      <c r="C68" s="610">
        <v>15</v>
      </c>
      <c r="D68" s="611">
        <v>0.005</v>
      </c>
      <c r="E68" s="610">
        <v>0</v>
      </c>
      <c r="F68" s="349">
        <f t="shared" si="3"/>
        <v>15</v>
      </c>
    </row>
    <row r="69" spans="1:6" ht="12.75">
      <c r="A69" s="608" t="s">
        <v>880</v>
      </c>
      <c r="B69" s="612"/>
      <c r="C69" s="610">
        <v>70</v>
      </c>
      <c r="D69" s="611">
        <v>0.0033</v>
      </c>
      <c r="E69" s="610">
        <v>0</v>
      </c>
      <c r="F69" s="349">
        <f t="shared" si="3"/>
        <v>70</v>
      </c>
    </row>
    <row r="70" spans="1:6" ht="12.75">
      <c r="A70" s="608" t="s">
        <v>881</v>
      </c>
      <c r="B70" s="612"/>
      <c r="C70" s="610">
        <v>387</v>
      </c>
      <c r="D70" s="611">
        <v>0.0993</v>
      </c>
      <c r="E70" s="610">
        <f>+C70</f>
        <v>387</v>
      </c>
      <c r="F70" s="349">
        <f t="shared" si="3"/>
        <v>0</v>
      </c>
    </row>
    <row r="71" spans="1:6" ht="12.75">
      <c r="A71" s="608" t="s">
        <v>882</v>
      </c>
      <c r="B71" s="612"/>
      <c r="C71" s="610">
        <v>308</v>
      </c>
      <c r="D71" s="613">
        <v>0.0093</v>
      </c>
      <c r="E71" s="610">
        <f>+C71</f>
        <v>308</v>
      </c>
      <c r="F71" s="349">
        <f t="shared" si="3"/>
        <v>0</v>
      </c>
    </row>
    <row r="72" spans="1:6" ht="12.75">
      <c r="A72" s="608" t="s">
        <v>883</v>
      </c>
      <c r="B72" s="612"/>
      <c r="C72" s="610">
        <v>2</v>
      </c>
      <c r="D72" s="611">
        <v>0.0001</v>
      </c>
      <c r="E72" s="610">
        <v>0</v>
      </c>
      <c r="F72" s="349">
        <f t="shared" si="3"/>
        <v>2</v>
      </c>
    </row>
    <row r="73" spans="1:6" ht="12.75">
      <c r="A73" s="608" t="s">
        <v>884</v>
      </c>
      <c r="B73" s="612"/>
      <c r="C73" s="610">
        <v>158</v>
      </c>
      <c r="D73" s="611">
        <v>0.19</v>
      </c>
      <c r="E73" s="610">
        <v>0</v>
      </c>
      <c r="F73" s="349">
        <f t="shared" si="3"/>
        <v>158</v>
      </c>
    </row>
    <row r="74" spans="1:6" ht="12.75">
      <c r="A74" s="608" t="s">
        <v>885</v>
      </c>
      <c r="B74" s="612"/>
      <c r="C74" s="610">
        <v>0</v>
      </c>
      <c r="D74" s="611">
        <v>0</v>
      </c>
      <c r="E74" s="610">
        <v>0</v>
      </c>
      <c r="F74" s="349">
        <f t="shared" si="3"/>
        <v>0</v>
      </c>
    </row>
    <row r="75" spans="1:6" ht="12.75">
      <c r="A75" s="608" t="s">
        <v>886</v>
      </c>
      <c r="B75" s="612"/>
      <c r="C75" s="610">
        <v>8</v>
      </c>
      <c r="D75" s="611">
        <v>0.0018</v>
      </c>
      <c r="E75" s="610">
        <v>0</v>
      </c>
      <c r="F75" s="349">
        <f t="shared" si="3"/>
        <v>8</v>
      </c>
    </row>
    <row r="76" spans="1:6" ht="12" customHeight="1">
      <c r="A76" s="608" t="s">
        <v>887</v>
      </c>
      <c r="B76" s="612"/>
      <c r="C76" s="610">
        <v>0</v>
      </c>
      <c r="D76" s="611">
        <v>0</v>
      </c>
      <c r="E76" s="610">
        <v>0</v>
      </c>
      <c r="F76" s="349">
        <f t="shared" si="3"/>
        <v>0</v>
      </c>
    </row>
    <row r="77" spans="1:6" ht="12.75">
      <c r="A77" s="608" t="s">
        <v>888</v>
      </c>
      <c r="B77" s="612"/>
      <c r="C77" s="610">
        <v>399</v>
      </c>
      <c r="D77" s="611">
        <v>0.0847</v>
      </c>
      <c r="E77" s="610">
        <v>723</v>
      </c>
      <c r="F77" s="349">
        <f t="shared" si="3"/>
        <v>-324</v>
      </c>
    </row>
    <row r="78" spans="1:6" ht="12.75">
      <c r="A78" s="608" t="s">
        <v>889</v>
      </c>
      <c r="B78" s="612"/>
      <c r="C78" s="610">
        <v>506</v>
      </c>
      <c r="D78" s="611">
        <v>0.0323</v>
      </c>
      <c r="E78" s="610">
        <f>C78</f>
        <v>506</v>
      </c>
      <c r="F78" s="349"/>
    </row>
    <row r="79" spans="1:6" ht="12.75">
      <c r="A79" s="608" t="s">
        <v>890</v>
      </c>
      <c r="B79" s="612"/>
      <c r="C79" s="610">
        <v>30</v>
      </c>
      <c r="D79" s="611">
        <v>0.0463</v>
      </c>
      <c r="E79" s="610">
        <v>47</v>
      </c>
      <c r="F79" s="349"/>
    </row>
    <row r="80" spans="1:6" ht="12.75">
      <c r="A80" s="54"/>
      <c r="B80" s="55"/>
      <c r="C80" s="347"/>
      <c r="D80" s="382"/>
      <c r="E80" s="347"/>
      <c r="F80" s="349"/>
    </row>
    <row r="81" spans="1:16" ht="14.25" customHeight="1">
      <c r="A81" s="56" t="s">
        <v>827</v>
      </c>
      <c r="B81" s="57" t="s">
        <v>828</v>
      </c>
      <c r="C81" s="334">
        <f>SUM(C63:C79)</f>
        <v>19518</v>
      </c>
      <c r="D81" s="381"/>
      <c r="E81" s="334">
        <f>SUM(E63:E77)</f>
        <v>19046</v>
      </c>
      <c r="F81" s="348">
        <f>SUM(F63:F77)</f>
        <v>-64</v>
      </c>
      <c r="G81" s="324"/>
      <c r="H81" s="324"/>
      <c r="I81" s="324"/>
      <c r="J81" s="324"/>
      <c r="K81" s="324"/>
      <c r="L81" s="324"/>
      <c r="M81" s="324"/>
      <c r="N81" s="324"/>
      <c r="O81" s="324"/>
      <c r="P81" s="324"/>
    </row>
    <row r="82" spans="1:16" ht="20.25" customHeight="1">
      <c r="A82" s="59" t="s">
        <v>829</v>
      </c>
      <c r="B82" s="57" t="s">
        <v>830</v>
      </c>
      <c r="C82" s="334">
        <f>C81+C61+C44+C27</f>
        <v>19518</v>
      </c>
      <c r="D82" s="381"/>
      <c r="E82" s="334">
        <f>E81+E61+E44+E27</f>
        <v>19046</v>
      </c>
      <c r="F82" s="348">
        <f>F81+F61+F44+F27</f>
        <v>-64</v>
      </c>
      <c r="G82" s="324"/>
      <c r="H82" s="324"/>
      <c r="I82" s="324"/>
      <c r="J82" s="324"/>
      <c r="K82" s="324"/>
      <c r="L82" s="324"/>
      <c r="M82" s="324"/>
      <c r="N82" s="324"/>
      <c r="O82" s="324"/>
      <c r="P82" s="324"/>
    </row>
    <row r="83" spans="1:6" ht="15" customHeight="1">
      <c r="A83" s="52" t="s">
        <v>831</v>
      </c>
      <c r="B83" s="57"/>
      <c r="C83" s="334"/>
      <c r="D83" s="381"/>
      <c r="E83" s="334"/>
      <c r="F83" s="348"/>
    </row>
    <row r="84" spans="1:6" ht="14.25" customHeight="1">
      <c r="A84" s="608" t="s">
        <v>820</v>
      </c>
      <c r="B84" s="58"/>
      <c r="C84" s="334"/>
      <c r="D84" s="381"/>
      <c r="E84" s="334"/>
      <c r="F84" s="348"/>
    </row>
    <row r="85" spans="1:6" ht="12.75">
      <c r="A85" s="608">
        <v>1</v>
      </c>
      <c r="B85" s="55"/>
      <c r="C85" s="347"/>
      <c r="D85" s="382"/>
      <c r="E85" s="347"/>
      <c r="F85" s="349">
        <f aca="true" t="shared" si="4" ref="F85:F99">C85-E85</f>
        <v>0</v>
      </c>
    </row>
    <row r="86" spans="1:6" ht="12.75">
      <c r="A86" s="608">
        <v>2</v>
      </c>
      <c r="B86" s="55"/>
      <c r="C86" s="347"/>
      <c r="D86" s="382"/>
      <c r="E86" s="347"/>
      <c r="F86" s="349">
        <f t="shared" si="4"/>
        <v>0</v>
      </c>
    </row>
    <row r="87" spans="1:6" ht="12.75">
      <c r="A87" s="608">
        <v>3</v>
      </c>
      <c r="B87" s="55"/>
      <c r="C87" s="347"/>
      <c r="D87" s="382"/>
      <c r="E87" s="347"/>
      <c r="F87" s="349">
        <f t="shared" si="4"/>
        <v>0</v>
      </c>
    </row>
    <row r="88" spans="1:6" ht="12.75">
      <c r="A88" s="608">
        <v>4</v>
      </c>
      <c r="B88" s="55"/>
      <c r="C88" s="347"/>
      <c r="D88" s="382"/>
      <c r="E88" s="347"/>
      <c r="F88" s="349">
        <f t="shared" si="4"/>
        <v>0</v>
      </c>
    </row>
    <row r="89" spans="1:6" ht="12.75">
      <c r="A89" s="608">
        <v>5</v>
      </c>
      <c r="B89" s="55"/>
      <c r="C89" s="347"/>
      <c r="D89" s="382"/>
      <c r="E89" s="347"/>
      <c r="F89" s="349">
        <f t="shared" si="4"/>
        <v>0</v>
      </c>
    </row>
    <row r="90" spans="1:6" ht="12.75">
      <c r="A90" s="608">
        <v>6</v>
      </c>
      <c r="B90" s="55"/>
      <c r="C90" s="347"/>
      <c r="D90" s="382"/>
      <c r="E90" s="347"/>
      <c r="F90" s="349">
        <f t="shared" si="4"/>
        <v>0</v>
      </c>
    </row>
    <row r="91" spans="1:6" ht="12.75">
      <c r="A91" s="608">
        <v>7</v>
      </c>
      <c r="B91" s="55"/>
      <c r="C91" s="347"/>
      <c r="D91" s="382"/>
      <c r="E91" s="347"/>
      <c r="F91" s="349">
        <f t="shared" si="4"/>
        <v>0</v>
      </c>
    </row>
    <row r="92" spans="1:6" ht="12.75">
      <c r="A92" s="608">
        <v>8</v>
      </c>
      <c r="B92" s="55"/>
      <c r="C92" s="347"/>
      <c r="D92" s="382"/>
      <c r="E92" s="347"/>
      <c r="F92" s="349">
        <f t="shared" si="4"/>
        <v>0</v>
      </c>
    </row>
    <row r="93" spans="1:6" ht="12" customHeight="1">
      <c r="A93" s="608">
        <v>9</v>
      </c>
      <c r="B93" s="55"/>
      <c r="C93" s="347"/>
      <c r="D93" s="382"/>
      <c r="E93" s="347"/>
      <c r="F93" s="349">
        <f t="shared" si="4"/>
        <v>0</v>
      </c>
    </row>
    <row r="94" spans="1:6" ht="12.75">
      <c r="A94" s="608">
        <v>10</v>
      </c>
      <c r="B94" s="55"/>
      <c r="C94" s="347"/>
      <c r="D94" s="382"/>
      <c r="E94" s="347"/>
      <c r="F94" s="349">
        <f t="shared" si="4"/>
        <v>0</v>
      </c>
    </row>
    <row r="95" spans="1:6" ht="12.75">
      <c r="A95" s="54">
        <v>11</v>
      </c>
      <c r="B95" s="55"/>
      <c r="C95" s="347"/>
      <c r="D95" s="382"/>
      <c r="E95" s="347"/>
      <c r="F95" s="349">
        <f t="shared" si="4"/>
        <v>0</v>
      </c>
    </row>
    <row r="96" spans="1:6" ht="12.75">
      <c r="A96" s="54">
        <v>12</v>
      </c>
      <c r="B96" s="55"/>
      <c r="C96" s="347"/>
      <c r="D96" s="382"/>
      <c r="E96" s="347"/>
      <c r="F96" s="349">
        <f t="shared" si="4"/>
        <v>0</v>
      </c>
    </row>
    <row r="97" spans="1:9" ht="12.75">
      <c r="A97" s="54">
        <v>13</v>
      </c>
      <c r="B97" s="55"/>
      <c r="C97" s="347"/>
      <c r="D97" s="382"/>
      <c r="E97" s="347"/>
      <c r="F97" s="349">
        <f t="shared" si="4"/>
        <v>0</v>
      </c>
      <c r="I97" s="383"/>
    </row>
    <row r="98" spans="1:6" ht="12" customHeight="1">
      <c r="A98" s="54">
        <v>14</v>
      </c>
      <c r="B98" s="55"/>
      <c r="C98" s="347"/>
      <c r="D98" s="382"/>
      <c r="E98" s="347"/>
      <c r="F98" s="349">
        <f t="shared" si="4"/>
        <v>0</v>
      </c>
    </row>
    <row r="99" spans="1:6" ht="12.75">
      <c r="A99" s="54">
        <v>15</v>
      </c>
      <c r="B99" s="55"/>
      <c r="C99" s="347"/>
      <c r="D99" s="382"/>
      <c r="E99" s="347"/>
      <c r="F99" s="349">
        <f t="shared" si="4"/>
        <v>0</v>
      </c>
    </row>
    <row r="100" spans="1:16" ht="15" customHeight="1">
      <c r="A100" s="56" t="s">
        <v>559</v>
      </c>
      <c r="B100" s="57" t="s">
        <v>832</v>
      </c>
      <c r="C100" s="334">
        <f>SUM(C85:C99)</f>
        <v>0</v>
      </c>
      <c r="D100" s="381"/>
      <c r="E100" s="334">
        <f>SUM(E85:E99)</f>
        <v>0</v>
      </c>
      <c r="F100" s="348">
        <f>SUM(F85:F99)</f>
        <v>0</v>
      </c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</row>
    <row r="101" spans="1:6" ht="15.75" customHeight="1">
      <c r="A101" s="54" t="s">
        <v>822</v>
      </c>
      <c r="B101" s="58"/>
      <c r="C101" s="334"/>
      <c r="D101" s="381"/>
      <c r="E101" s="334"/>
      <c r="F101" s="348"/>
    </row>
    <row r="102" spans="1:6" ht="12.75">
      <c r="A102" s="54" t="s">
        <v>538</v>
      </c>
      <c r="B102" s="58"/>
      <c r="C102" s="347"/>
      <c r="D102" s="382"/>
      <c r="E102" s="347"/>
      <c r="F102" s="349">
        <f aca="true" t="shared" si="5" ref="F102:F116">C102-E102</f>
        <v>0</v>
      </c>
    </row>
    <row r="103" spans="1:6" ht="12.75">
      <c r="A103" s="54" t="s">
        <v>541</v>
      </c>
      <c r="B103" s="58"/>
      <c r="C103" s="347"/>
      <c r="D103" s="382"/>
      <c r="E103" s="347"/>
      <c r="F103" s="349">
        <f t="shared" si="5"/>
        <v>0</v>
      </c>
    </row>
    <row r="104" spans="1:6" ht="12.75">
      <c r="A104" s="54" t="s">
        <v>544</v>
      </c>
      <c r="B104" s="58"/>
      <c r="C104" s="347"/>
      <c r="D104" s="382"/>
      <c r="E104" s="347"/>
      <c r="F104" s="349">
        <f t="shared" si="5"/>
        <v>0</v>
      </c>
    </row>
    <row r="105" spans="1:6" ht="12.75">
      <c r="A105" s="54" t="s">
        <v>547</v>
      </c>
      <c r="B105" s="58"/>
      <c r="C105" s="347"/>
      <c r="D105" s="382"/>
      <c r="E105" s="347"/>
      <c r="F105" s="349">
        <f t="shared" si="5"/>
        <v>0</v>
      </c>
    </row>
    <row r="106" spans="1:6" ht="12.75">
      <c r="A106" s="54">
        <v>5</v>
      </c>
      <c r="B106" s="55"/>
      <c r="C106" s="347"/>
      <c r="D106" s="382"/>
      <c r="E106" s="347"/>
      <c r="F106" s="349">
        <f t="shared" si="5"/>
        <v>0</v>
      </c>
    </row>
    <row r="107" spans="1:6" ht="12.75">
      <c r="A107" s="54">
        <v>6</v>
      </c>
      <c r="B107" s="55"/>
      <c r="C107" s="347"/>
      <c r="D107" s="382"/>
      <c r="E107" s="347"/>
      <c r="F107" s="349">
        <f t="shared" si="5"/>
        <v>0</v>
      </c>
    </row>
    <row r="108" spans="1:6" ht="12.75">
      <c r="A108" s="54">
        <v>7</v>
      </c>
      <c r="B108" s="55"/>
      <c r="C108" s="347"/>
      <c r="D108" s="382"/>
      <c r="E108" s="347"/>
      <c r="F108" s="349">
        <f t="shared" si="5"/>
        <v>0</v>
      </c>
    </row>
    <row r="109" spans="1:6" ht="12.75">
      <c r="A109" s="54">
        <v>8</v>
      </c>
      <c r="B109" s="55"/>
      <c r="C109" s="347"/>
      <c r="D109" s="382"/>
      <c r="E109" s="347"/>
      <c r="F109" s="349">
        <f t="shared" si="5"/>
        <v>0</v>
      </c>
    </row>
    <row r="110" spans="1:6" ht="12" customHeight="1">
      <c r="A110" s="54">
        <v>9</v>
      </c>
      <c r="B110" s="55"/>
      <c r="C110" s="347"/>
      <c r="D110" s="382"/>
      <c r="E110" s="347"/>
      <c r="F110" s="349">
        <f t="shared" si="5"/>
        <v>0</v>
      </c>
    </row>
    <row r="111" spans="1:6" ht="12.75">
      <c r="A111" s="54">
        <v>10</v>
      </c>
      <c r="B111" s="55"/>
      <c r="C111" s="347"/>
      <c r="D111" s="382"/>
      <c r="E111" s="347"/>
      <c r="F111" s="349">
        <f t="shared" si="5"/>
        <v>0</v>
      </c>
    </row>
    <row r="112" spans="1:6" ht="12.75">
      <c r="A112" s="54">
        <v>11</v>
      </c>
      <c r="B112" s="55"/>
      <c r="C112" s="347"/>
      <c r="D112" s="382"/>
      <c r="E112" s="347"/>
      <c r="F112" s="349">
        <f t="shared" si="5"/>
        <v>0</v>
      </c>
    </row>
    <row r="113" spans="1:6" ht="12.75">
      <c r="A113" s="54">
        <v>12</v>
      </c>
      <c r="B113" s="55"/>
      <c r="C113" s="347"/>
      <c r="D113" s="382"/>
      <c r="E113" s="347"/>
      <c r="F113" s="349">
        <f t="shared" si="5"/>
        <v>0</v>
      </c>
    </row>
    <row r="114" spans="1:6" ht="12.75">
      <c r="A114" s="54">
        <v>13</v>
      </c>
      <c r="B114" s="55"/>
      <c r="C114" s="347"/>
      <c r="D114" s="382"/>
      <c r="E114" s="347"/>
      <c r="F114" s="349">
        <f t="shared" si="5"/>
        <v>0</v>
      </c>
    </row>
    <row r="115" spans="1:6" ht="12" customHeight="1">
      <c r="A115" s="54">
        <v>14</v>
      </c>
      <c r="B115" s="55"/>
      <c r="C115" s="347"/>
      <c r="D115" s="382"/>
      <c r="E115" s="347"/>
      <c r="F115" s="349">
        <f t="shared" si="5"/>
        <v>0</v>
      </c>
    </row>
    <row r="116" spans="1:6" ht="12.75">
      <c r="A116" s="54">
        <v>15</v>
      </c>
      <c r="B116" s="55"/>
      <c r="C116" s="347"/>
      <c r="D116" s="382"/>
      <c r="E116" s="347"/>
      <c r="F116" s="349">
        <f t="shared" si="5"/>
        <v>0</v>
      </c>
    </row>
    <row r="117" spans="1:16" ht="11.25" customHeight="1">
      <c r="A117" s="56" t="s">
        <v>576</v>
      </c>
      <c r="B117" s="57" t="s">
        <v>833</v>
      </c>
      <c r="C117" s="334">
        <f>SUM(C102:C116)</f>
        <v>0</v>
      </c>
      <c r="D117" s="381"/>
      <c r="E117" s="334">
        <f>SUM(E102:E116)</f>
        <v>0</v>
      </c>
      <c r="F117" s="348">
        <f>SUM(F102:F116)</f>
        <v>0</v>
      </c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</row>
    <row r="118" spans="1:6" ht="15" customHeight="1">
      <c r="A118" s="54" t="s">
        <v>824</v>
      </c>
      <c r="B118" s="58"/>
      <c r="C118" s="334"/>
      <c r="D118" s="381"/>
      <c r="E118" s="334"/>
      <c r="F118" s="348"/>
    </row>
    <row r="119" spans="1:6" ht="12.75">
      <c r="A119" s="608" t="s">
        <v>895</v>
      </c>
      <c r="B119" s="612"/>
      <c r="C119" s="610">
        <v>181</v>
      </c>
      <c r="D119" s="611">
        <v>0.38</v>
      </c>
      <c r="E119" s="347"/>
      <c r="F119" s="349">
        <f aca="true" t="shared" si="6" ref="F119:F133">C119-E119</f>
        <v>181</v>
      </c>
    </row>
    <row r="120" spans="1:6" ht="12.75">
      <c r="A120" s="608" t="s">
        <v>891</v>
      </c>
      <c r="B120" s="612"/>
      <c r="C120" s="610">
        <v>600</v>
      </c>
      <c r="D120" s="611">
        <v>0.43</v>
      </c>
      <c r="E120" s="347"/>
      <c r="F120" s="349">
        <f t="shared" si="6"/>
        <v>600</v>
      </c>
    </row>
    <row r="121" spans="1:6" ht="12.75">
      <c r="A121" s="54" t="s">
        <v>896</v>
      </c>
      <c r="B121" s="58"/>
      <c r="C121" s="347">
        <v>945</v>
      </c>
      <c r="D121" s="382">
        <v>0.38</v>
      </c>
      <c r="E121" s="347"/>
      <c r="F121" s="349">
        <f t="shared" si="6"/>
        <v>945</v>
      </c>
    </row>
    <row r="122" spans="1:6" ht="12.75">
      <c r="A122" s="54" t="s">
        <v>547</v>
      </c>
      <c r="B122" s="58"/>
      <c r="C122" s="347"/>
      <c r="D122" s="382"/>
      <c r="E122" s="347"/>
      <c r="F122" s="349">
        <f t="shared" si="6"/>
        <v>0</v>
      </c>
    </row>
    <row r="123" spans="1:6" ht="12.75">
      <c r="A123" s="54">
        <v>5</v>
      </c>
      <c r="B123" s="55"/>
      <c r="C123" s="347"/>
      <c r="D123" s="382"/>
      <c r="E123" s="347"/>
      <c r="F123" s="349">
        <f t="shared" si="6"/>
        <v>0</v>
      </c>
    </row>
    <row r="124" spans="1:6" ht="12.75">
      <c r="A124" s="54">
        <v>6</v>
      </c>
      <c r="B124" s="55"/>
      <c r="C124" s="347"/>
      <c r="D124" s="382"/>
      <c r="E124" s="347"/>
      <c r="F124" s="349">
        <f t="shared" si="6"/>
        <v>0</v>
      </c>
    </row>
    <row r="125" spans="1:6" ht="12.75">
      <c r="A125" s="54">
        <v>7</v>
      </c>
      <c r="B125" s="55"/>
      <c r="C125" s="347"/>
      <c r="D125" s="382"/>
      <c r="E125" s="347"/>
      <c r="F125" s="349">
        <f t="shared" si="6"/>
        <v>0</v>
      </c>
    </row>
    <row r="126" spans="1:6" ht="12.75">
      <c r="A126" s="54">
        <v>8</v>
      </c>
      <c r="B126" s="55"/>
      <c r="C126" s="347"/>
      <c r="D126" s="382"/>
      <c r="E126" s="347"/>
      <c r="F126" s="349">
        <f t="shared" si="6"/>
        <v>0</v>
      </c>
    </row>
    <row r="127" spans="1:6" ht="12" customHeight="1">
      <c r="A127" s="54">
        <v>9</v>
      </c>
      <c r="B127" s="55"/>
      <c r="C127" s="347"/>
      <c r="D127" s="382"/>
      <c r="E127" s="347"/>
      <c r="F127" s="349">
        <f t="shared" si="6"/>
        <v>0</v>
      </c>
    </row>
    <row r="128" spans="1:6" ht="12.75">
      <c r="A128" s="54">
        <v>10</v>
      </c>
      <c r="B128" s="55"/>
      <c r="C128" s="347"/>
      <c r="D128" s="382"/>
      <c r="E128" s="347"/>
      <c r="F128" s="349">
        <f t="shared" si="6"/>
        <v>0</v>
      </c>
    </row>
    <row r="129" spans="1:6" ht="12.75">
      <c r="A129" s="54">
        <v>11</v>
      </c>
      <c r="B129" s="55"/>
      <c r="C129" s="347"/>
      <c r="D129" s="382"/>
      <c r="E129" s="347"/>
      <c r="F129" s="349">
        <f t="shared" si="6"/>
        <v>0</v>
      </c>
    </row>
    <row r="130" spans="1:6" ht="12.75">
      <c r="A130" s="54">
        <v>12</v>
      </c>
      <c r="B130" s="55"/>
      <c r="C130" s="347"/>
      <c r="D130" s="382"/>
      <c r="E130" s="347"/>
      <c r="F130" s="349">
        <f t="shared" si="6"/>
        <v>0</v>
      </c>
    </row>
    <row r="131" spans="1:6" ht="12.75">
      <c r="A131" s="54">
        <v>13</v>
      </c>
      <c r="B131" s="55"/>
      <c r="C131" s="347"/>
      <c r="D131" s="382"/>
      <c r="E131" s="347"/>
      <c r="F131" s="349">
        <f t="shared" si="6"/>
        <v>0</v>
      </c>
    </row>
    <row r="132" spans="1:6" ht="12" customHeight="1">
      <c r="A132" s="54">
        <v>14</v>
      </c>
      <c r="B132" s="55"/>
      <c r="C132" s="347"/>
      <c r="D132" s="382"/>
      <c r="E132" s="347"/>
      <c r="F132" s="349">
        <f t="shared" si="6"/>
        <v>0</v>
      </c>
    </row>
    <row r="133" spans="1:6" ht="12.75">
      <c r="A133" s="54">
        <v>15</v>
      </c>
      <c r="B133" s="55"/>
      <c r="C133" s="347"/>
      <c r="D133" s="382"/>
      <c r="E133" s="347"/>
      <c r="F133" s="349">
        <f t="shared" si="6"/>
        <v>0</v>
      </c>
    </row>
    <row r="134" spans="1:16" ht="15.75" customHeight="1">
      <c r="A134" s="56" t="s">
        <v>595</v>
      </c>
      <c r="B134" s="57" t="s">
        <v>834</v>
      </c>
      <c r="C134" s="334">
        <f>SUM(C119:C133)</f>
        <v>1726</v>
      </c>
      <c r="D134" s="381"/>
      <c r="E134" s="334">
        <f>SUM(E119:E133)</f>
        <v>0</v>
      </c>
      <c r="F134" s="348">
        <f>SUM(F119:F133)</f>
        <v>1726</v>
      </c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</row>
    <row r="135" spans="1:6" ht="12.75" customHeight="1">
      <c r="A135" s="54" t="s">
        <v>826</v>
      </c>
      <c r="B135" s="58"/>
      <c r="C135" s="334"/>
      <c r="D135" s="381"/>
      <c r="E135" s="334"/>
      <c r="F135" s="348"/>
    </row>
    <row r="136" spans="1:6" ht="12.75">
      <c r="A136" s="608" t="s">
        <v>859</v>
      </c>
      <c r="B136" s="609"/>
      <c r="C136" s="610">
        <v>1306</v>
      </c>
      <c r="D136" s="611">
        <v>0.0077</v>
      </c>
      <c r="E136" s="610">
        <f>+C136</f>
        <v>1306</v>
      </c>
      <c r="F136" s="349">
        <f aca="true" t="shared" si="7" ref="F136:F150">C136-E136</f>
        <v>0</v>
      </c>
    </row>
    <row r="137" spans="1:6" ht="12.75">
      <c r="A137" s="608" t="s">
        <v>892</v>
      </c>
      <c r="B137" s="609"/>
      <c r="C137" s="610">
        <v>2815</v>
      </c>
      <c r="D137" s="611">
        <v>0.0907</v>
      </c>
      <c r="E137" s="610"/>
      <c r="F137" s="349">
        <f t="shared" si="7"/>
        <v>2815</v>
      </c>
    </row>
    <row r="138" spans="1:6" ht="12.75">
      <c r="A138" s="608" t="s">
        <v>893</v>
      </c>
      <c r="B138" s="609"/>
      <c r="C138" s="610">
        <v>4</v>
      </c>
      <c r="D138" s="613">
        <v>2E-05</v>
      </c>
      <c r="E138" s="610"/>
      <c r="F138" s="349">
        <f t="shared" si="7"/>
        <v>4</v>
      </c>
    </row>
    <row r="139" spans="1:6" ht="12.75">
      <c r="A139" s="608" t="s">
        <v>894</v>
      </c>
      <c r="B139" s="609"/>
      <c r="C139" s="610">
        <v>1</v>
      </c>
      <c r="D139" s="613">
        <v>0.00019</v>
      </c>
      <c r="E139" s="610"/>
      <c r="F139" s="349">
        <f t="shared" si="7"/>
        <v>1</v>
      </c>
    </row>
    <row r="140" spans="1:6" ht="12.75">
      <c r="A140" s="608" t="s">
        <v>897</v>
      </c>
      <c r="B140" s="612"/>
      <c r="C140" s="610">
        <v>332</v>
      </c>
      <c r="D140" s="611">
        <v>0.19</v>
      </c>
      <c r="E140" s="610"/>
      <c r="F140" s="349">
        <f t="shared" si="7"/>
        <v>332</v>
      </c>
    </row>
    <row r="141" spans="1:6" ht="12.75">
      <c r="A141" s="608" t="s">
        <v>898</v>
      </c>
      <c r="B141" s="612"/>
      <c r="C141" s="610">
        <v>627</v>
      </c>
      <c r="D141" s="611">
        <v>0.17</v>
      </c>
      <c r="E141" s="610"/>
      <c r="F141" s="349">
        <f t="shared" si="7"/>
        <v>627</v>
      </c>
    </row>
    <row r="142" spans="1:6" ht="12.75">
      <c r="A142" s="608" t="s">
        <v>899</v>
      </c>
      <c r="B142" s="612"/>
      <c r="C142" s="610">
        <v>3</v>
      </c>
      <c r="D142" s="613"/>
      <c r="E142" s="610"/>
      <c r="F142" s="349">
        <f t="shared" si="7"/>
        <v>3</v>
      </c>
    </row>
    <row r="143" spans="1:6" ht="12.75">
      <c r="A143" s="608">
        <v>8</v>
      </c>
      <c r="B143" s="612"/>
      <c r="C143" s="610"/>
      <c r="D143" s="611"/>
      <c r="E143" s="610"/>
      <c r="F143" s="349">
        <f t="shared" si="7"/>
        <v>0</v>
      </c>
    </row>
    <row r="144" spans="1:6" ht="12" customHeight="1">
      <c r="A144" s="608">
        <v>9</v>
      </c>
      <c r="B144" s="612"/>
      <c r="C144" s="610"/>
      <c r="D144" s="611"/>
      <c r="E144" s="610"/>
      <c r="F144" s="349">
        <f t="shared" si="7"/>
        <v>0</v>
      </c>
    </row>
    <row r="145" spans="1:6" ht="12.75">
      <c r="A145" s="608">
        <v>10</v>
      </c>
      <c r="B145" s="612"/>
      <c r="C145" s="610"/>
      <c r="D145" s="611"/>
      <c r="E145" s="610"/>
      <c r="F145" s="349">
        <f t="shared" si="7"/>
        <v>0</v>
      </c>
    </row>
    <row r="146" spans="1:6" ht="12.75">
      <c r="A146" s="54">
        <v>11</v>
      </c>
      <c r="B146" s="55"/>
      <c r="C146" s="347"/>
      <c r="D146" s="382"/>
      <c r="E146" s="347"/>
      <c r="F146" s="349">
        <f t="shared" si="7"/>
        <v>0</v>
      </c>
    </row>
    <row r="147" spans="1:6" ht="12.75">
      <c r="A147" s="54">
        <v>12</v>
      </c>
      <c r="B147" s="55"/>
      <c r="C147" s="347"/>
      <c r="D147" s="382"/>
      <c r="E147" s="347"/>
      <c r="F147" s="349">
        <f t="shared" si="7"/>
        <v>0</v>
      </c>
    </row>
    <row r="148" spans="1:6" ht="12.75">
      <c r="A148" s="54">
        <v>13</v>
      </c>
      <c r="B148" s="55"/>
      <c r="C148" s="347"/>
      <c r="D148" s="382"/>
      <c r="E148" s="347"/>
      <c r="F148" s="349">
        <f t="shared" si="7"/>
        <v>0</v>
      </c>
    </row>
    <row r="149" spans="1:6" ht="12" customHeight="1">
      <c r="A149" s="54">
        <v>14</v>
      </c>
      <c r="B149" s="55"/>
      <c r="C149" s="347"/>
      <c r="D149" s="382"/>
      <c r="E149" s="347"/>
      <c r="F149" s="349">
        <f t="shared" si="7"/>
        <v>0</v>
      </c>
    </row>
    <row r="150" spans="1:6" ht="12.75">
      <c r="A150" s="54">
        <v>15</v>
      </c>
      <c r="B150" s="55"/>
      <c r="C150" s="347"/>
      <c r="D150" s="382"/>
      <c r="E150" s="347"/>
      <c r="F150" s="349">
        <f t="shared" si="7"/>
        <v>0</v>
      </c>
    </row>
    <row r="151" spans="1:16" ht="17.25" customHeight="1">
      <c r="A151" s="56" t="s">
        <v>827</v>
      </c>
      <c r="B151" s="57" t="s">
        <v>835</v>
      </c>
      <c r="C151" s="334">
        <f>SUM(C136:C150)</f>
        <v>5088</v>
      </c>
      <c r="D151" s="334"/>
      <c r="E151" s="334">
        <f>SUM(E136:E150)</f>
        <v>1306</v>
      </c>
      <c r="F151" s="348">
        <f>SUM(F136:F150)</f>
        <v>3782</v>
      </c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</row>
    <row r="152" spans="1:16" ht="19.5" customHeight="1">
      <c r="A152" s="59" t="s">
        <v>836</v>
      </c>
      <c r="B152" s="57" t="s">
        <v>837</v>
      </c>
      <c r="C152" s="334">
        <f>C151+C134+C117+C100</f>
        <v>6814</v>
      </c>
      <c r="D152" s="334"/>
      <c r="E152" s="334">
        <f>E151+E134+E117+E100</f>
        <v>1306</v>
      </c>
      <c r="F152" s="348">
        <f>F151+F134+F117+F100</f>
        <v>5508</v>
      </c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</row>
    <row r="153" spans="1:6" ht="19.5" customHeight="1">
      <c r="A153" s="60"/>
      <c r="B153" s="61"/>
      <c r="C153" s="62"/>
      <c r="D153" s="62"/>
      <c r="E153" s="62"/>
      <c r="F153" s="62"/>
    </row>
    <row r="154" spans="1:6" ht="12.75">
      <c r="A154" s="316" t="s">
        <v>870</v>
      </c>
      <c r="B154" s="350"/>
      <c r="C154" s="648" t="s">
        <v>851</v>
      </c>
      <c r="D154" s="648"/>
      <c r="E154" s="648"/>
      <c r="F154" s="648"/>
    </row>
    <row r="155" spans="1:6" ht="12.75">
      <c r="A155" s="63"/>
      <c r="B155" s="64"/>
      <c r="C155" s="63"/>
      <c r="D155" s="63"/>
      <c r="E155" s="63"/>
      <c r="F155" s="63"/>
    </row>
    <row r="156" spans="1:6" ht="12.75">
      <c r="A156" s="63"/>
      <c r="B156" s="64"/>
      <c r="C156" s="648" t="s">
        <v>852</v>
      </c>
      <c r="D156" s="648"/>
      <c r="E156" s="648"/>
      <c r="F156" s="648"/>
    </row>
    <row r="157" spans="3:5" ht="12.75">
      <c r="C157" s="63"/>
      <c r="E157" s="63"/>
    </row>
  </sheetData>
  <sheetProtection/>
  <mergeCells count="5">
    <mergeCell ref="C156:F156"/>
    <mergeCell ref="C154:F154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19:F133 C85:F99 C102:F116 C63:F80 C136:F15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2013-05-28T12:55:30Z</cp:lastPrinted>
  <dcterms:created xsi:type="dcterms:W3CDTF">2000-06-29T12:02:40Z</dcterms:created>
  <dcterms:modified xsi:type="dcterms:W3CDTF">2013-05-28T12:55:41Z</dcterms:modified>
  <cp:category/>
  <cp:version/>
  <cp:contentType/>
  <cp:contentStatus/>
</cp:coreProperties>
</file>