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72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  <externalReference r:id="rId9"/>
  </externalReferences>
  <definedNames>
    <definedName name="_xlnm.Print_Area" localSheetId="0">'Cover '!$A$1:$I$37</definedName>
    <definedName name="_xlnm.Print_Area" localSheetId="3">'SCF'!$A$1:$E$65</definedName>
    <definedName name="_xlnm.Print_Area" localSheetId="1">'SCI'!$A$1:$G$67</definedName>
    <definedName name="_xlnm.Print_Area" localSheetId="4">'SEQ'!$A$1:$U$69</definedName>
    <definedName name="_xlnm.Print_Area" localSheetId="2">'SFP'!$A$1:$G$76</definedName>
    <definedName name="AS2DocOpenMode" hidden="1">"AS2DocumentEdit"</definedName>
    <definedName name="_xlnm.Print_Titles" localSheetId="1">'SCI'!$1:$2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'SCF'!$69:$65535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'SCF'!$A$1:$F$41</definedName>
    <definedName name="Z_2BD2C2C3_AF9C_11D6_9CEF_00D009775214_.wvu.Rows" localSheetId="3" hidden="1">'SCF'!$67:$65535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'SCF'!$69:$65535,'SCF'!$52:$53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'SEQ'!$A$1:$Q$61</definedName>
    <definedName name="Z_9656BBF7_C4A3_41EC_B0C6_A21B380E3C2F_.wvu.Rows" localSheetId="3" hidden="1">'SCF'!$69:$65535,'SCF'!$52:$53</definedName>
  </definedNames>
  <calcPr fullCalcOnLoad="1"/>
</workbook>
</file>

<file path=xl/sharedStrings.xml><?xml version="1.0" encoding="utf-8"?>
<sst xmlns="http://schemas.openxmlformats.org/spreadsheetml/2006/main" count="254" uniqueCount="198">
  <si>
    <t>BGN'000</t>
  </si>
  <si>
    <t>SOPHARMA GROUP</t>
  </si>
  <si>
    <t>Board of Directors:</t>
  </si>
  <si>
    <t>Ognian Donev, PhD</t>
  </si>
  <si>
    <t>Vessela Stoeva</t>
  </si>
  <si>
    <t>Alexander Chaushev</t>
  </si>
  <si>
    <t>Ognian Palaveev</t>
  </si>
  <si>
    <t>Andrey Breshkov</t>
  </si>
  <si>
    <t>Executive Director:</t>
  </si>
  <si>
    <t>Finance Director:</t>
  </si>
  <si>
    <t>Boris Borisov</t>
  </si>
  <si>
    <t>Preparer:</t>
  </si>
  <si>
    <t>Lyudmila Bondjova</t>
  </si>
  <si>
    <t>Head of Legal Department:</t>
  </si>
  <si>
    <t>Galina Angelova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</si>
  <si>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</si>
  <si>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</si>
  <si>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</si>
  <si>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</si>
  <si>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</si>
  <si>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</si>
  <si>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</si>
  <si>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</si>
  <si>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</si>
  <si>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EFG Bulgaria AD</t>
  </si>
  <si>
    <t>UniCredit Bulbank AD</t>
  </si>
  <si>
    <t>Citibank N.A.</t>
  </si>
  <si>
    <t>Auditors:</t>
  </si>
  <si>
    <t>AFA OOD</t>
  </si>
  <si>
    <t>ING Bank - Sofia Branch BFT</t>
  </si>
  <si>
    <t>Notes</t>
  </si>
  <si>
    <t>Revenue</t>
  </si>
  <si>
    <t>Other operating income/(losses), net</t>
  </si>
  <si>
    <t>Changes in inventories of finished goods and work in progress</t>
  </si>
  <si>
    <t>Hired services expense</t>
  </si>
  <si>
    <t>Employee benefits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</si>
  <si>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</si>
  <si>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</si>
  <si>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</si>
  <si>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</si>
  <si>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</si>
  <si>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income / (costs), net</t>
  </si>
  <si>
    <t>Profit before income tax</t>
  </si>
  <si>
    <t>Income tax expense</t>
  </si>
  <si>
    <t>Net profit for the year</t>
  </si>
  <si>
    <t>Other comprehensive income:</t>
  </si>
  <si>
    <t>Items that will not be reclassified to profit or loss:</t>
  </si>
  <si>
    <t>Items that may be reclassified to profit or loss:</t>
  </si>
  <si>
    <t>Net change in fair value of available-for-sale financial assets</t>
  </si>
  <si>
    <t>Exchange differences on translating foreign operations</t>
  </si>
  <si>
    <t>Other comprehensive income for the year, net of tax</t>
  </si>
  <si>
    <t>TOTAL COMPREHENSIVE INCOME FOR THE YEAR</t>
  </si>
  <si>
    <t>Net profit for the year attributable to:</t>
  </si>
  <si>
    <t>Equity holders of the parent</t>
  </si>
  <si>
    <t>Non-controlling interests</t>
  </si>
  <si>
    <t>Total comprehensive income for the year attributable to:</t>
  </si>
  <si>
    <t xml:space="preserve">Executive Director: </t>
  </si>
  <si>
    <t xml:space="preserve">Finance Director: </t>
  </si>
  <si>
    <t>CONSOLIDATED STATEMENT OF FINANCIAL POSITION</t>
  </si>
  <si>
    <t>ASSETS</t>
  </si>
  <si>
    <t>Non-current assets</t>
  </si>
  <si>
    <t>Property, plant and equipment</t>
  </si>
  <si>
    <t>Intangible assets</t>
  </si>
  <si>
    <t>Goodwill</t>
  </si>
  <si>
    <t>Investment property</t>
  </si>
  <si>
    <t>Available-for-sale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</si>
  <si>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</si>
  <si>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</si>
  <si>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</si>
  <si>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</si>
  <si>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</si>
  <si>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Trade receivables</t>
  </si>
  <si>
    <t>Receivables from related parties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</si>
  <si>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</si>
  <si>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</si>
  <si>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</si>
  <si>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</si>
  <si>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</si>
  <si>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</si>
  <si>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</si>
  <si>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</si>
  <si>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</si>
  <si>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</si>
  <si>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</si>
  <si>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</si>
  <si>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</si>
  <si>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</si>
  <si>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</si>
  <si>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Government grants</t>
  </si>
  <si>
    <t>Other non-current liabilities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</si>
  <si>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</si>
  <si>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</si>
  <si>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</si>
  <si>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</si>
  <si>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</si>
  <si>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</si>
  <si>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</si>
  <si>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</si>
  <si>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</si>
  <si>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</si>
  <si>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CONSOLIDATED 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</si>
  <si>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</si>
  <si>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</si>
  <si>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</si>
  <si>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</si>
  <si>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</si>
  <si>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</si>
  <si>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</si>
  <si>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Interest and bank charges paid on working capital loans</t>
  </si>
  <si>
    <t>Foreign currency exchange gains/(losses),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</si>
  <si>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</si>
  <si>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</si>
  <si>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</si>
  <si>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</si>
  <si>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</si>
  <si>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</si>
  <si>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</si>
  <si>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Proceeds from sale of available-for-sale investments</t>
  </si>
  <si>
    <t>Purchases of investments in associates and joint ventures</t>
  </si>
  <si>
    <t>Proceeds/(payments) on transactions with non-controlling interests, net</t>
  </si>
  <si>
    <t>Loans granted to related parties</t>
  </si>
  <si>
    <t xml:space="preserve">Loan repayments by related parties </t>
  </si>
  <si>
    <t>Loans granted to third parties</t>
  </si>
  <si>
    <t xml:space="preserve">Loan repayments by third parties </t>
  </si>
  <si>
    <t>Interest received on loans and deposits</t>
  </si>
  <si>
    <t>Net cash flows used in investing activities</t>
  </si>
  <si>
    <t>Cash flows from financing activities</t>
  </si>
  <si>
    <t>Proceeds from short-term bank loans (overdraft), net</t>
  </si>
  <si>
    <t>Repayment of short-term bank loans (overdraft), net</t>
  </si>
  <si>
    <t>Proceeds from long-term bank loans</t>
  </si>
  <si>
    <t>Repayment of long-term bank loans</t>
  </si>
  <si>
    <t>Repayment of loans to third parties</t>
  </si>
  <si>
    <t xml:space="preserve">Interest and charges paid under investment purpose loans </t>
  </si>
  <si>
    <t>Payment of finance lease liabilities</t>
  </si>
  <si>
    <t>Treasury shares</t>
  </si>
  <si>
    <t>Dividends paid</t>
  </si>
  <si>
    <t>Net cash flows used in financing activities</t>
  </si>
  <si>
    <t>Cash and cash equivalents at 1 January</t>
  </si>
  <si>
    <t>CONSOLIDATED STATEMENT OF CHANGES IN EQUITY</t>
  </si>
  <si>
    <t>Share
capital</t>
  </si>
  <si>
    <t>Treasury
shares</t>
  </si>
  <si>
    <t>Statutory
reserves</t>
  </si>
  <si>
    <t>Revaluation reserve - property, plant and equipment</t>
  </si>
  <si>
    <t>Available-for-sale financial assets reserve</t>
  </si>
  <si>
    <t>Translation of
foreign operations reserve</t>
  </si>
  <si>
    <t>Attributable to equity holders of the parent</t>
  </si>
  <si>
    <t>Retained 
earnings</t>
  </si>
  <si>
    <t>Total</t>
  </si>
  <si>
    <t>Non-controlling
interests</t>
  </si>
  <si>
    <t>Total
equity</t>
  </si>
  <si>
    <t>Effects assumed by non-controlling interests on:</t>
  </si>
  <si>
    <t>* acquisition/(disposal) of subsidiaries</t>
  </si>
  <si>
    <t>* capital issue in subsidiaries</t>
  </si>
  <si>
    <t>* increase in the interest in subsidiaries</t>
  </si>
  <si>
    <t>* decrease in the interest in subsidiaries</t>
  </si>
  <si>
    <t xml:space="preserve">    * net profit for the year</t>
  </si>
  <si>
    <t xml:space="preserve">    * other comprehensive income, net of taxes</t>
  </si>
  <si>
    <t>Registered Address:</t>
  </si>
  <si>
    <t>Investments in associates and joint ventures</t>
  </si>
  <si>
    <t>Material expense</t>
  </si>
  <si>
    <t>-</t>
  </si>
  <si>
    <t>Net decrease in cash and cash equivalents</t>
  </si>
  <si>
    <t>Balance at 1 January 2015</t>
  </si>
  <si>
    <t>Loss/(Gain) from associates and joint ventures</t>
  </si>
  <si>
    <t>Income taxes refunded</t>
  </si>
  <si>
    <t>Payments for the acquisition of subsidiaries, net of cash received</t>
  </si>
  <si>
    <t xml:space="preserve">Total comprehensive income for the year, including: </t>
  </si>
  <si>
    <t>Transfer to retained earnings</t>
  </si>
  <si>
    <t xml:space="preserve">   Effect from restructuring</t>
  </si>
  <si>
    <t xml:space="preserve">  Distribution of net profit for:</t>
  </si>
  <si>
    <t xml:space="preserve">    * statutory reserves</t>
  </si>
  <si>
    <t xml:space="preserve">    * dividends</t>
  </si>
  <si>
    <t>Depreciation and amortization expense</t>
  </si>
  <si>
    <t>Proceeds from sale of investments in associates and joint ventures</t>
  </si>
  <si>
    <t>Effect from purchase of treasury shares</t>
  </si>
  <si>
    <t>* distribution of dividends</t>
  </si>
  <si>
    <t>PRELIMINARY CONSOLIDATED STATEMENT OF COMPREHENSIVE INCOME</t>
  </si>
  <si>
    <t>31 December 2015               BGN'000</t>
  </si>
  <si>
    <t>BNP Paribas Bulgaria EAD</t>
  </si>
  <si>
    <t>for the period ended 31 March 2016</t>
  </si>
  <si>
    <t>Loss from revaluation of property, plant and equipment</t>
  </si>
  <si>
    <t>Subsequent valuation of defined-benefit pension plans</t>
  </si>
  <si>
    <t>Tax on income, related to the components of other comprehensive income, which will not be reclassified</t>
  </si>
  <si>
    <t>The accompanying notes on pages 5 to 95 form an integral part of the consolidated financial statements.</t>
  </si>
  <si>
    <t>14,15</t>
  </si>
  <si>
    <t>8, 9</t>
  </si>
  <si>
    <t>14, 16</t>
  </si>
  <si>
    <t>as at 31 March 2016</t>
  </si>
  <si>
    <t>31 March 2016               BGN'000</t>
  </si>
  <si>
    <t>Payables under a contract for factoring</t>
  </si>
  <si>
    <t>Proceeds from factoring</t>
  </si>
  <si>
    <t>Cash and cash equivalents at 31 March</t>
  </si>
  <si>
    <t>* acquisition/(disposal) of subsidiaries and joint ventures</t>
  </si>
  <si>
    <t>Balance at 31 March 2016</t>
  </si>
  <si>
    <t>Balance at 1 January 2016</t>
  </si>
  <si>
    <t>Changes in equity for the 2015</t>
  </si>
  <si>
    <t>Changes in equity for the 2016</t>
  </si>
  <si>
    <t>Balance at 31 March 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</si>
</sst>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_);_(* \(#,##0\);_(* &quot;-&quot;_);_(@_)"/>
    <numFmt numFmtId="173" formatCode="_(* #,##0.00_);_(* \(#,##0.00\);_(* &quot;-&quot;??_);_(@_)"/>
    <numFmt numFmtId="174" formatCode="_(* #,##0_);_(* \(#,##0\);_(* &quot;-&quot;??_);_(@_)"/>
    <numFmt numFmtId="175" formatCode="_(* #,##0.00_);_(* \(#,##0.00\);_(* &quot;-&quot;_);_(@_)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 Cyr"/>
      <family val="1"/>
    </font>
    <font>
      <b/>
      <sz val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8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sz val="11"/>
      <color indexed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Times New Roman Cyr"/>
      <family val="1"/>
    </font>
    <font>
      <sz val="11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2" applyNumberFormat="0" applyFill="0" applyAlignment="0" applyProtection="0"/>
    <xf numFmtId="0" fontId="71" fillId="21" borderId="3" applyNumberForma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4" fillId="20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50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72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4" fontId="13" fillId="0" borderId="0" xfId="42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174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72" fontId="16" fillId="0" borderId="0" xfId="42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center"/>
    </xf>
    <xf numFmtId="0" fontId="13" fillId="0" borderId="0" xfId="56" applyFont="1" applyFill="1" applyBorder="1" applyAlignment="1">
      <alignment horizontal="center"/>
      <protection/>
    </xf>
    <xf numFmtId="172" fontId="13" fillId="0" borderId="0" xfId="56" applyNumberFormat="1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172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56" applyFont="1" applyFill="1" applyBorder="1" applyAlignment="1">
      <alignment horizontal="center" vertical="center"/>
      <protection/>
    </xf>
    <xf numFmtId="172" fontId="13" fillId="0" borderId="0" xfId="56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15" fillId="0" borderId="0" xfId="5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50" applyFont="1" applyFill="1" applyBorder="1" applyAlignment="1">
      <alignment vertical="center"/>
      <protection/>
    </xf>
    <xf numFmtId="0" fontId="21" fillId="0" borderId="0" xfId="50" applyFont="1" applyFill="1" applyBorder="1" applyAlignment="1">
      <alignment horizontal="right" vertical="center"/>
      <protection/>
    </xf>
    <xf numFmtId="0" fontId="23" fillId="0" borderId="0" xfId="5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72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72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72" fontId="28" fillId="0" borderId="0" xfId="0" applyNumberFormat="1" applyFont="1" applyFill="1" applyBorder="1" applyAlignment="1">
      <alignment horizontal="right"/>
    </xf>
    <xf numFmtId="0" fontId="13" fillId="0" borderId="0" xfId="50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50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72" fontId="24" fillId="0" borderId="11" xfId="57" applyNumberFormat="1" applyFont="1" applyFill="1" applyBorder="1" applyAlignment="1">
      <alignment horizontal="right" vertical="center"/>
      <protection/>
    </xf>
    <xf numFmtId="172" fontId="24" fillId="0" borderId="0" xfId="57" applyNumberFormat="1" applyFont="1" applyFill="1" applyBorder="1" applyAlignment="1">
      <alignment horizontal="right" vertical="center"/>
      <protection/>
    </xf>
    <xf numFmtId="172" fontId="27" fillId="0" borderId="0" xfId="0" applyNumberFormat="1" applyFont="1" applyFill="1" applyBorder="1" applyAlignment="1">
      <alignment horizontal="right"/>
    </xf>
    <xf numFmtId="172" fontId="24" fillId="0" borderId="12" xfId="57" applyNumberFormat="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wrapText="1"/>
    </xf>
    <xf numFmtId="172" fontId="24" fillId="0" borderId="11" xfId="57" applyNumberFormat="1" applyFont="1" applyFill="1" applyBorder="1" applyAlignment="1">
      <alignment vertical="center"/>
      <protection/>
    </xf>
    <xf numFmtId="172" fontId="24" fillId="0" borderId="0" xfId="57" applyNumberFormat="1" applyFont="1" applyFill="1" applyBorder="1" applyAlignment="1">
      <alignment vertical="center"/>
      <protection/>
    </xf>
    <xf numFmtId="0" fontId="24" fillId="0" borderId="0" xfId="56" applyFont="1" applyFill="1" applyBorder="1" applyAlignment="1">
      <alignment horizontal="left" vertical="center"/>
      <protection/>
    </xf>
    <xf numFmtId="172" fontId="24" fillId="0" borderId="10" xfId="57" applyNumberFormat="1" applyFont="1" applyFill="1" applyBorder="1" applyAlignment="1">
      <alignment vertical="center"/>
      <protection/>
    </xf>
    <xf numFmtId="0" fontId="3" fillId="0" borderId="0" xfId="50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50" applyFont="1" applyFill="1" applyAlignment="1">
      <alignment horizontal="left" vertical="center"/>
      <protection/>
    </xf>
    <xf numFmtId="172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72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72" fontId="27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/>
    </xf>
    <xf numFmtId="0" fontId="13" fillId="0" borderId="0" xfId="58" applyFont="1" applyFill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49" fontId="34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1" applyFont="1" applyFill="1">
      <alignment/>
      <protection/>
    </xf>
    <xf numFmtId="15" fontId="35" fillId="0" borderId="0" xfId="50" applyNumberFormat="1" applyFont="1" applyFill="1" applyBorder="1" applyAlignment="1">
      <alignment horizontal="center" vertical="center" wrapText="1"/>
      <protection/>
    </xf>
    <xf numFmtId="172" fontId="34" fillId="0" borderId="0" xfId="53" applyNumberFormat="1" applyFont="1" applyFill="1" applyBorder="1" applyAlignment="1">
      <alignment horizontal="right" vertical="center" wrapText="1"/>
      <protection/>
    </xf>
    <xf numFmtId="0" fontId="36" fillId="0" borderId="0" xfId="51" applyFont="1" applyFill="1" applyBorder="1" applyAlignment="1">
      <alignment horizontal="center"/>
      <protection/>
    </xf>
    <xf numFmtId="172" fontId="13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172" fontId="12" fillId="0" borderId="11" xfId="55" applyNumberFormat="1" applyFont="1" applyFill="1" applyBorder="1" applyAlignment="1">
      <alignment horizontal="right"/>
      <protection/>
    </xf>
    <xf numFmtId="172" fontId="12" fillId="0" borderId="10" xfId="55" applyNumberFormat="1" applyFont="1" applyFill="1" applyBorder="1" applyAlignment="1">
      <alignment horizontal="right"/>
      <protection/>
    </xf>
    <xf numFmtId="172" fontId="12" fillId="0" borderId="13" xfId="55" applyNumberFormat="1" applyFont="1" applyFill="1" applyBorder="1" applyAlignment="1">
      <alignment horizontal="right"/>
      <protection/>
    </xf>
    <xf numFmtId="172" fontId="13" fillId="0" borderId="0" xfId="51" applyNumberFormat="1" applyFont="1" applyFill="1" applyBorder="1" applyAlignment="1">
      <alignment horizontal="right"/>
      <protection/>
    </xf>
    <xf numFmtId="0" fontId="13" fillId="0" borderId="0" xfId="51" applyFont="1" applyFill="1" applyBorder="1" applyAlignment="1">
      <alignment horizontal="center"/>
      <protection/>
    </xf>
    <xf numFmtId="172" fontId="13" fillId="0" borderId="0" xfId="51" applyNumberFormat="1" applyFont="1" applyFill="1" applyAlignment="1">
      <alignment horizontal="right"/>
      <protection/>
    </xf>
    <xf numFmtId="0" fontId="13" fillId="0" borderId="0" xfId="51" applyFont="1" applyFill="1" applyAlignment="1">
      <alignment horizontal="center"/>
      <protection/>
    </xf>
    <xf numFmtId="0" fontId="15" fillId="0" borderId="0" xfId="50" applyFont="1" applyFill="1" applyBorder="1" applyAlignment="1">
      <alignment horizontal="left" vertical="center"/>
      <protection/>
    </xf>
    <xf numFmtId="0" fontId="15" fillId="0" borderId="0" xfId="50" applyFont="1" applyFill="1" applyBorder="1" applyAlignment="1">
      <alignment horizontal="right" vertical="center"/>
      <protection/>
    </xf>
    <xf numFmtId="0" fontId="21" fillId="0" borderId="0" xfId="50" applyFont="1" applyFill="1" applyBorder="1" applyAlignment="1">
      <alignment vertical="center"/>
      <protection/>
    </xf>
    <xf numFmtId="0" fontId="6" fillId="0" borderId="0" xfId="51" applyFont="1" applyFill="1">
      <alignment/>
      <protection/>
    </xf>
    <xf numFmtId="0" fontId="12" fillId="0" borderId="10" xfId="50" applyFont="1" applyFill="1" applyBorder="1" applyAlignment="1">
      <alignment horizontal="left" vertical="center"/>
      <protection/>
    </xf>
    <xf numFmtId="0" fontId="13" fillId="0" borderId="10" xfId="53" applyNumberFormat="1" applyFont="1" applyFill="1" applyBorder="1" applyAlignment="1" applyProtection="1">
      <alignment vertical="top"/>
      <protection/>
    </xf>
    <xf numFmtId="174" fontId="13" fillId="0" borderId="1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top"/>
      <protection/>
    </xf>
    <xf numFmtId="174" fontId="13" fillId="0" borderId="0" xfId="53" applyNumberFormat="1" applyFont="1" applyFill="1" applyBorder="1" applyAlignment="1" applyProtection="1">
      <alignment vertical="top"/>
      <protection/>
    </xf>
    <xf numFmtId="14" fontId="13" fillId="0" borderId="0" xfId="53" applyNumberFormat="1" applyFont="1" applyFill="1" applyBorder="1" applyAlignment="1" applyProtection="1">
      <alignment vertical="top"/>
      <protection/>
    </xf>
    <xf numFmtId="174" fontId="13" fillId="0" borderId="0" xfId="42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right"/>
    </xf>
    <xf numFmtId="0" fontId="13" fillId="0" borderId="0" xfId="53" applyFont="1" applyFill="1" applyAlignment="1">
      <alignment horizontal="left"/>
      <protection/>
    </xf>
    <xf numFmtId="172" fontId="13" fillId="0" borderId="0" xfId="55" applyNumberFormat="1" applyFont="1" applyFill="1" applyBorder="1" applyAlignment="1">
      <alignment horizontal="right"/>
      <protection/>
    </xf>
    <xf numFmtId="0" fontId="12" fillId="0" borderId="10" xfId="50" applyFont="1" applyFill="1" applyBorder="1" applyAlignment="1">
      <alignment vertical="center"/>
      <protection/>
    </xf>
    <xf numFmtId="0" fontId="12" fillId="0" borderId="14" xfId="50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172" fontId="84" fillId="0" borderId="0" xfId="5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85" fillId="0" borderId="0" xfId="0" applyFont="1" applyFill="1" applyBorder="1" applyAlignment="1">
      <alignment horizontal="center" wrapText="1"/>
    </xf>
    <xf numFmtId="172" fontId="12" fillId="0" borderId="0" xfId="42" applyNumberFormat="1" applyFont="1" applyFill="1" applyBorder="1" applyAlignment="1">
      <alignment/>
    </xf>
    <xf numFmtId="9" fontId="12" fillId="0" borderId="0" xfId="64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50" applyFont="1" applyFill="1" applyBorder="1" applyAlignment="1">
      <alignment horizontal="right"/>
      <protection/>
    </xf>
    <xf numFmtId="0" fontId="15" fillId="0" borderId="0" xfId="53" applyNumberFormat="1" applyFont="1" applyFill="1" applyBorder="1" applyAlignment="1" applyProtection="1">
      <alignment vertical="top"/>
      <protection/>
    </xf>
    <xf numFmtId="172" fontId="37" fillId="0" borderId="0" xfId="0" applyNumberFormat="1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/>
    </xf>
    <xf numFmtId="0" fontId="12" fillId="0" borderId="0" xfId="53" applyNumberFormat="1" applyFont="1" applyFill="1" applyBorder="1" applyAlignment="1" applyProtection="1">
      <alignment vertical="center"/>
      <protection/>
    </xf>
    <xf numFmtId="172" fontId="13" fillId="0" borderId="0" xfId="51" applyNumberFormat="1" applyFont="1" applyFill="1" applyAlignment="1">
      <alignment horizontal="center"/>
      <protection/>
    </xf>
    <xf numFmtId="0" fontId="39" fillId="0" borderId="0" xfId="51" applyFont="1" applyFill="1" applyBorder="1">
      <alignment/>
      <protection/>
    </xf>
    <xf numFmtId="172" fontId="36" fillId="0" borderId="0" xfId="51" applyNumberFormat="1" applyFont="1" applyFill="1" applyBorder="1" applyAlignment="1">
      <alignment horizontal="center"/>
      <protection/>
    </xf>
    <xf numFmtId="0" fontId="10" fillId="0" borderId="1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14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15" fontId="40" fillId="0" borderId="0" xfId="50" applyNumberFormat="1" applyFont="1" applyFill="1" applyBorder="1" applyAlignment="1">
      <alignment horizontal="center" vertical="center" wrapText="1"/>
      <protection/>
    </xf>
    <xf numFmtId="0" fontId="41" fillId="0" borderId="0" xfId="58" applyFont="1" applyFill="1" applyBorder="1" applyAlignment="1" quotePrefix="1">
      <alignment horizontal="left" vertical="center"/>
      <protection/>
    </xf>
    <xf numFmtId="0" fontId="16" fillId="0" borderId="0" xfId="51" applyFont="1" applyFill="1" applyBorder="1" applyAlignment="1">
      <alignment vertical="top" wrapText="1"/>
      <protection/>
    </xf>
    <xf numFmtId="172" fontId="13" fillId="0" borderId="0" xfId="51" applyNumberFormat="1" applyFont="1" applyFill="1" applyBorder="1">
      <alignment/>
      <protection/>
    </xf>
    <xf numFmtId="0" fontId="17" fillId="0" borderId="0" xfId="51" applyFont="1" applyFill="1" applyBorder="1" applyAlignment="1">
      <alignment vertical="top" wrapText="1"/>
      <protection/>
    </xf>
    <xf numFmtId="172" fontId="13" fillId="0" borderId="0" xfId="55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51" applyNumberFormat="1" applyFont="1" applyFill="1" applyBorder="1">
      <alignment/>
      <protection/>
    </xf>
    <xf numFmtId="0" fontId="36" fillId="0" borderId="0" xfId="51" applyFont="1" applyFill="1" applyBorder="1" applyAlignment="1">
      <alignment horizontal="center" vertical="center"/>
      <protection/>
    </xf>
    <xf numFmtId="175" fontId="36" fillId="0" borderId="0" xfId="51" applyNumberFormat="1" applyFont="1" applyFill="1" applyBorder="1" applyAlignment="1">
      <alignment horizontal="center"/>
      <protection/>
    </xf>
    <xf numFmtId="172" fontId="12" fillId="0" borderId="0" xfId="51" applyNumberFormat="1" applyFont="1" applyFill="1" applyBorder="1">
      <alignment/>
      <protection/>
    </xf>
    <xf numFmtId="172" fontId="12" fillId="0" borderId="0" xfId="51" applyNumberFormat="1" applyFont="1" applyFill="1" applyBorder="1" applyAlignment="1">
      <alignment horizontal="right"/>
      <protection/>
    </xf>
    <xf numFmtId="0" fontId="13" fillId="0" borderId="0" xfId="51" applyFont="1" applyFill="1" applyBorder="1">
      <alignment/>
      <protection/>
    </xf>
    <xf numFmtId="49" fontId="12" fillId="0" borderId="0" xfId="51" applyNumberFormat="1" applyFont="1" applyFill="1" applyBorder="1" applyAlignment="1">
      <alignment horizontal="center"/>
      <protection/>
    </xf>
    <xf numFmtId="49" fontId="13" fillId="0" borderId="0" xfId="51" applyNumberFormat="1" applyFont="1" applyFill="1" applyBorder="1" applyAlignment="1">
      <alignment horizontal="center"/>
      <protection/>
    </xf>
    <xf numFmtId="172" fontId="12" fillId="0" borderId="0" xfId="51" applyNumberFormat="1" applyFont="1" applyFill="1">
      <alignment/>
      <protection/>
    </xf>
    <xf numFmtId="49" fontId="13" fillId="0" borderId="0" xfId="51" applyNumberFormat="1" applyFont="1" applyFill="1" applyBorder="1" applyAlignment="1">
      <alignment horizontal="right"/>
      <protection/>
    </xf>
    <xf numFmtId="49" fontId="12" fillId="0" borderId="0" xfId="51" applyNumberFormat="1" applyFont="1" applyFill="1" applyBorder="1">
      <alignment/>
      <protection/>
    </xf>
    <xf numFmtId="0" fontId="23" fillId="0" borderId="0" xfId="61" applyFont="1" applyFill="1" applyBorder="1" applyAlignment="1">
      <alignment horizontal="left" vertical="center"/>
      <protection/>
    </xf>
    <xf numFmtId="172" fontId="38" fillId="0" borderId="0" xfId="51" applyNumberFormat="1" applyFont="1" applyFill="1" applyBorder="1" applyAlignment="1">
      <alignment horizontal="center"/>
      <protection/>
    </xf>
    <xf numFmtId="0" fontId="19" fillId="0" borderId="0" xfId="0" applyFont="1" applyFill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right" vertical="center"/>
    </xf>
    <xf numFmtId="174" fontId="21" fillId="0" borderId="0" xfId="42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left" vertical="center"/>
      <protection/>
    </xf>
    <xf numFmtId="0" fontId="13" fillId="0" borderId="0" xfId="59" applyFont="1" applyFill="1" applyAlignment="1">
      <alignment vertical="center"/>
      <protection/>
    </xf>
    <xf numFmtId="0" fontId="17" fillId="0" borderId="0" xfId="0" applyFont="1" applyFill="1" applyBorder="1" applyAlignment="1">
      <alignment horizontal="left" vertical="center"/>
    </xf>
    <xf numFmtId="0" fontId="13" fillId="0" borderId="0" xfId="59" applyFont="1" applyFill="1" applyAlignment="1">
      <alignment vertical="center" wrapText="1"/>
      <protection/>
    </xf>
    <xf numFmtId="0" fontId="13" fillId="0" borderId="0" xfId="59" applyFont="1" applyFill="1" applyAlignment="1">
      <alignment horizontal="left" vertical="center"/>
      <protection/>
    </xf>
    <xf numFmtId="0" fontId="13" fillId="0" borderId="0" xfId="59" applyFont="1" applyFill="1" applyAlignment="1">
      <alignment vertic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2" fillId="0" borderId="0" xfId="50" applyFont="1" applyFill="1" applyAlignment="1">
      <alignment horizontal="left" vertical="center"/>
      <protection/>
    </xf>
    <xf numFmtId="0" fontId="12" fillId="0" borderId="0" xfId="50" applyFont="1" applyFill="1" applyAlignment="1">
      <alignment vertical="center"/>
      <protection/>
    </xf>
    <xf numFmtId="0" fontId="17" fillId="0" borderId="0" xfId="48" applyFont="1" applyFill="1" applyBorder="1" applyAlignment="1">
      <alignment horizontal="left" vertical="center"/>
      <protection/>
    </xf>
    <xf numFmtId="0" fontId="16" fillId="0" borderId="0" xfId="48" applyFont="1" applyFill="1" applyBorder="1" applyAlignment="1">
      <alignment horizontal="left" vertical="center"/>
      <protection/>
    </xf>
    <xf numFmtId="0" fontId="13" fillId="0" borderId="0" xfId="50" applyFont="1" applyFill="1" applyAlignment="1">
      <alignment vertical="center"/>
      <protection/>
    </xf>
    <xf numFmtId="0" fontId="17" fillId="0" borderId="0" xfId="48" applyFont="1" applyFill="1" applyBorder="1">
      <alignment/>
      <protection/>
    </xf>
    <xf numFmtId="0" fontId="12" fillId="0" borderId="0" xfId="50" applyFont="1" applyFill="1" applyAlignment="1">
      <alignment vertical="center"/>
      <protection/>
    </xf>
    <xf numFmtId="0" fontId="16" fillId="0" borderId="0" xfId="48" applyFont="1" applyFill="1" applyBorder="1" applyAlignment="1">
      <alignment horizontal="left" vertical="center" wrapText="1"/>
      <protection/>
    </xf>
    <xf numFmtId="0" fontId="17" fillId="0" borderId="0" xfId="50" applyFont="1" applyFill="1" applyAlignment="1">
      <alignment vertical="center"/>
      <protection/>
    </xf>
    <xf numFmtId="0" fontId="17" fillId="0" borderId="0" xfId="50" applyFont="1" applyFill="1" applyAlignment="1">
      <alignment horizontal="left" vertical="center"/>
      <protection/>
    </xf>
    <xf numFmtId="0" fontId="17" fillId="0" borderId="0" xfId="50" applyFont="1" applyFill="1" applyAlignment="1">
      <alignment horizontal="left" vertical="center" wrapText="1"/>
      <protection/>
    </xf>
    <xf numFmtId="0" fontId="42" fillId="0" borderId="0" xfId="48" applyFont="1" applyFill="1" applyBorder="1" applyAlignment="1">
      <alignment horizontal="left" vertical="center"/>
      <protection/>
    </xf>
    <xf numFmtId="0" fontId="16" fillId="0" borderId="0" xfId="51" applyFont="1" applyFill="1" applyBorder="1" applyAlignment="1">
      <alignment vertical="top" wrapText="1"/>
      <protection/>
    </xf>
    <xf numFmtId="0" fontId="17" fillId="0" borderId="0" xfId="51" applyFont="1" applyFill="1" applyBorder="1" applyAlignment="1">
      <alignment vertical="top" wrapText="1"/>
      <protection/>
    </xf>
    <xf numFmtId="0" fontId="17" fillId="0" borderId="0" xfId="52" applyFont="1" applyFill="1" applyBorder="1" applyAlignment="1">
      <alignment vertical="top" wrapText="1"/>
      <protection/>
    </xf>
    <xf numFmtId="0" fontId="17" fillId="0" borderId="0" xfId="0" applyFont="1" applyFill="1" applyAlignment="1">
      <alignment wrapText="1"/>
    </xf>
    <xf numFmtId="0" fontId="17" fillId="0" borderId="0" xfId="52" applyFont="1" applyFill="1" applyBorder="1" applyAlignment="1">
      <alignment vertical="top"/>
      <protection/>
    </xf>
    <xf numFmtId="0" fontId="16" fillId="0" borderId="0" xfId="52" applyFont="1" applyFill="1" applyBorder="1" applyAlignment="1">
      <alignment vertical="top" wrapText="1"/>
      <protection/>
    </xf>
    <xf numFmtId="0" fontId="16" fillId="0" borderId="0" xfId="51" applyFont="1" applyFill="1" applyBorder="1" applyAlignment="1">
      <alignment vertical="top"/>
      <protection/>
    </xf>
    <xf numFmtId="0" fontId="17" fillId="0" borderId="0" xfId="52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12" fillId="0" borderId="0" xfId="51" applyFont="1" applyFill="1" applyBorder="1" applyAlignment="1">
      <alignment horizontal="left" wrapText="1"/>
      <protection/>
    </xf>
    <xf numFmtId="3" fontId="13" fillId="0" borderId="0" xfId="51" applyNumberFormat="1" applyFont="1" applyFill="1">
      <alignment/>
      <protection/>
    </xf>
    <xf numFmtId="3" fontId="12" fillId="0" borderId="0" xfId="51" applyNumberFormat="1" applyFont="1" applyFill="1">
      <alignment/>
      <protection/>
    </xf>
    <xf numFmtId="0" fontId="21" fillId="0" borderId="0" xfId="54" applyNumberFormat="1" applyFont="1" applyFill="1" applyBorder="1" applyAlignment="1" applyProtection="1">
      <alignment vertical="center" wrapText="1"/>
      <protection/>
    </xf>
    <xf numFmtId="174" fontId="28" fillId="0" borderId="0" xfId="42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/>
    </xf>
    <xf numFmtId="172" fontId="10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174" fontId="84" fillId="0" borderId="0" xfId="42" applyNumberFormat="1" applyFont="1" applyFill="1" applyBorder="1" applyAlignment="1" applyProtection="1">
      <alignment horizontal="right"/>
      <protection/>
    </xf>
    <xf numFmtId="174" fontId="24" fillId="0" borderId="11" xfId="42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 applyProtection="1">
      <alignment vertical="top"/>
      <protection/>
    </xf>
    <xf numFmtId="174" fontId="21" fillId="0" borderId="0" xfId="42" applyNumberFormat="1" applyFont="1" applyFill="1" applyBorder="1" applyAlignment="1" applyProtection="1">
      <alignment vertical="center"/>
      <protection/>
    </xf>
    <xf numFmtId="174" fontId="86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top"/>
    </xf>
    <xf numFmtId="0" fontId="44" fillId="0" borderId="0" xfId="53" applyNumberFormat="1" applyFont="1" applyFill="1" applyBorder="1" applyAlignment="1" applyProtection="1">
      <alignment horizontal="center" vertical="top" wrapText="1"/>
      <protection/>
    </xf>
    <xf numFmtId="0" fontId="44" fillId="0" borderId="0" xfId="53" applyNumberFormat="1" applyFont="1" applyFill="1" applyBorder="1" applyAlignment="1" applyProtection="1">
      <alignment horizontal="right" vertical="top" wrapText="1"/>
      <protection/>
    </xf>
    <xf numFmtId="0" fontId="10" fillId="0" borderId="0" xfId="53" applyNumberFormat="1" applyFont="1" applyFill="1" applyBorder="1" applyAlignment="1" applyProtection="1">
      <alignment vertical="top"/>
      <protection/>
    </xf>
    <xf numFmtId="174" fontId="10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top"/>
      <protection locked="0"/>
    </xf>
    <xf numFmtId="0" fontId="45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right" vertical="top"/>
    </xf>
    <xf numFmtId="0" fontId="10" fillId="0" borderId="0" xfId="53" applyNumberFormat="1" applyFont="1" applyFill="1" applyBorder="1" applyAlignment="1" applyProtection="1">
      <alignment vertical="top"/>
      <protection locked="0"/>
    </xf>
    <xf numFmtId="174" fontId="10" fillId="0" borderId="0" xfId="53" applyNumberFormat="1" applyFont="1" applyFill="1" applyBorder="1" applyAlignment="1" applyProtection="1">
      <alignment vertical="top"/>
      <protection locked="0"/>
    </xf>
    <xf numFmtId="0" fontId="3" fillId="0" borderId="0" xfId="53" applyNumberFormat="1" applyFont="1" applyFill="1" applyBorder="1" applyAlignment="1" applyProtection="1">
      <alignment horizontal="right" wrapText="1"/>
      <protection/>
    </xf>
    <xf numFmtId="0" fontId="21" fillId="0" borderId="0" xfId="0" applyFont="1" applyFill="1" applyBorder="1" applyAlignment="1">
      <alignment/>
    </xf>
    <xf numFmtId="0" fontId="37" fillId="0" borderId="0" xfId="53" applyNumberFormat="1" applyFont="1" applyFill="1" applyBorder="1" applyAlignment="1" applyProtection="1">
      <alignment vertical="top"/>
      <protection locked="0"/>
    </xf>
    <xf numFmtId="174" fontId="3" fillId="0" borderId="0" xfId="0" applyNumberFormat="1" applyFont="1" applyFill="1" applyBorder="1" applyAlignment="1">
      <alignment horizontal="right"/>
    </xf>
    <xf numFmtId="0" fontId="21" fillId="0" borderId="0" xfId="53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74" fontId="13" fillId="0" borderId="0" xfId="53" applyNumberFormat="1" applyFont="1" applyFill="1" applyBorder="1" applyAlignment="1" applyProtection="1">
      <alignment vertical="top"/>
      <protection locked="0"/>
    </xf>
    <xf numFmtId="0" fontId="46" fillId="0" borderId="0" xfId="53" applyNumberFormat="1" applyFont="1" applyFill="1" applyBorder="1" applyAlignment="1" applyProtection="1">
      <alignment vertical="center"/>
      <protection/>
    </xf>
    <xf numFmtId="174" fontId="15" fillId="0" borderId="0" xfId="53" applyNumberFormat="1" applyFont="1" applyFill="1" applyBorder="1" applyAlignment="1" applyProtection="1">
      <alignment vertical="center"/>
      <protection/>
    </xf>
    <xf numFmtId="0" fontId="15" fillId="0" borderId="0" xfId="53" applyNumberFormat="1" applyFont="1" applyFill="1" applyBorder="1" applyAlignment="1" applyProtection="1">
      <alignment vertical="center"/>
      <protection/>
    </xf>
    <xf numFmtId="174" fontId="21" fillId="0" borderId="0" xfId="53" applyNumberFormat="1" applyFont="1" applyFill="1" applyBorder="1" applyAlignment="1" applyProtection="1">
      <alignment vertical="center"/>
      <protection/>
    </xf>
    <xf numFmtId="172" fontId="12" fillId="0" borderId="0" xfId="53" applyNumberFormat="1" applyFont="1" applyFill="1" applyBorder="1" applyAlignment="1" applyProtection="1">
      <alignment vertic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4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 indent="1"/>
      <protection/>
    </xf>
    <xf numFmtId="0" fontId="12" fillId="0" borderId="0" xfId="54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74" fontId="13" fillId="0" borderId="0" xfId="0" applyNumberFormat="1" applyFont="1" applyFill="1" applyBorder="1" applyAlignment="1">
      <alignment horizontal="right"/>
    </xf>
    <xf numFmtId="174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vertical="center" wrapText="1"/>
    </xf>
    <xf numFmtId="0" fontId="21" fillId="0" borderId="0" xfId="50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15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right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174" fontId="13" fillId="0" borderId="0" xfId="53" applyNumberFormat="1" applyFont="1" applyFill="1" applyBorder="1" applyAlignment="1" applyProtection="1">
      <alignment horizontal="right"/>
      <protection/>
    </xf>
    <xf numFmtId="174" fontId="12" fillId="0" borderId="0" xfId="53" applyNumberFormat="1" applyFont="1" applyFill="1" applyBorder="1" applyAlignment="1" applyProtection="1">
      <alignment horizontal="right"/>
      <protection/>
    </xf>
    <xf numFmtId="174" fontId="12" fillId="0" borderId="0" xfId="53" applyNumberFormat="1" applyFont="1" applyFill="1" applyBorder="1" applyAlignment="1" applyProtection="1">
      <alignment vertical="center"/>
      <protection/>
    </xf>
    <xf numFmtId="0" fontId="12" fillId="0" borderId="0" xfId="53" applyNumberFormat="1" applyFont="1" applyFill="1" applyBorder="1" applyAlignment="1" applyProtection="1">
      <alignment vertical="center"/>
      <protection/>
    </xf>
    <xf numFmtId="174" fontId="12" fillId="0" borderId="0" xfId="42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horizontal="left" vertical="center" wrapText="1"/>
    </xf>
    <xf numFmtId="174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wrapText="1"/>
    </xf>
    <xf numFmtId="172" fontId="12" fillId="0" borderId="13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 vertical="center"/>
    </xf>
    <xf numFmtId="172" fontId="12" fillId="0" borderId="10" xfId="0" applyNumberFormat="1" applyFont="1" applyFill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/>
    </xf>
    <xf numFmtId="173" fontId="36" fillId="0" borderId="0" xfId="42" applyFont="1" applyFill="1" applyBorder="1" applyAlignment="1">
      <alignment horizontal="center"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right"/>
      <protection/>
    </xf>
    <xf numFmtId="174" fontId="4" fillId="0" borderId="0" xfId="53" applyNumberFormat="1" applyFont="1" applyFill="1" applyBorder="1" applyAlignment="1" applyProtection="1">
      <alignment horizontal="right"/>
      <protection/>
    </xf>
    <xf numFmtId="174" fontId="4" fillId="0" borderId="0" xfId="53" applyNumberFormat="1" applyFont="1" applyFill="1" applyBorder="1" applyAlignment="1" applyProtection="1">
      <alignment vertical="center"/>
      <protection/>
    </xf>
    <xf numFmtId="0" fontId="4" fillId="0" borderId="0" xfId="53" applyNumberFormat="1" applyFont="1" applyFill="1" applyBorder="1" applyAlignment="1" applyProtection="1">
      <alignment vertical="center"/>
      <protection/>
    </xf>
    <xf numFmtId="174" fontId="6" fillId="0" borderId="0" xfId="42" applyNumberFormat="1" applyFont="1" applyFill="1" applyBorder="1" applyAlignment="1" applyProtection="1">
      <alignment horizontal="right"/>
      <protection/>
    </xf>
    <xf numFmtId="174" fontId="4" fillId="0" borderId="13" xfId="53" applyNumberFormat="1" applyFont="1" applyFill="1" applyBorder="1" applyAlignment="1" applyProtection="1">
      <alignment horizontal="right"/>
      <protection/>
    </xf>
    <xf numFmtId="174" fontId="4" fillId="0" borderId="0" xfId="42" applyNumberFormat="1" applyFont="1" applyFill="1" applyBorder="1" applyAlignment="1" applyProtection="1">
      <alignment vertical="center"/>
      <protection/>
    </xf>
    <xf numFmtId="174" fontId="6" fillId="0" borderId="0" xfId="42" applyNumberFormat="1" applyFont="1" applyFill="1" applyBorder="1" applyAlignment="1" applyProtection="1">
      <alignment vertical="center"/>
      <protection/>
    </xf>
    <xf numFmtId="173" fontId="6" fillId="0" borderId="0" xfId="42" applyNumberFormat="1" applyFont="1" applyFill="1" applyBorder="1" applyAlignment="1" applyProtection="1">
      <alignment horizontal="right"/>
      <protection/>
    </xf>
    <xf numFmtId="174" fontId="4" fillId="0" borderId="0" xfId="42" applyNumberFormat="1" applyFont="1" applyFill="1" applyBorder="1" applyAlignment="1" applyProtection="1">
      <alignment horizontal="right"/>
      <protection/>
    </xf>
    <xf numFmtId="174" fontId="4" fillId="0" borderId="10" xfId="42" applyNumberFormat="1" applyFont="1" applyFill="1" applyBorder="1" applyAlignment="1" applyProtection="1">
      <alignment vertical="center"/>
      <protection/>
    </xf>
    <xf numFmtId="173" fontId="47" fillId="0" borderId="0" xfId="42" applyNumberFormat="1" applyFont="1" applyFill="1" applyBorder="1" applyAlignment="1" applyProtection="1">
      <alignment horizontal="right"/>
      <protection/>
    </xf>
    <xf numFmtId="174" fontId="47" fillId="0" borderId="0" xfId="42" applyNumberFormat="1" applyFont="1" applyFill="1" applyBorder="1" applyAlignment="1" applyProtection="1">
      <alignment horizontal="right"/>
      <protection/>
    </xf>
    <xf numFmtId="174" fontId="4" fillId="0" borderId="10" xfId="42" applyNumberFormat="1" applyFont="1" applyFill="1" applyBorder="1" applyAlignment="1" applyProtection="1">
      <alignment horizontal="right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0" xfId="53" applyNumberFormat="1" applyFont="1" applyFill="1" applyBorder="1" applyAlignment="1" applyProtection="1">
      <alignment vertical="center"/>
      <protection/>
    </xf>
    <xf numFmtId="174" fontId="6" fillId="0" borderId="10" xfId="42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10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top" wrapText="1"/>
    </xf>
    <xf numFmtId="172" fontId="10" fillId="0" borderId="0" xfId="0" applyNumberFormat="1" applyFont="1" applyFill="1" applyBorder="1" applyAlignment="1">
      <alignment horizontal="right" vertical="top" wrapText="1"/>
    </xf>
    <xf numFmtId="0" fontId="44" fillId="0" borderId="0" xfId="53" applyNumberFormat="1" applyFont="1" applyFill="1" applyBorder="1" applyAlignment="1" applyProtection="1">
      <alignment horizontal="right" vertical="top" wrapText="1"/>
      <protection/>
    </xf>
    <xf numFmtId="0" fontId="45" fillId="0" borderId="0" xfId="0" applyFont="1" applyFill="1" applyBorder="1" applyAlignment="1">
      <alignment horizontal="right" vertical="top"/>
    </xf>
    <xf numFmtId="0" fontId="12" fillId="0" borderId="0" xfId="50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3" fillId="0" borderId="0" xfId="56" applyFont="1" applyFill="1" applyBorder="1" applyAlignment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3" fillId="0" borderId="0" xfId="5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174" fontId="3" fillId="0" borderId="0" xfId="43" applyNumberFormat="1" applyFont="1" applyFill="1" applyBorder="1" applyAlignment="1" applyProtection="1">
      <alignment horizontal="right" vertical="top" wrapText="1"/>
      <protection/>
    </xf>
    <xf numFmtId="174" fontId="3" fillId="0" borderId="0" xfId="43" applyNumberFormat="1" applyFont="1" applyFill="1" applyBorder="1" applyAlignment="1">
      <alignment horizontal="right" vertical="top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Comma 3" xfId="43"/>
    <cellStyle name="Input" xfId="44"/>
    <cellStyle name="Comma" xfId="45"/>
    <cellStyle name="Comma [0]" xfId="46"/>
    <cellStyle name="Neutrale" xfId="47"/>
    <cellStyle name="Normal 2" xfId="48"/>
    <cellStyle name="Normal 2 2" xfId="49"/>
    <cellStyle name="Normal_BAL" xfId="50"/>
    <cellStyle name="Normal_Financial statements 2000 Alcomet" xfId="51"/>
    <cellStyle name="Normal_Financial statements 2000 Alcomet 2" xfId="52"/>
    <cellStyle name="Normal_Financial statements_bg model 2002" xfId="53"/>
    <cellStyle name="Normal_Financial statements_bg model 2002 2" xfId="54"/>
    <cellStyle name="Normal_FS_SOPHARMA_2005 (2)" xfId="55"/>
    <cellStyle name="Normal_FS'05-Neochim group-raboten_Final2" xfId="56"/>
    <cellStyle name="Normal_P&amp;L" xfId="57"/>
    <cellStyle name="Normal_P&amp;L_Financial statements_bg model 2002" xfId="58"/>
    <cellStyle name="Normal_P&amp;L_IS_by type" xfId="59"/>
    <cellStyle name="Normal_Sheet2" xfId="60"/>
    <cellStyle name="Normal_SOPHARMA_FS_01_12_2007_predvaritelen" xfId="61"/>
    <cellStyle name="Nota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tion\2016\Q1%202016\!&#1050;&#1086;&#1085;&#1089;&#1086;%20&#1088;&#1072;&#1073;&#1086;&#1090;&#1085;&#1080;%20&#1092;&#1072;&#1081;&#1083;&#1086;&#1074;&#1077;\17.05.2016\102.FS%20conso%20-%2031.12.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pharma.us/DOCS/docs/2016/01/A302_FS_SOPHARMA_GROUP_1Q%202016_%20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12">
        <row r="46">
          <cell r="CE46">
            <v>0</v>
          </cell>
        </row>
      </sheetData>
      <sheetData sheetId="13">
        <row r="18">
          <cell r="CE18">
            <v>10562</v>
          </cell>
        </row>
        <row r="42">
          <cell r="CE42">
            <v>134798</v>
          </cell>
        </row>
        <row r="58">
          <cell r="CE58">
            <v>51748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2">
        <row r="24">
          <cell r="C24">
            <v>25</v>
          </cell>
        </row>
        <row r="38">
          <cell r="C38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115" zoomScaleNormal="70" zoomScaleSheetLayoutView="115" zoomScalePageLayoutView="0" workbookViewId="0" topLeftCell="A1">
      <selection activeCell="D34" sqref="D34"/>
    </sheetView>
  </sheetViews>
  <sheetFormatPr defaultColWidth="0" defaultRowHeight="12.75" customHeight="1" zeroHeight="1"/>
  <cols>
    <col min="1" max="2" width="9.28125" style="6" customWidth="1"/>
    <col min="3" max="3" width="16.8515625" style="6" customWidth="1"/>
    <col min="4" max="6" width="9.28125" style="6" customWidth="1"/>
    <col min="7" max="7" width="23.28125" style="6" customWidth="1"/>
    <col min="8" max="8" width="3.421875" style="6" customWidth="1"/>
    <col min="9" max="9" width="3.8515625" style="6" customWidth="1"/>
    <col min="10" max="16384" width="9.28125" style="6" hidden="1" customWidth="1"/>
  </cols>
  <sheetData>
    <row r="1" spans="1:8" ht="17.25">
      <c r="A1" s="1" t="s">
        <v>1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7.25">
      <c r="A5" s="7" t="s">
        <v>2</v>
      </c>
      <c r="D5" s="8" t="s">
        <v>3</v>
      </c>
      <c r="E5" s="9"/>
      <c r="F5" s="10"/>
      <c r="G5" s="10"/>
      <c r="H5" s="10"/>
      <c r="I5" s="10"/>
    </row>
    <row r="6" spans="1:9" ht="17.25" customHeight="1">
      <c r="A6" s="7"/>
      <c r="D6" s="8" t="s">
        <v>4</v>
      </c>
      <c r="E6" s="9"/>
      <c r="F6" s="10"/>
      <c r="G6" s="10"/>
      <c r="H6" s="10"/>
      <c r="I6" s="10"/>
    </row>
    <row r="7" spans="1:9" ht="17.25">
      <c r="A7" s="7"/>
      <c r="D7" s="8" t="s">
        <v>5</v>
      </c>
      <c r="H7" s="10"/>
      <c r="I7" s="10"/>
    </row>
    <row r="8" spans="1:9" ht="16.5">
      <c r="A8" s="11"/>
      <c r="D8" s="8" t="s">
        <v>6</v>
      </c>
      <c r="E8" s="9"/>
      <c r="F8" s="10"/>
      <c r="G8" s="10"/>
      <c r="H8" s="10"/>
      <c r="I8" s="10"/>
    </row>
    <row r="9" spans="1:9" ht="17.25">
      <c r="A9" s="7"/>
      <c r="D9" s="8" t="s">
        <v>7</v>
      </c>
      <c r="E9" s="9"/>
      <c r="F9" s="11"/>
      <c r="G9" s="10"/>
      <c r="H9" s="10"/>
      <c r="I9" s="10"/>
    </row>
    <row r="10" spans="1:9" ht="17.25">
      <c r="A10" s="7"/>
      <c r="D10" s="12"/>
      <c r="E10" s="12"/>
      <c r="F10" s="10"/>
      <c r="G10" s="10"/>
      <c r="H10" s="10"/>
      <c r="I10" s="10"/>
    </row>
    <row r="11" spans="1:9" ht="17.25">
      <c r="A11" s="7"/>
      <c r="D11" s="13"/>
      <c r="E11" s="13"/>
      <c r="F11" s="13"/>
      <c r="G11" s="10"/>
      <c r="H11" s="10"/>
      <c r="I11" s="10"/>
    </row>
    <row r="12" spans="1:7" ht="18">
      <c r="A12" s="7" t="s">
        <v>8</v>
      </c>
      <c r="D12" s="8" t="s">
        <v>3</v>
      </c>
      <c r="E12" s="14"/>
      <c r="F12" s="14"/>
      <c r="G12" s="15"/>
    </row>
    <row r="13" spans="4:9" ht="16.5">
      <c r="D13" s="13"/>
      <c r="E13" s="14"/>
      <c r="F13" s="14"/>
      <c r="G13" s="16"/>
      <c r="H13" s="10"/>
      <c r="I13" s="10"/>
    </row>
    <row r="14" spans="1:9" ht="17.25">
      <c r="A14" s="7" t="s">
        <v>9</v>
      </c>
      <c r="D14" s="13" t="s">
        <v>10</v>
      </c>
      <c r="E14" s="14"/>
      <c r="F14" s="14"/>
      <c r="G14" s="16"/>
      <c r="H14" s="10"/>
      <c r="I14" s="10"/>
    </row>
    <row r="15" spans="1:9" ht="17.25">
      <c r="A15" s="7"/>
      <c r="D15" s="13"/>
      <c r="E15" s="14"/>
      <c r="F15" s="14"/>
      <c r="G15" s="16"/>
      <c r="H15" s="10"/>
      <c r="I15" s="10"/>
    </row>
    <row r="16" spans="1:9" ht="17.25">
      <c r="A16" s="7" t="s">
        <v>11</v>
      </c>
      <c r="B16" s="7"/>
      <c r="C16" s="7"/>
      <c r="D16" s="13" t="s">
        <v>12</v>
      </c>
      <c r="E16" s="14"/>
      <c r="F16" s="14"/>
      <c r="G16" s="16"/>
      <c r="H16" s="10"/>
      <c r="I16" s="10"/>
    </row>
    <row r="17" spans="1:9" ht="18">
      <c r="A17" s="7"/>
      <c r="D17" s="13"/>
      <c r="E17" s="14"/>
      <c r="F17" s="14"/>
      <c r="G17" s="15"/>
      <c r="H17" s="7"/>
      <c r="I17" s="7"/>
    </row>
    <row r="18" spans="1:9" ht="18">
      <c r="A18" s="7" t="s">
        <v>13</v>
      </c>
      <c r="C18" s="17"/>
      <c r="D18" s="13" t="s">
        <v>14</v>
      </c>
      <c r="E18" s="14"/>
      <c r="F18" s="14"/>
      <c r="G18" s="15"/>
      <c r="H18" s="7"/>
      <c r="I18" s="7"/>
    </row>
    <row r="19" spans="1:9" ht="18">
      <c r="A19" s="7"/>
      <c r="D19" s="13"/>
      <c r="E19" s="14"/>
      <c r="F19" s="14"/>
      <c r="G19" s="15"/>
      <c r="H19" s="7"/>
      <c r="I19" s="7"/>
    </row>
    <row r="20" spans="1:7" ht="18">
      <c r="A20" s="7"/>
      <c r="D20" s="13"/>
      <c r="E20" s="14"/>
      <c r="F20" s="14"/>
      <c r="G20" s="15"/>
    </row>
    <row r="21" spans="1:7" ht="18">
      <c r="A21" s="7" t="s">
        <v>157</v>
      </c>
      <c r="D21" s="13" t="s">
        <v>15</v>
      </c>
      <c r="E21" s="14"/>
      <c r="F21" s="14"/>
      <c r="G21" s="15"/>
    </row>
    <row r="22" spans="1:7" ht="18">
      <c r="A22" s="7"/>
      <c r="D22" s="13" t="s">
        <v>16</v>
      </c>
      <c r="E22" s="14"/>
      <c r="F22" s="14"/>
      <c r="G22" s="15"/>
    </row>
    <row r="23" spans="6:7" ht="18">
      <c r="F23" s="15"/>
      <c r="G23" s="18"/>
    </row>
    <row r="24" spans="1:7" ht="18">
      <c r="A24" s="7" t="s">
        <v>17</v>
      </c>
      <c r="C24" s="17"/>
      <c r="D24" s="8" t="s">
        <v>18</v>
      </c>
      <c r="E24" s="14"/>
      <c r="F24" s="15"/>
      <c r="G24" s="19"/>
    </row>
    <row r="25" spans="1:7" ht="18">
      <c r="A25" s="7"/>
      <c r="C25" s="17"/>
      <c r="D25" s="8" t="s">
        <v>19</v>
      </c>
      <c r="E25" s="14"/>
      <c r="F25" s="15"/>
      <c r="G25" s="19"/>
    </row>
    <row r="26" spans="1:7" ht="18">
      <c r="A26" s="7"/>
      <c r="C26" s="10"/>
      <c r="D26" s="8" t="s">
        <v>20</v>
      </c>
      <c r="E26" s="16"/>
      <c r="F26" s="15"/>
      <c r="G26" s="19"/>
    </row>
    <row r="27" spans="1:9" ht="18">
      <c r="A27" s="7"/>
      <c r="D27" s="8"/>
      <c r="E27" s="20"/>
      <c r="F27" s="18"/>
      <c r="G27" s="20"/>
      <c r="H27" s="21"/>
      <c r="I27" s="21"/>
    </row>
    <row r="28" spans="1:9" ht="17.25">
      <c r="A28" s="7" t="s">
        <v>21</v>
      </c>
      <c r="D28" s="8" t="s">
        <v>22</v>
      </c>
      <c r="E28" s="144"/>
      <c r="F28" s="144"/>
      <c r="G28" s="144"/>
      <c r="H28" s="7"/>
      <c r="I28" s="7"/>
    </row>
    <row r="29" spans="1:9" ht="17.25">
      <c r="A29" s="7"/>
      <c r="D29" s="8" t="s">
        <v>23</v>
      </c>
      <c r="E29" s="144"/>
      <c r="F29" s="144"/>
      <c r="G29" s="144"/>
      <c r="H29" s="7"/>
      <c r="I29" s="7"/>
    </row>
    <row r="30" spans="1:9" ht="17.25">
      <c r="A30" s="7"/>
      <c r="D30" s="8" t="s">
        <v>24</v>
      </c>
      <c r="E30" s="144"/>
      <c r="F30" s="144"/>
      <c r="G30" s="144"/>
      <c r="H30" s="7"/>
      <c r="I30" s="7"/>
    </row>
    <row r="31" spans="1:7" ht="17.25">
      <c r="A31" s="7"/>
      <c r="D31" s="8" t="s">
        <v>29</v>
      </c>
      <c r="E31" s="144"/>
      <c r="F31" s="144"/>
      <c r="G31" s="144"/>
    </row>
    <row r="32" spans="1:7" ht="17.25">
      <c r="A32" s="7"/>
      <c r="D32" s="8" t="s">
        <v>25</v>
      </c>
      <c r="E32" s="144"/>
      <c r="F32" s="144"/>
      <c r="G32" s="144"/>
    </row>
    <row r="33" spans="1:7" ht="17.25">
      <c r="A33" s="7"/>
      <c r="D33" s="8" t="s">
        <v>178</v>
      </c>
      <c r="E33" s="144"/>
      <c r="F33" s="144"/>
      <c r="G33" s="144"/>
    </row>
    <row r="34" spans="1:7" ht="17.25">
      <c r="A34" s="7"/>
      <c r="D34" s="8" t="s">
        <v>26</v>
      </c>
      <c r="E34" s="144"/>
      <c r="F34" s="144"/>
      <c r="G34" s="144"/>
    </row>
    <row r="35" spans="1:7" ht="17.25">
      <c r="A35" s="7"/>
      <c r="D35" s="8"/>
      <c r="E35" s="144"/>
      <c r="F35" s="144"/>
      <c r="G35" s="144"/>
    </row>
    <row r="36" spans="1:7" ht="17.25">
      <c r="A36" s="7"/>
      <c r="D36" s="8"/>
      <c r="E36" s="144"/>
      <c r="F36" s="144"/>
      <c r="G36" s="144"/>
    </row>
    <row r="37" spans="1:9" ht="17.25">
      <c r="A37" s="7" t="s">
        <v>27</v>
      </c>
      <c r="D37" s="10" t="s">
        <v>28</v>
      </c>
      <c r="E37" s="19"/>
      <c r="F37" s="19"/>
      <c r="G37" s="20"/>
      <c r="H37" s="21"/>
      <c r="I37" s="21"/>
    </row>
    <row r="38" spans="1:7" ht="18">
      <c r="A38" s="7"/>
      <c r="E38" s="19"/>
      <c r="F38" s="15"/>
      <c r="G38" s="19"/>
    </row>
    <row r="39" spans="1:6" ht="17.25">
      <c r="A39" s="7"/>
      <c r="F39" s="7"/>
    </row>
    <row r="40" spans="1:6" ht="17.25">
      <c r="A40" s="7"/>
      <c r="F40" s="7"/>
    </row>
    <row r="41" spans="1:6" ht="17.25">
      <c r="A41" s="7"/>
      <c r="F41" s="7"/>
    </row>
    <row r="42" spans="1:6" ht="17.25">
      <c r="A42" s="7"/>
      <c r="F42" s="7"/>
    </row>
    <row r="43" spans="1:6" ht="17.25">
      <c r="A43" s="7"/>
      <c r="F43" s="7"/>
    </row>
    <row r="44" spans="1:6" ht="17.25">
      <c r="A44" s="7"/>
      <c r="F44" s="7"/>
    </row>
    <row r="45" spans="1:6" ht="17.25">
      <c r="A45" s="7"/>
      <c r="F45" s="7"/>
    </row>
    <row r="46" ht="12.75"/>
    <row r="47" ht="12.75"/>
    <row r="48" ht="12.75"/>
    <row r="49" ht="12.75"/>
    <row r="50" ht="12.75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7874015748031497" right="0.35433070866141736" top="0.3937007874015748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zoomScalePageLayoutView="0" workbookViewId="0" topLeftCell="A31">
      <selection activeCell="D12" sqref="D12:D19"/>
    </sheetView>
  </sheetViews>
  <sheetFormatPr defaultColWidth="9.140625" defaultRowHeight="12.75"/>
  <cols>
    <col min="1" max="1" width="73.28125" style="22" customWidth="1"/>
    <col min="2" max="2" width="9.421875" style="30" customWidth="1"/>
    <col min="3" max="3" width="4.7109375" style="26" customWidth="1"/>
    <col min="4" max="4" width="12.28125" style="26" customWidth="1"/>
    <col min="5" max="5" width="2.140625" style="26" customWidth="1"/>
    <col min="6" max="6" width="12.28125" style="26" customWidth="1"/>
    <col min="7" max="7" width="1.57421875" style="26" customWidth="1"/>
    <col min="8" max="8" width="2.00390625" style="22" bestFit="1" customWidth="1"/>
    <col min="9" max="9" width="5.00390625" style="22" customWidth="1"/>
    <col min="10" max="10" width="11.57421875" style="22" bestFit="1" customWidth="1"/>
    <col min="11" max="16384" width="9.140625" style="22" customWidth="1"/>
  </cols>
  <sheetData>
    <row r="1" spans="1:7" ht="13.5">
      <c r="A1" s="318" t="str">
        <f>'Cover '!A1</f>
        <v>SOPHARMA GROUP</v>
      </c>
      <c r="B1" s="319"/>
      <c r="C1" s="319"/>
      <c r="D1" s="319"/>
      <c r="E1" s="319"/>
      <c r="F1" s="319"/>
      <c r="G1" s="319"/>
    </row>
    <row r="2" spans="1:7" s="23" customFormat="1" ht="13.5">
      <c r="A2" s="320" t="s">
        <v>176</v>
      </c>
      <c r="B2" s="321"/>
      <c r="C2" s="321"/>
      <c r="D2" s="321"/>
      <c r="E2" s="321"/>
      <c r="F2" s="321"/>
      <c r="G2" s="321"/>
    </row>
    <row r="3" spans="1:7" ht="13.5">
      <c r="A3" s="193" t="s">
        <v>179</v>
      </c>
      <c r="B3" s="187"/>
      <c r="C3" s="24"/>
      <c r="D3" s="24"/>
      <c r="E3" s="24"/>
      <c r="F3" s="24"/>
      <c r="G3" s="24"/>
    </row>
    <row r="4" spans="1:7" ht="4.5" customHeight="1">
      <c r="A4" s="193"/>
      <c r="B4" s="187"/>
      <c r="C4" s="24"/>
      <c r="D4" s="24"/>
      <c r="E4" s="24"/>
      <c r="F4" s="24"/>
      <c r="G4" s="24"/>
    </row>
    <row r="5" spans="1:7" ht="5.25" customHeight="1">
      <c r="A5" s="193"/>
      <c r="B5" s="187"/>
      <c r="C5" s="24"/>
      <c r="D5" s="24"/>
      <c r="E5" s="24"/>
      <c r="F5" s="24"/>
      <c r="G5" s="24"/>
    </row>
    <row r="6" spans="1:7" ht="15" customHeight="1">
      <c r="A6" s="23"/>
      <c r="B6" s="322" t="s">
        <v>30</v>
      </c>
      <c r="C6" s="194"/>
      <c r="D6" s="323">
        <v>2016</v>
      </c>
      <c r="E6" s="194"/>
      <c r="F6" s="323">
        <v>2015</v>
      </c>
      <c r="G6" s="194"/>
    </row>
    <row r="7" spans="1:7" ht="25.5" customHeight="1">
      <c r="A7" s="23"/>
      <c r="B7" s="322"/>
      <c r="C7" s="194"/>
      <c r="D7" s="324"/>
      <c r="E7" s="194"/>
      <c r="F7" s="324"/>
      <c r="G7" s="194"/>
    </row>
    <row r="8" spans="1:6" ht="14.25">
      <c r="A8" s="25"/>
      <c r="D8" s="234" t="s">
        <v>0</v>
      </c>
      <c r="F8" s="234" t="s">
        <v>0</v>
      </c>
    </row>
    <row r="9" spans="1:6" ht="14.25">
      <c r="A9" s="25"/>
      <c r="F9" s="155"/>
    </row>
    <row r="10" spans="1:10" ht="15" customHeight="1">
      <c r="A10" s="196" t="s">
        <v>31</v>
      </c>
      <c r="B10" s="30">
        <v>3</v>
      </c>
      <c r="D10" s="27">
        <v>215812</v>
      </c>
      <c r="F10" s="27">
        <v>221611</v>
      </c>
      <c r="J10" s="28"/>
    </row>
    <row r="11" spans="1:6" ht="13.5">
      <c r="A11" s="197" t="s">
        <v>32</v>
      </c>
      <c r="B11" s="30">
        <v>4</v>
      </c>
      <c r="D11" s="27">
        <f>-304-41</f>
        <v>-345</v>
      </c>
      <c r="F11" s="27">
        <v>2214</v>
      </c>
    </row>
    <row r="12" spans="1:10" ht="13.5">
      <c r="A12" s="198" t="s">
        <v>33</v>
      </c>
      <c r="D12" s="29">
        <v>6694</v>
      </c>
      <c r="F12" s="29">
        <v>3070</v>
      </c>
      <c r="G12" s="30"/>
      <c r="J12" s="28"/>
    </row>
    <row r="13" spans="1:10" ht="13.5">
      <c r="A13" s="196" t="s">
        <v>159</v>
      </c>
      <c r="B13" s="30">
        <v>5</v>
      </c>
      <c r="D13" s="27">
        <f>-22821-521</f>
        <v>-23342</v>
      </c>
      <c r="F13" s="27">
        <v>-20871</v>
      </c>
      <c r="H13" s="31"/>
      <c r="J13" s="28"/>
    </row>
    <row r="14" spans="1:10" ht="13.5">
      <c r="A14" s="199" t="s">
        <v>34</v>
      </c>
      <c r="B14" s="30">
        <v>6</v>
      </c>
      <c r="D14" s="27">
        <f>-12484+41</f>
        <v>-12443</v>
      </c>
      <c r="F14" s="27">
        <v>-15725</v>
      </c>
      <c r="H14" s="31"/>
      <c r="J14" s="28"/>
    </row>
    <row r="15" spans="1:8" ht="13.5">
      <c r="A15" s="197" t="s">
        <v>35</v>
      </c>
      <c r="B15" s="30">
        <v>7</v>
      </c>
      <c r="D15" s="27">
        <v>-20915</v>
      </c>
      <c r="F15" s="27">
        <v>-20041</v>
      </c>
      <c r="H15" s="32"/>
    </row>
    <row r="16" spans="1:8" ht="13.5">
      <c r="A16" s="200" t="s">
        <v>172</v>
      </c>
      <c r="B16" s="30" t="s">
        <v>184</v>
      </c>
      <c r="D16" s="27">
        <v>-6800</v>
      </c>
      <c r="F16" s="27">
        <v>-6606</v>
      </c>
      <c r="H16" s="31"/>
    </row>
    <row r="17" spans="1:8" ht="13.5">
      <c r="A17" s="23" t="s">
        <v>36</v>
      </c>
      <c r="D17" s="27">
        <f>-142085+521</f>
        <v>-141564</v>
      </c>
      <c r="F17" s="27">
        <v>-144489</v>
      </c>
      <c r="H17" s="31"/>
    </row>
    <row r="18" spans="1:10" ht="13.5">
      <c r="A18" s="199" t="s">
        <v>37</v>
      </c>
      <c r="B18" s="30" t="s">
        <v>185</v>
      </c>
      <c r="D18" s="27">
        <v>-1660</v>
      </c>
      <c r="F18" s="27">
        <v>-1528</v>
      </c>
      <c r="H18" s="32"/>
      <c r="J18" s="28"/>
    </row>
    <row r="19" spans="1:11" ht="15" customHeight="1">
      <c r="A19" s="193" t="s">
        <v>38</v>
      </c>
      <c r="D19" s="33">
        <f>SUM(D10:D18)</f>
        <v>15437</v>
      </c>
      <c r="F19" s="33">
        <f>SUM(F10:F18)</f>
        <v>17635</v>
      </c>
      <c r="H19" s="31"/>
      <c r="K19" s="28"/>
    </row>
    <row r="20" spans="1:8" ht="8.25" customHeight="1">
      <c r="A20" s="23"/>
      <c r="D20" s="27"/>
      <c r="F20" s="27"/>
      <c r="H20" s="31"/>
    </row>
    <row r="21" spans="1:8" ht="13.5">
      <c r="A21" s="201" t="s">
        <v>39</v>
      </c>
      <c r="B21" s="30">
        <v>10</v>
      </c>
      <c r="D21" s="27">
        <f>1310-8</f>
        <v>1302</v>
      </c>
      <c r="F21" s="27">
        <v>1515</v>
      </c>
      <c r="H21" s="31"/>
    </row>
    <row r="22" spans="1:8" ht="13.5">
      <c r="A22" s="201" t="s">
        <v>40</v>
      </c>
      <c r="B22" s="30">
        <v>11</v>
      </c>
      <c r="D22" s="27">
        <f>-3949+8</f>
        <v>-3941</v>
      </c>
      <c r="F22" s="27">
        <v>-6386</v>
      </c>
      <c r="H22" s="31"/>
    </row>
    <row r="23" spans="1:8" ht="13.5">
      <c r="A23" s="43" t="s">
        <v>41</v>
      </c>
      <c r="D23" s="33">
        <f>SUM(D21:D22)</f>
        <v>-2639</v>
      </c>
      <c r="F23" s="33">
        <f>SUM(F21:F22)</f>
        <v>-4871</v>
      </c>
      <c r="H23" s="31"/>
    </row>
    <row r="24" spans="1:8" ht="9" customHeight="1">
      <c r="A24" s="34"/>
      <c r="D24" s="36"/>
      <c r="F24" s="36"/>
      <c r="H24" s="31"/>
    </row>
    <row r="25" spans="1:8" ht="13.5">
      <c r="A25" s="23" t="s">
        <v>163</v>
      </c>
      <c r="B25" s="30">
        <v>12</v>
      </c>
      <c r="D25" s="27">
        <v>-509</v>
      </c>
      <c r="F25" s="27">
        <v>-58</v>
      </c>
      <c r="H25" s="31"/>
    </row>
    <row r="26" spans="1:8" ht="13.5">
      <c r="A26" s="193" t="s">
        <v>42</v>
      </c>
      <c r="D26" s="33">
        <f>D19+D23+D25</f>
        <v>12289</v>
      </c>
      <c r="F26" s="33">
        <f>F19+F23+F25</f>
        <v>12706</v>
      </c>
      <c r="H26" s="35"/>
    </row>
    <row r="27" spans="1:8" ht="6.75" customHeight="1">
      <c r="A27" s="193"/>
      <c r="D27" s="149"/>
      <c r="F27" s="149"/>
      <c r="H27" s="35"/>
    </row>
    <row r="28" spans="1:8" ht="13.5">
      <c r="A28" s="23" t="s">
        <v>43</v>
      </c>
      <c r="D28" s="37">
        <v>-1925</v>
      </c>
      <c r="F28" s="37">
        <v>-2492</v>
      </c>
      <c r="H28" s="35"/>
    </row>
    <row r="29" spans="1:8" ht="13.5">
      <c r="A29" s="23"/>
      <c r="B29" s="188"/>
      <c r="C29" s="38"/>
      <c r="D29" s="36"/>
      <c r="E29" s="38"/>
      <c r="F29" s="36"/>
      <c r="H29" s="35"/>
    </row>
    <row r="30" spans="1:8" ht="6" customHeight="1">
      <c r="A30" s="23"/>
      <c r="B30" s="188"/>
      <c r="C30" s="38"/>
      <c r="D30" s="36"/>
      <c r="E30" s="38"/>
      <c r="F30" s="36"/>
      <c r="H30" s="35"/>
    </row>
    <row r="31" spans="1:10" ht="14.25" thickBot="1">
      <c r="A31" s="193" t="s">
        <v>44</v>
      </c>
      <c r="B31" s="188"/>
      <c r="C31" s="38"/>
      <c r="D31" s="294">
        <f>D26+D28</f>
        <v>10364</v>
      </c>
      <c r="E31" s="38"/>
      <c r="F31" s="294">
        <f>F26+F28</f>
        <v>10214</v>
      </c>
      <c r="G31" s="38"/>
      <c r="H31" s="35"/>
      <c r="J31" s="39"/>
    </row>
    <row r="32" spans="1:10" ht="14.25" thickTop="1">
      <c r="A32" s="193"/>
      <c r="B32" s="235"/>
      <c r="C32" s="38"/>
      <c r="D32" s="36"/>
      <c r="E32" s="38"/>
      <c r="F32" s="36"/>
      <c r="G32" s="38"/>
      <c r="H32" s="35"/>
      <c r="J32" s="39"/>
    </row>
    <row r="33" spans="1:10" ht="13.5">
      <c r="A33" s="34" t="s">
        <v>45</v>
      </c>
      <c r="C33" s="41"/>
      <c r="D33" s="36"/>
      <c r="E33" s="41"/>
      <c r="F33" s="36"/>
      <c r="G33" s="38"/>
      <c r="H33" s="35"/>
      <c r="J33" s="39"/>
    </row>
    <row r="34" spans="1:10" ht="14.25">
      <c r="A34" s="202" t="s">
        <v>46</v>
      </c>
      <c r="B34" s="189"/>
      <c r="C34" s="41"/>
      <c r="D34" s="36"/>
      <c r="E34" s="41"/>
      <c r="F34" s="36"/>
      <c r="G34" s="38"/>
      <c r="H34" s="35"/>
      <c r="J34" s="39"/>
    </row>
    <row r="35" spans="1:10" ht="13.5">
      <c r="A35" s="291" t="s">
        <v>180</v>
      </c>
      <c r="B35" s="189" t="s">
        <v>186</v>
      </c>
      <c r="C35" s="41"/>
      <c r="D35" s="295">
        <f>'[1]IS 2015'!$CE$46</f>
        <v>0</v>
      </c>
      <c r="E35" s="189"/>
      <c r="F35" s="295">
        <v>0</v>
      </c>
      <c r="G35" s="38"/>
      <c r="H35" s="35"/>
      <c r="J35" s="39"/>
    </row>
    <row r="36" spans="1:10" ht="13.5">
      <c r="A36" s="291" t="s">
        <v>181</v>
      </c>
      <c r="B36" s="189">
        <v>28</v>
      </c>
      <c r="C36" s="41"/>
      <c r="D36" s="295">
        <v>0</v>
      </c>
      <c r="E36" s="189"/>
      <c r="F36" s="191">
        <v>-14</v>
      </c>
      <c r="G36" s="38"/>
      <c r="H36" s="35"/>
      <c r="J36" s="39"/>
    </row>
    <row r="37" spans="1:10" ht="27">
      <c r="A37" s="293" t="s">
        <v>182</v>
      </c>
      <c r="C37" s="41"/>
      <c r="D37" s="296">
        <v>0</v>
      </c>
      <c r="E37" s="189"/>
      <c r="F37" s="296">
        <v>0</v>
      </c>
      <c r="G37" s="38"/>
      <c r="H37" s="35"/>
      <c r="J37" s="39"/>
    </row>
    <row r="38" spans="1:10" ht="14.25">
      <c r="A38" s="151"/>
      <c r="C38" s="41"/>
      <c r="D38" s="33">
        <f>SUM(D35:D37)</f>
        <v>0</v>
      </c>
      <c r="E38" s="41"/>
      <c r="F38" s="33">
        <f>SUM(F35:F37)</f>
        <v>-14</v>
      </c>
      <c r="G38" s="38"/>
      <c r="H38" s="35"/>
      <c r="J38" s="39"/>
    </row>
    <row r="39" spans="1:10" ht="14.25">
      <c r="A39" s="202" t="s">
        <v>47</v>
      </c>
      <c r="B39" s="189"/>
      <c r="C39" s="41"/>
      <c r="D39" s="36"/>
      <c r="E39" s="41"/>
      <c r="F39" s="36"/>
      <c r="G39" s="38"/>
      <c r="H39" s="35"/>
      <c r="J39" s="39"/>
    </row>
    <row r="40" spans="1:10" ht="13.5">
      <c r="A40" s="201" t="s">
        <v>48</v>
      </c>
      <c r="B40" s="189"/>
      <c r="C40" s="41"/>
      <c r="D40" s="42">
        <v>6</v>
      </c>
      <c r="E40" s="42"/>
      <c r="F40" s="42">
        <v>39</v>
      </c>
      <c r="G40" s="38"/>
      <c r="H40" s="35"/>
      <c r="J40" s="39"/>
    </row>
    <row r="41" spans="1:10" ht="13.5">
      <c r="A41" s="201" t="s">
        <v>49</v>
      </c>
      <c r="B41" s="189"/>
      <c r="C41" s="41"/>
      <c r="D41" s="297">
        <f>-172-420</f>
        <v>-592</v>
      </c>
      <c r="E41" s="52"/>
      <c r="F41" s="297">
        <v>2586</v>
      </c>
      <c r="G41" s="38"/>
      <c r="H41" s="35"/>
      <c r="J41" s="39"/>
    </row>
    <row r="42" spans="1:10" ht="14.25">
      <c r="A42" s="151"/>
      <c r="C42" s="41"/>
      <c r="D42" s="36">
        <f>D40+D41</f>
        <v>-586</v>
      </c>
      <c r="E42" s="41"/>
      <c r="F42" s="36">
        <f>F40+F41</f>
        <v>2625</v>
      </c>
      <c r="G42" s="38"/>
      <c r="H42" s="35"/>
      <c r="J42" s="39"/>
    </row>
    <row r="43" spans="1:10" ht="13.5">
      <c r="A43" s="43" t="s">
        <v>50</v>
      </c>
      <c r="B43" s="189">
        <v>13</v>
      </c>
      <c r="C43" s="41"/>
      <c r="D43" s="33">
        <f>D38+D42</f>
        <v>-586</v>
      </c>
      <c r="E43" s="41"/>
      <c r="F43" s="33">
        <f>+F38+F42</f>
        <v>2611</v>
      </c>
      <c r="G43" s="38"/>
      <c r="H43" s="35"/>
      <c r="J43" s="39"/>
    </row>
    <row r="44" spans="1:10" ht="14.25">
      <c r="A44" s="151"/>
      <c r="B44" s="189"/>
      <c r="C44" s="41"/>
      <c r="D44" s="36"/>
      <c r="E44" s="41"/>
      <c r="F44" s="36"/>
      <c r="G44" s="38"/>
      <c r="H44" s="35"/>
      <c r="J44" s="39"/>
    </row>
    <row r="45" spans="1:10" ht="14.25" thickBot="1">
      <c r="A45" s="43" t="s">
        <v>51</v>
      </c>
      <c r="B45" s="188"/>
      <c r="C45" s="38"/>
      <c r="D45" s="40">
        <f>+D31+D43</f>
        <v>9778</v>
      </c>
      <c r="E45" s="38"/>
      <c r="F45" s="40">
        <f>+F31+F43</f>
        <v>12825</v>
      </c>
      <c r="G45" s="38"/>
      <c r="H45" s="35"/>
      <c r="J45" s="39"/>
    </row>
    <row r="46" spans="1:10" ht="8.25" customHeight="1" thickTop="1">
      <c r="A46" s="151"/>
      <c r="B46" s="189"/>
      <c r="C46" s="41"/>
      <c r="D46" s="36"/>
      <c r="E46" s="41"/>
      <c r="F46" s="36"/>
      <c r="G46" s="38"/>
      <c r="H46" s="35"/>
      <c r="J46" s="39"/>
    </row>
    <row r="47" spans="1:8" ht="13.5">
      <c r="A47" s="193" t="s">
        <v>52</v>
      </c>
      <c r="B47" s="190"/>
      <c r="C47" s="45"/>
      <c r="D47" s="46"/>
      <c r="E47" s="45"/>
      <c r="F47" s="46"/>
      <c r="G47" s="47"/>
      <c r="H47" s="35"/>
    </row>
    <row r="48" spans="1:8" ht="13.5">
      <c r="A48" s="197" t="s">
        <v>53</v>
      </c>
      <c r="B48" s="50"/>
      <c r="C48" s="48"/>
      <c r="D48" s="49">
        <v>10442</v>
      </c>
      <c r="E48" s="48"/>
      <c r="F48" s="49">
        <v>9241</v>
      </c>
      <c r="G48" s="50"/>
      <c r="H48" s="35"/>
    </row>
    <row r="49" spans="1:8" ht="13.5">
      <c r="A49" s="197" t="s">
        <v>54</v>
      </c>
      <c r="B49" s="50"/>
      <c r="C49" s="48"/>
      <c r="D49" s="52">
        <v>-78</v>
      </c>
      <c r="E49" s="48"/>
      <c r="F49" s="52">
        <v>973</v>
      </c>
      <c r="G49" s="48"/>
      <c r="H49" s="35"/>
    </row>
    <row r="50" spans="1:8" ht="9" customHeight="1">
      <c r="A50" s="53"/>
      <c r="B50" s="190"/>
      <c r="C50" s="45"/>
      <c r="D50" s="148"/>
      <c r="E50" s="45"/>
      <c r="F50" s="148"/>
      <c r="G50" s="47"/>
      <c r="H50" s="35"/>
    </row>
    <row r="51" spans="1:8" ht="13.5">
      <c r="A51" s="34" t="s">
        <v>55</v>
      </c>
      <c r="B51" s="190"/>
      <c r="C51" s="45"/>
      <c r="D51" s="148"/>
      <c r="E51" s="45"/>
      <c r="F51" s="148"/>
      <c r="G51" s="47"/>
      <c r="H51" s="35"/>
    </row>
    <row r="52" spans="1:10" ht="13.5">
      <c r="A52" s="197" t="s">
        <v>53</v>
      </c>
      <c r="B52" s="50"/>
      <c r="C52" s="48"/>
      <c r="D52" s="49">
        <v>10283</v>
      </c>
      <c r="E52" s="48"/>
      <c r="F52" s="49">
        <v>12111</v>
      </c>
      <c r="G52" s="50"/>
      <c r="H52" s="35"/>
      <c r="J52" s="44"/>
    </row>
    <row r="53" spans="1:8" ht="13.5">
      <c r="A53" s="197" t="s">
        <v>54</v>
      </c>
      <c r="B53" s="50"/>
      <c r="C53" s="48"/>
      <c r="D53" s="52">
        <v>-505</v>
      </c>
      <c r="E53" s="48"/>
      <c r="F53" s="52">
        <v>714</v>
      </c>
      <c r="G53" s="48"/>
      <c r="H53" s="35"/>
    </row>
    <row r="54" spans="1:7" ht="8.25" customHeight="1">
      <c r="A54" s="51"/>
      <c r="B54" s="54"/>
      <c r="C54" s="54"/>
      <c r="D54" s="55"/>
      <c r="E54" s="54"/>
      <c r="F54" s="55"/>
      <c r="G54" s="54"/>
    </row>
    <row r="55" ht="13.5">
      <c r="A55" s="23"/>
    </row>
    <row r="56" ht="13.5">
      <c r="A56" s="56"/>
    </row>
    <row r="57" spans="1:7" ht="14.25">
      <c r="A57" s="232" t="s">
        <v>183</v>
      </c>
      <c r="B57" s="188"/>
      <c r="C57" s="38"/>
      <c r="D57" s="38"/>
      <c r="E57" s="38"/>
      <c r="F57" s="38"/>
      <c r="G57" s="38"/>
    </row>
    <row r="58" ht="13.5">
      <c r="A58" s="56"/>
    </row>
    <row r="60" spans="1:7" ht="14.25">
      <c r="A60" s="57" t="s">
        <v>56</v>
      </c>
      <c r="B60" s="26"/>
      <c r="E60" s="203"/>
      <c r="F60" s="203"/>
      <c r="G60" s="22"/>
    </row>
    <row r="61" spans="1:7" ht="14.25">
      <c r="A61" s="58" t="s">
        <v>3</v>
      </c>
      <c r="B61" s="26"/>
      <c r="E61" s="203"/>
      <c r="F61" s="203"/>
      <c r="G61" s="22"/>
    </row>
    <row r="62" spans="1:10" ht="13.5">
      <c r="A62" s="63"/>
      <c r="B62" s="196"/>
      <c r="C62" s="196"/>
      <c r="D62" s="196"/>
      <c r="E62" s="196"/>
      <c r="F62" s="196"/>
      <c r="G62" s="63"/>
      <c r="H62" s="63"/>
      <c r="I62" s="63"/>
      <c r="J62" s="63"/>
    </row>
    <row r="63" spans="1:7" ht="14.25">
      <c r="A63" s="57" t="s">
        <v>57</v>
      </c>
      <c r="B63" s="26"/>
      <c r="E63" s="203"/>
      <c r="F63" s="203"/>
      <c r="G63" s="22"/>
    </row>
    <row r="64" spans="1:7" ht="14.25">
      <c r="A64" s="58" t="s">
        <v>10</v>
      </c>
      <c r="B64" s="26"/>
      <c r="E64" s="203"/>
      <c r="F64" s="203"/>
      <c r="G64" s="22"/>
    </row>
    <row r="65" spans="1:2" ht="13.5">
      <c r="A65" s="59"/>
      <c r="B65" s="26"/>
    </row>
    <row r="66" spans="1:2" ht="14.25">
      <c r="A66" s="60" t="s">
        <v>11</v>
      </c>
      <c r="B66" s="26"/>
    </row>
    <row r="67" spans="1:2" ht="14.25">
      <c r="A67" s="152" t="s">
        <v>12</v>
      </c>
      <c r="B67" s="26"/>
    </row>
    <row r="69" ht="13.5">
      <c r="A69" s="23"/>
    </row>
    <row r="70" ht="13.5">
      <c r="A70" s="23"/>
    </row>
    <row r="71" ht="13.5">
      <c r="A71" s="23"/>
    </row>
    <row r="72" ht="13.5">
      <c r="A72" s="23"/>
    </row>
    <row r="73" spans="1:7" ht="13.5">
      <c r="A73" s="317"/>
      <c r="B73" s="317"/>
      <c r="C73" s="317"/>
      <c r="D73" s="317"/>
      <c r="E73" s="317"/>
      <c r="F73" s="317"/>
      <c r="G73" s="317"/>
    </row>
    <row r="74" spans="1:7" ht="17.25" customHeight="1">
      <c r="A74" s="57"/>
      <c r="B74" s="61"/>
      <c r="C74" s="61"/>
      <c r="D74" s="61"/>
      <c r="E74" s="61"/>
      <c r="F74" s="61"/>
      <c r="G74" s="61"/>
    </row>
    <row r="75" ht="13.5">
      <c r="A75" s="62"/>
    </row>
    <row r="76" ht="13.5">
      <c r="A76" s="63"/>
    </row>
    <row r="77" ht="13.5">
      <c r="A77" s="64"/>
    </row>
    <row r="78" ht="13.5">
      <c r="A78" s="64"/>
    </row>
    <row r="79" ht="14.25">
      <c r="A79" s="60"/>
    </row>
    <row r="80" ht="13.5">
      <c r="A80" s="65"/>
    </row>
    <row r="81" ht="13.5">
      <c r="A81" s="59"/>
    </row>
    <row r="86" ht="14.25">
      <c r="A86" s="66"/>
    </row>
  </sheetData>
  <sheetProtection/>
  <mergeCells count="6">
    <mergeCell ref="A73:G73"/>
    <mergeCell ref="A1:G1"/>
    <mergeCell ref="A2:G2"/>
    <mergeCell ref="B6:B7"/>
    <mergeCell ref="F6:F7"/>
    <mergeCell ref="D6:D7"/>
  </mergeCells>
  <printOptions horizontalCentered="1"/>
  <pageMargins left="0.8267716535433072" right="0.3937007874015748" top="0.5118110236220472" bottom="0.4724409448818898" header="0.31496062992125984" footer="0.31496062992125984"/>
  <pageSetup blackAndWhite="1" firstPageNumber="1" useFirstPageNumber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85" zoomScaleSheetLayoutView="85" zoomScalePageLayoutView="0" workbookViewId="0" topLeftCell="A22">
      <selection activeCell="C31" sqref="C31:F63"/>
    </sheetView>
  </sheetViews>
  <sheetFormatPr defaultColWidth="9.140625" defaultRowHeight="12.75"/>
  <cols>
    <col min="1" max="1" width="73.00390625" style="70" customWidth="1"/>
    <col min="2" max="2" width="3.8515625" style="70" customWidth="1"/>
    <col min="3" max="3" width="5.28125" style="70" bestFit="1" customWidth="1"/>
    <col min="4" max="4" width="14.421875" style="100" customWidth="1"/>
    <col min="5" max="5" width="1.28515625" style="70" customWidth="1"/>
    <col min="6" max="6" width="18.8515625" style="100" customWidth="1"/>
    <col min="7" max="7" width="1.28515625" style="70" customWidth="1"/>
    <col min="8" max="16384" width="9.140625" style="70" customWidth="1"/>
  </cols>
  <sheetData>
    <row r="1" spans="1:7" ht="13.5">
      <c r="A1" s="67" t="str">
        <f>'Cover '!A1</f>
        <v>SOPHARMA GROUP</v>
      </c>
      <c r="B1" s="68"/>
      <c r="C1" s="68"/>
      <c r="D1" s="69"/>
      <c r="E1" s="68"/>
      <c r="F1" s="69"/>
      <c r="G1" s="68"/>
    </row>
    <row r="2" spans="1:7" ht="13.5">
      <c r="A2" s="71" t="s">
        <v>58</v>
      </c>
      <c r="B2" s="72"/>
      <c r="C2" s="72"/>
      <c r="D2" s="73"/>
      <c r="E2" s="72"/>
      <c r="F2" s="73"/>
      <c r="G2" s="72"/>
    </row>
    <row r="3" spans="1:7" ht="13.5">
      <c r="A3" s="71" t="s">
        <v>187</v>
      </c>
      <c r="B3" s="74"/>
      <c r="C3" s="74"/>
      <c r="D3" s="75"/>
      <c r="E3" s="74"/>
      <c r="F3" s="75"/>
      <c r="G3" s="74"/>
    </row>
    <row r="4" spans="1:7" ht="26.25" customHeight="1">
      <c r="A4" s="76"/>
      <c r="B4" s="194"/>
      <c r="C4" s="322" t="s">
        <v>30</v>
      </c>
      <c r="D4" s="325" t="s">
        <v>188</v>
      </c>
      <c r="E4" s="230"/>
      <c r="F4" s="325" t="s">
        <v>177</v>
      </c>
      <c r="G4" s="230"/>
    </row>
    <row r="5" spans="2:7" ht="12" customHeight="1">
      <c r="B5" s="194"/>
      <c r="C5" s="322"/>
      <c r="D5" s="326"/>
      <c r="E5" s="230"/>
      <c r="F5" s="326"/>
      <c r="G5" s="230"/>
    </row>
    <row r="6" spans="2:7" ht="12" customHeight="1">
      <c r="B6" s="194"/>
      <c r="C6" s="230"/>
      <c r="D6" s="231"/>
      <c r="E6" s="230"/>
      <c r="F6" s="154"/>
      <c r="G6" s="230"/>
    </row>
    <row r="7" spans="1:7" ht="13.5">
      <c r="A7" s="204" t="s">
        <v>59</v>
      </c>
      <c r="B7" s="30"/>
      <c r="C7" s="30"/>
      <c r="D7" s="77"/>
      <c r="E7" s="30"/>
      <c r="F7" s="77"/>
      <c r="G7" s="30"/>
    </row>
    <row r="8" spans="1:7" ht="13.5">
      <c r="A8" s="205" t="s">
        <v>60</v>
      </c>
      <c r="B8" s="78"/>
      <c r="C8" s="78"/>
      <c r="D8" s="79"/>
      <c r="E8" s="78"/>
      <c r="F8" s="79"/>
      <c r="G8" s="78"/>
    </row>
    <row r="9" spans="1:7" ht="13.5">
      <c r="A9" s="83" t="s">
        <v>61</v>
      </c>
      <c r="B9" s="81"/>
      <c r="C9" s="81">
        <v>14</v>
      </c>
      <c r="D9" s="229">
        <v>312217</v>
      </c>
      <c r="E9" s="81"/>
      <c r="F9" s="229">
        <v>315005</v>
      </c>
      <c r="G9" s="81"/>
    </row>
    <row r="10" spans="1:7" ht="13.5">
      <c r="A10" s="83" t="s">
        <v>62</v>
      </c>
      <c r="B10" s="81"/>
      <c r="C10" s="81">
        <v>15</v>
      </c>
      <c r="D10" s="229">
        <v>24286</v>
      </c>
      <c r="E10" s="81"/>
      <c r="F10" s="229">
        <v>24127</v>
      </c>
      <c r="G10" s="81"/>
    </row>
    <row r="11" spans="1:7" ht="13.5">
      <c r="A11" s="83" t="s">
        <v>63</v>
      </c>
      <c r="B11" s="81"/>
      <c r="C11" s="81">
        <v>15</v>
      </c>
      <c r="D11" s="229">
        <v>11067</v>
      </c>
      <c r="E11" s="81"/>
      <c r="F11" s="229">
        <v>11375</v>
      </c>
      <c r="G11" s="81"/>
    </row>
    <row r="12" spans="1:7" ht="13.5">
      <c r="A12" s="206" t="s">
        <v>64</v>
      </c>
      <c r="B12" s="81"/>
      <c r="C12" s="81">
        <v>16</v>
      </c>
      <c r="D12" s="229">
        <f>'[1]SFP  2015'!$CE$18</f>
        <v>10562</v>
      </c>
      <c r="E12" s="81"/>
      <c r="F12" s="229">
        <v>10562</v>
      </c>
      <c r="G12" s="81"/>
    </row>
    <row r="13" spans="1:7" ht="13.5">
      <c r="A13" s="85" t="s">
        <v>158</v>
      </c>
      <c r="B13" s="81"/>
      <c r="C13" s="81">
        <v>17</v>
      </c>
      <c r="D13" s="229">
        <v>4090</v>
      </c>
      <c r="E13" s="81"/>
      <c r="F13" s="229">
        <v>5224</v>
      </c>
      <c r="G13" s="81"/>
    </row>
    <row r="14" spans="1:7" ht="13.5">
      <c r="A14" s="83" t="s">
        <v>65</v>
      </c>
      <c r="B14" s="81"/>
      <c r="C14" s="81">
        <v>18</v>
      </c>
      <c r="D14" s="229">
        <v>7369</v>
      </c>
      <c r="E14" s="81"/>
      <c r="F14" s="229">
        <v>7424</v>
      </c>
      <c r="G14" s="81"/>
    </row>
    <row r="15" spans="1:7" ht="13.5">
      <c r="A15" s="85" t="s">
        <v>66</v>
      </c>
      <c r="B15" s="81"/>
      <c r="C15" s="81">
        <v>19</v>
      </c>
      <c r="D15" s="229">
        <v>11019</v>
      </c>
      <c r="E15" s="81"/>
      <c r="F15" s="229">
        <v>20505</v>
      </c>
      <c r="G15" s="81"/>
    </row>
    <row r="16" spans="1:7" ht="13.5">
      <c r="A16" s="85" t="s">
        <v>67</v>
      </c>
      <c r="B16" s="81"/>
      <c r="C16" s="81">
        <v>20</v>
      </c>
      <c r="D16" s="229">
        <v>3439</v>
      </c>
      <c r="E16" s="81"/>
      <c r="F16" s="229">
        <v>3546</v>
      </c>
      <c r="G16" s="81"/>
    </row>
    <row r="17" spans="1:7" ht="13.5">
      <c r="A17" s="83" t="s">
        <v>68</v>
      </c>
      <c r="B17" s="92"/>
      <c r="C17" s="92"/>
      <c r="D17" s="229">
        <v>4555</v>
      </c>
      <c r="E17" s="92"/>
      <c r="F17" s="229">
        <v>3716</v>
      </c>
      <c r="G17" s="92"/>
    </row>
    <row r="18" spans="1:7" ht="14.25" customHeight="1">
      <c r="A18" s="86"/>
      <c r="B18" s="78"/>
      <c r="C18" s="78"/>
      <c r="D18" s="87">
        <f>SUM(D9:D17)</f>
        <v>388604</v>
      </c>
      <c r="E18" s="78"/>
      <c r="F18" s="87">
        <f>SUM(F9:F17)</f>
        <v>401484</v>
      </c>
      <c r="G18" s="78"/>
    </row>
    <row r="19" spans="1:7" ht="13.5">
      <c r="A19" s="207" t="s">
        <v>69</v>
      </c>
      <c r="B19" s="78"/>
      <c r="C19" s="78"/>
      <c r="D19" s="240"/>
      <c r="E19" s="78"/>
      <c r="F19" s="240"/>
      <c r="G19" s="78"/>
    </row>
    <row r="20" spans="1:7" ht="13.5">
      <c r="A20" s="208" t="s">
        <v>70</v>
      </c>
      <c r="B20" s="81"/>
      <c r="C20" s="81">
        <v>21</v>
      </c>
      <c r="D20" s="229">
        <v>166719</v>
      </c>
      <c r="E20" s="81"/>
      <c r="F20" s="229">
        <v>163129</v>
      </c>
      <c r="G20" s="81"/>
    </row>
    <row r="21" spans="1:7" ht="13.5">
      <c r="A21" s="208" t="s">
        <v>71</v>
      </c>
      <c r="B21" s="81"/>
      <c r="C21" s="147">
        <v>22</v>
      </c>
      <c r="D21" s="229">
        <v>210824</v>
      </c>
      <c r="E21" s="147"/>
      <c r="F21" s="229">
        <v>205589</v>
      </c>
      <c r="G21" s="147"/>
    </row>
    <row r="22" spans="1:9" ht="13.5">
      <c r="A22" s="208" t="s">
        <v>72</v>
      </c>
      <c r="B22" s="81"/>
      <c r="C22" s="147">
        <v>23</v>
      </c>
      <c r="D22" s="229">
        <v>25953</v>
      </c>
      <c r="E22" s="147"/>
      <c r="F22" s="229">
        <v>27434</v>
      </c>
      <c r="G22" s="147"/>
      <c r="I22" s="84"/>
    </row>
    <row r="23" spans="1:7" ht="13.5">
      <c r="A23" s="209" t="s">
        <v>73</v>
      </c>
      <c r="B23" s="81"/>
      <c r="C23" s="81">
        <v>24</v>
      </c>
      <c r="D23" s="229">
        <v>14983</v>
      </c>
      <c r="E23" s="81"/>
      <c r="F23" s="229">
        <v>14505</v>
      </c>
      <c r="G23" s="81"/>
    </row>
    <row r="24" spans="1:7" ht="13.5">
      <c r="A24" s="206" t="s">
        <v>74</v>
      </c>
      <c r="B24" s="81"/>
      <c r="C24" s="81">
        <v>25</v>
      </c>
      <c r="D24" s="229">
        <v>25168</v>
      </c>
      <c r="E24" s="81"/>
      <c r="F24" s="229">
        <v>23486</v>
      </c>
      <c r="G24" s="81"/>
    </row>
    <row r="25" spans="1:7" ht="13.5">
      <c r="A25" s="71"/>
      <c r="B25" s="78"/>
      <c r="C25" s="81"/>
      <c r="D25" s="87">
        <f>SUM(D20:D24)</f>
        <v>443647</v>
      </c>
      <c r="E25" s="81"/>
      <c r="F25" s="87">
        <f>SUM(F20:F24)</f>
        <v>434143</v>
      </c>
      <c r="G25" s="81"/>
    </row>
    <row r="26" spans="1:7" ht="6.75" customHeight="1">
      <c r="A26" s="71"/>
      <c r="B26" s="78"/>
      <c r="C26" s="81"/>
      <c r="D26" s="88"/>
      <c r="E26" s="81"/>
      <c r="F26" s="88"/>
      <c r="G26" s="81"/>
    </row>
    <row r="27" spans="1:7" ht="14.25" thickBot="1">
      <c r="A27" s="210" t="s">
        <v>75</v>
      </c>
      <c r="B27" s="78"/>
      <c r="C27" s="81"/>
      <c r="D27" s="90">
        <f>SUM(D25,D18)</f>
        <v>832251</v>
      </c>
      <c r="E27" s="81"/>
      <c r="F27" s="90">
        <f>SUM(F25,F18)</f>
        <v>835627</v>
      </c>
      <c r="G27" s="81"/>
    </row>
    <row r="28" spans="1:7" ht="8.25" customHeight="1" thickTop="1">
      <c r="A28" s="80"/>
      <c r="B28" s="78"/>
      <c r="C28" s="78"/>
      <c r="D28" s="88"/>
      <c r="E28" s="78"/>
      <c r="F28" s="88"/>
      <c r="G28" s="78"/>
    </row>
    <row r="29" spans="1:7" ht="13.5">
      <c r="A29" s="204" t="s">
        <v>76</v>
      </c>
      <c r="B29" s="30"/>
      <c r="C29" s="30"/>
      <c r="D29" s="88"/>
      <c r="E29" s="30"/>
      <c r="F29" s="88"/>
      <c r="G29" s="30"/>
    </row>
    <row r="30" spans="1:7" ht="13.5">
      <c r="A30" s="211" t="s">
        <v>77</v>
      </c>
      <c r="B30" s="30"/>
      <c r="C30" s="30"/>
      <c r="D30" s="91"/>
      <c r="E30" s="30"/>
      <c r="F30" s="91"/>
      <c r="G30" s="30"/>
    </row>
    <row r="31" spans="1:7" ht="17.25" customHeight="1">
      <c r="A31" s="80" t="s">
        <v>78</v>
      </c>
      <c r="B31" s="92"/>
      <c r="C31" s="92"/>
      <c r="D31" s="229">
        <f>'[1]SFP  2015'!$CE$42</f>
        <v>134798</v>
      </c>
      <c r="E31" s="92"/>
      <c r="F31" s="229">
        <v>134798</v>
      </c>
      <c r="G31" s="92"/>
    </row>
    <row r="32" spans="1:7" ht="13.5">
      <c r="A32" s="80" t="s">
        <v>79</v>
      </c>
      <c r="B32" s="92"/>
      <c r="C32" s="92"/>
      <c r="D32" s="229">
        <v>48349</v>
      </c>
      <c r="E32" s="92"/>
      <c r="F32" s="229">
        <v>48855</v>
      </c>
      <c r="G32" s="92"/>
    </row>
    <row r="33" spans="1:7" ht="13.5">
      <c r="A33" s="80" t="s">
        <v>80</v>
      </c>
      <c r="B33" s="92"/>
      <c r="C33" s="92">
        <v>26</v>
      </c>
      <c r="D33" s="229">
        <f>232132</f>
        <v>232132</v>
      </c>
      <c r="E33" s="92"/>
      <c r="F33" s="229">
        <v>222238</v>
      </c>
      <c r="G33" s="92"/>
    </row>
    <row r="34" spans="1:7" ht="13.5">
      <c r="A34" s="71"/>
      <c r="B34" s="78"/>
      <c r="C34" s="81"/>
      <c r="D34" s="93">
        <f>SUM(D31:D33)</f>
        <v>415279</v>
      </c>
      <c r="E34" s="81"/>
      <c r="F34" s="93">
        <f>SUM(F31:F33)</f>
        <v>405891</v>
      </c>
      <c r="G34" s="81"/>
    </row>
    <row r="35" spans="1:7" ht="9" customHeight="1">
      <c r="A35" s="71"/>
      <c r="B35" s="78"/>
      <c r="C35" s="81"/>
      <c r="D35" s="94"/>
      <c r="E35" s="81"/>
      <c r="F35" s="94"/>
      <c r="G35" s="81"/>
    </row>
    <row r="36" spans="1:7" ht="13.5">
      <c r="A36" s="95" t="s">
        <v>54</v>
      </c>
      <c r="B36" s="78"/>
      <c r="C36" s="81"/>
      <c r="D36" s="96">
        <v>40917</v>
      </c>
      <c r="E36" s="81"/>
      <c r="F36" s="96">
        <f>'[1]SFP  2015'!$CE$58+1</f>
        <v>51749</v>
      </c>
      <c r="G36" s="81"/>
    </row>
    <row r="37" spans="1:7" ht="7.5" customHeight="1">
      <c r="A37" s="95"/>
      <c r="B37" s="78"/>
      <c r="C37" s="81"/>
      <c r="D37" s="94"/>
      <c r="E37" s="81"/>
      <c r="F37" s="94"/>
      <c r="G37" s="81"/>
    </row>
    <row r="38" spans="1:7" ht="13.5">
      <c r="A38" s="207" t="s">
        <v>81</v>
      </c>
      <c r="B38" s="78"/>
      <c r="C38" s="81">
        <v>26</v>
      </c>
      <c r="D38" s="96">
        <f>D36+D34</f>
        <v>456196</v>
      </c>
      <c r="E38" s="81"/>
      <c r="F38" s="96">
        <f>F36+F34</f>
        <v>457640</v>
      </c>
      <c r="G38" s="81"/>
    </row>
    <row r="39" spans="1:7" ht="9" customHeight="1">
      <c r="A39" s="97"/>
      <c r="B39" s="78"/>
      <c r="C39" s="81"/>
      <c r="D39" s="94"/>
      <c r="E39" s="81"/>
      <c r="F39" s="94"/>
      <c r="G39" s="81"/>
    </row>
    <row r="40" spans="1:7" ht="13.5">
      <c r="A40" s="98" t="s">
        <v>82</v>
      </c>
      <c r="B40" s="78"/>
      <c r="C40" s="78"/>
      <c r="D40" s="89"/>
      <c r="E40" s="78"/>
      <c r="F40" s="89"/>
      <c r="G40" s="78"/>
    </row>
    <row r="41" spans="1:7" ht="13.5">
      <c r="A41" s="204" t="s">
        <v>83</v>
      </c>
      <c r="B41" s="92"/>
      <c r="C41" s="92"/>
      <c r="D41" s="89"/>
      <c r="E41" s="92"/>
      <c r="F41" s="89"/>
      <c r="G41" s="92"/>
    </row>
    <row r="42" spans="1:7" ht="13.5">
      <c r="A42" s="206" t="s">
        <v>84</v>
      </c>
      <c r="B42" s="92"/>
      <c r="C42" s="92">
        <v>27</v>
      </c>
      <c r="D42" s="82">
        <v>33386</v>
      </c>
      <c r="E42" s="92"/>
      <c r="F42" s="82">
        <v>38876</v>
      </c>
      <c r="G42" s="92"/>
    </row>
    <row r="43" spans="1:7" ht="13.5">
      <c r="A43" s="212" t="s">
        <v>85</v>
      </c>
      <c r="B43" s="92"/>
      <c r="C43" s="92"/>
      <c r="D43" s="82">
        <f>8827</f>
        <v>8827</v>
      </c>
      <c r="E43" s="92"/>
      <c r="F43" s="82">
        <v>7952</v>
      </c>
      <c r="G43" s="92"/>
    </row>
    <row r="44" spans="1:7" ht="13.5">
      <c r="A44" s="206" t="s">
        <v>86</v>
      </c>
      <c r="B44" s="92"/>
      <c r="C44" s="92">
        <v>28</v>
      </c>
      <c r="D44" s="82">
        <v>4167</v>
      </c>
      <c r="E44" s="92"/>
      <c r="F44" s="82">
        <v>4199</v>
      </c>
      <c r="G44" s="92"/>
    </row>
    <row r="45" spans="1:7" ht="13.5">
      <c r="A45" s="213" t="s">
        <v>87</v>
      </c>
      <c r="B45" s="92"/>
      <c r="C45" s="92">
        <v>29</v>
      </c>
      <c r="D45" s="82">
        <v>1948</v>
      </c>
      <c r="E45" s="92"/>
      <c r="F45" s="82">
        <v>1957</v>
      </c>
      <c r="G45" s="92"/>
    </row>
    <row r="46" spans="1:7" ht="13.5">
      <c r="A46" s="99" t="s">
        <v>88</v>
      </c>
      <c r="B46" s="92"/>
      <c r="C46" s="92">
        <v>30</v>
      </c>
      <c r="D46" s="82">
        <f>9291-160</f>
        <v>9131</v>
      </c>
      <c r="E46" s="92"/>
      <c r="F46" s="82">
        <v>9343</v>
      </c>
      <c r="G46" s="92"/>
    </row>
    <row r="47" spans="1:7" ht="13.5">
      <c r="A47" s="80" t="s">
        <v>89</v>
      </c>
      <c r="B47" s="92"/>
      <c r="C47" s="92"/>
      <c r="D47" s="82">
        <v>160</v>
      </c>
      <c r="E47" s="92"/>
      <c r="F47" s="82">
        <v>165</v>
      </c>
      <c r="G47" s="92"/>
    </row>
    <row r="48" spans="1:7" ht="13.5">
      <c r="A48" s="86"/>
      <c r="B48" s="78"/>
      <c r="C48" s="92"/>
      <c r="D48" s="236">
        <f>SUM(D42:D47)</f>
        <v>57619</v>
      </c>
      <c r="E48" s="92"/>
      <c r="F48" s="236">
        <f>SUM(F42:F47)</f>
        <v>62492</v>
      </c>
      <c r="G48" s="92"/>
    </row>
    <row r="49" ht="14.25" customHeight="1"/>
    <row r="50" spans="1:7" ht="13.5">
      <c r="A50" s="204" t="s">
        <v>90</v>
      </c>
      <c r="B50" s="101"/>
      <c r="C50" s="101"/>
      <c r="D50" s="102"/>
      <c r="E50" s="101"/>
      <c r="F50" s="102"/>
      <c r="G50" s="101"/>
    </row>
    <row r="51" spans="1:7" s="146" customFormat="1" ht="13.5">
      <c r="A51" s="99" t="s">
        <v>91</v>
      </c>
      <c r="B51" s="81"/>
      <c r="C51" s="81">
        <v>31</v>
      </c>
      <c r="D51" s="82">
        <v>177500</v>
      </c>
      <c r="E51" s="81"/>
      <c r="F51" s="82">
        <v>190785</v>
      </c>
      <c r="G51" s="81"/>
    </row>
    <row r="52" spans="1:7" ht="13.5">
      <c r="A52" s="213" t="s">
        <v>92</v>
      </c>
      <c r="B52" s="81"/>
      <c r="C52" s="81">
        <v>27</v>
      </c>
      <c r="D52" s="82">
        <v>14628</v>
      </c>
      <c r="E52" s="81"/>
      <c r="F52" s="82">
        <v>14784</v>
      </c>
      <c r="G52" s="81"/>
    </row>
    <row r="53" spans="1:7" ht="13.5">
      <c r="A53" s="213" t="s">
        <v>93</v>
      </c>
      <c r="B53" s="81"/>
      <c r="C53" s="81">
        <v>32</v>
      </c>
      <c r="D53" s="82">
        <v>89137</v>
      </c>
      <c r="E53" s="81"/>
      <c r="F53" s="82">
        <v>87440</v>
      </c>
      <c r="G53" s="81"/>
    </row>
    <row r="54" spans="1:8" ht="13.5">
      <c r="A54" s="213" t="s">
        <v>94</v>
      </c>
      <c r="B54" s="81"/>
      <c r="C54" s="81">
        <v>33</v>
      </c>
      <c r="D54" s="82">
        <v>544</v>
      </c>
      <c r="E54" s="147"/>
      <c r="F54" s="82">
        <v>2366</v>
      </c>
      <c r="G54" s="147"/>
      <c r="H54" s="84"/>
    </row>
    <row r="55" spans="1:8" ht="13.5">
      <c r="A55" s="213" t="s">
        <v>189</v>
      </c>
      <c r="B55" s="81"/>
      <c r="C55" s="81">
        <v>34</v>
      </c>
      <c r="D55" s="82">
        <v>16065</v>
      </c>
      <c r="E55" s="81"/>
      <c r="F55" s="82" t="s">
        <v>160</v>
      </c>
      <c r="G55" s="147"/>
      <c r="H55" s="84"/>
    </row>
    <row r="56" spans="1:8" ht="13.5">
      <c r="A56" s="214" t="s">
        <v>95</v>
      </c>
      <c r="B56" s="81"/>
      <c r="C56" s="81">
        <v>35</v>
      </c>
      <c r="D56" s="82">
        <v>9903</v>
      </c>
      <c r="E56" s="81"/>
      <c r="F56" s="82">
        <v>8894</v>
      </c>
      <c r="G56" s="81"/>
      <c r="H56" s="84"/>
    </row>
    <row r="57" spans="1:7" ht="13.5">
      <c r="A57" s="213" t="s">
        <v>96</v>
      </c>
      <c r="B57" s="81"/>
      <c r="C57" s="81">
        <v>36</v>
      </c>
      <c r="D57" s="82">
        <v>6112</v>
      </c>
      <c r="E57" s="81"/>
      <c r="F57" s="82">
        <v>6368</v>
      </c>
      <c r="G57" s="81"/>
    </row>
    <row r="58" spans="1:7" ht="13.5">
      <c r="A58" s="213" t="s">
        <v>97</v>
      </c>
      <c r="B58" s="81"/>
      <c r="C58" s="81">
        <v>37</v>
      </c>
      <c r="D58" s="82">
        <f>20613-16065-1</f>
        <v>4547</v>
      </c>
      <c r="E58" s="81"/>
      <c r="F58" s="82">
        <v>4858</v>
      </c>
      <c r="G58" s="81"/>
    </row>
    <row r="59" spans="1:7" ht="13.5">
      <c r="A59" s="71"/>
      <c r="B59" s="78"/>
      <c r="C59" s="78"/>
      <c r="D59" s="93">
        <f>SUM(D51:D58)</f>
        <v>318436</v>
      </c>
      <c r="E59" s="78"/>
      <c r="F59" s="93">
        <f>SUM(F51:F58)</f>
        <v>315495</v>
      </c>
      <c r="G59" s="78"/>
    </row>
    <row r="60" spans="1:7" ht="7.5" customHeight="1">
      <c r="A60" s="71"/>
      <c r="B60" s="78"/>
      <c r="C60" s="78"/>
      <c r="D60" s="94"/>
      <c r="E60" s="78"/>
      <c r="F60" s="94"/>
      <c r="G60" s="78"/>
    </row>
    <row r="61" spans="1:7" ht="13.5">
      <c r="A61" s="98" t="s">
        <v>98</v>
      </c>
      <c r="B61" s="78"/>
      <c r="C61" s="78"/>
      <c r="D61" s="96">
        <f>D48+D59</f>
        <v>376055</v>
      </c>
      <c r="E61" s="78"/>
      <c r="F61" s="96">
        <f>F48+F59</f>
        <v>377987</v>
      </c>
      <c r="G61" s="78"/>
    </row>
    <row r="62" spans="1:7" ht="6.75" customHeight="1">
      <c r="A62" s="103"/>
      <c r="B62" s="78"/>
      <c r="C62" s="78"/>
      <c r="D62" s="94"/>
      <c r="E62" s="78"/>
      <c r="F62" s="94"/>
      <c r="G62" s="78"/>
    </row>
    <row r="63" spans="1:7" ht="14.25" thickBot="1">
      <c r="A63" s="215" t="s">
        <v>99</v>
      </c>
      <c r="B63" s="78"/>
      <c r="C63" s="78"/>
      <c r="D63" s="90">
        <f>D61+D38</f>
        <v>832251</v>
      </c>
      <c r="E63" s="78"/>
      <c r="F63" s="90">
        <f>F61+F38</f>
        <v>835627</v>
      </c>
      <c r="G63" s="78"/>
    </row>
    <row r="64" spans="1:7" ht="14.25" thickTop="1">
      <c r="A64" s="80"/>
      <c r="B64" s="81"/>
      <c r="C64" s="104"/>
      <c r="G64" s="104"/>
    </row>
    <row r="65" spans="1:7" ht="13.5">
      <c r="A65" s="105" t="str">
        <f>+SCI!A57</f>
        <v>The accompanying notes on pages 5 to 95 form an integral part of the consolidated financial statements.</v>
      </c>
      <c r="B65" s="81"/>
      <c r="C65" s="106"/>
      <c r="D65" s="235"/>
      <c r="E65" s="106"/>
      <c r="F65" s="235"/>
      <c r="G65" s="106"/>
    </row>
    <row r="66" spans="1:7" ht="13.5">
      <c r="A66" s="105"/>
      <c r="B66" s="81"/>
      <c r="C66" s="106"/>
      <c r="D66" s="107"/>
      <c r="E66" s="106"/>
      <c r="F66" s="107"/>
      <c r="G66" s="106"/>
    </row>
    <row r="67" spans="1:7" ht="17.25" customHeight="1">
      <c r="A67" s="61"/>
      <c r="B67" s="61"/>
      <c r="C67" s="61"/>
      <c r="D67" s="108"/>
      <c r="E67" s="61"/>
      <c r="F67" s="108"/>
      <c r="G67" s="61"/>
    </row>
    <row r="68" spans="1:7" ht="8.25" customHeight="1">
      <c r="A68" s="61"/>
      <c r="B68" s="61"/>
      <c r="C68" s="61"/>
      <c r="D68" s="108"/>
      <c r="E68" s="61"/>
      <c r="F68" s="108"/>
      <c r="G68" s="61"/>
    </row>
    <row r="69" spans="1:6" s="22" customFormat="1" ht="14.25">
      <c r="A69" s="57" t="s">
        <v>56</v>
      </c>
      <c r="B69" s="26"/>
      <c r="C69" s="26"/>
      <c r="D69" s="26"/>
      <c r="E69" s="203"/>
      <c r="F69" s="203"/>
    </row>
    <row r="70" spans="1:6" s="22" customFormat="1" ht="14.25">
      <c r="A70" s="58" t="s">
        <v>3</v>
      </c>
      <c r="B70" s="26"/>
      <c r="C70" s="26"/>
      <c r="D70" s="26"/>
      <c r="E70" s="203"/>
      <c r="F70" s="203"/>
    </row>
    <row r="71" spans="1:8" s="22" customFormat="1" ht="13.5">
      <c r="A71" s="63"/>
      <c r="B71" s="196"/>
      <c r="C71" s="196"/>
      <c r="D71" s="196"/>
      <c r="E71" s="196"/>
      <c r="F71" s="196"/>
      <c r="G71" s="63"/>
      <c r="H71" s="63"/>
    </row>
    <row r="72" spans="1:6" s="22" customFormat="1" ht="14.25">
      <c r="A72" s="57" t="s">
        <v>57</v>
      </c>
      <c r="B72" s="26"/>
      <c r="C72" s="26"/>
      <c r="D72" s="26"/>
      <c r="E72" s="203"/>
      <c r="F72" s="203"/>
    </row>
    <row r="73" spans="1:6" s="22" customFormat="1" ht="14.25">
      <c r="A73" s="58" t="s">
        <v>10</v>
      </c>
      <c r="B73" s="26"/>
      <c r="C73" s="26"/>
      <c r="D73" s="26"/>
      <c r="E73" s="203"/>
      <c r="F73" s="203"/>
    </row>
    <row r="74" spans="1:7" s="22" customFormat="1" ht="13.5">
      <c r="A74" s="59"/>
      <c r="B74" s="26"/>
      <c r="C74" s="26"/>
      <c r="D74" s="26"/>
      <c r="E74" s="26"/>
      <c r="F74" s="26"/>
      <c r="G74" s="26"/>
    </row>
    <row r="75" spans="1:7" s="22" customFormat="1" ht="14.25">
      <c r="A75" s="60" t="s">
        <v>11</v>
      </c>
      <c r="B75" s="26"/>
      <c r="C75" s="26"/>
      <c r="D75" s="26"/>
      <c r="E75" s="26"/>
      <c r="F75" s="26"/>
      <c r="G75" s="26"/>
    </row>
    <row r="76" spans="1:7" s="22" customFormat="1" ht="14.25">
      <c r="A76" s="152" t="s">
        <v>12</v>
      </c>
      <c r="B76" s="26"/>
      <c r="C76" s="26"/>
      <c r="D76" s="26"/>
      <c r="E76" s="26"/>
      <c r="F76" s="26"/>
      <c r="G76" s="26"/>
    </row>
    <row r="77" ht="14.25">
      <c r="A77" s="152"/>
    </row>
    <row r="78" ht="13.5">
      <c r="A78" s="22"/>
    </row>
    <row r="79" ht="13.5">
      <c r="A79" s="109"/>
    </row>
    <row r="80" ht="13.5">
      <c r="A80" s="109"/>
    </row>
    <row r="81" ht="13.5">
      <c r="A81" s="109"/>
    </row>
  </sheetData>
  <sheetProtection/>
  <mergeCells count="3">
    <mergeCell ref="C4:C5"/>
    <mergeCell ref="F4:F5"/>
    <mergeCell ref="D4:D5"/>
  </mergeCells>
  <printOptions horizontalCentered="1"/>
  <pageMargins left="0.8661417322834646" right="0.4724409448818898" top="0.4724409448818898" bottom="0.4724409448818898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70" zoomScaleSheetLayoutView="70" zoomScalePageLayoutView="0" workbookViewId="0" topLeftCell="A13">
      <selection activeCell="A29" sqref="A29"/>
    </sheetView>
  </sheetViews>
  <sheetFormatPr defaultColWidth="2.57421875" defaultRowHeight="12.75"/>
  <cols>
    <col min="1" max="1" width="72.140625" style="129" customWidth="1"/>
    <col min="2" max="2" width="13.7109375" style="125" customWidth="1"/>
    <col min="3" max="3" width="13.57421875" style="125" customWidth="1"/>
    <col min="4" max="4" width="2.28125" style="125" customWidth="1"/>
    <col min="5" max="5" width="13.57421875" style="124" customWidth="1"/>
    <col min="6" max="6" width="5.140625" style="123" customWidth="1"/>
    <col min="7" max="29" width="11.57421875" style="113" customWidth="1"/>
    <col min="30" max="16384" width="2.57421875" style="113" customWidth="1"/>
  </cols>
  <sheetData>
    <row r="1" spans="1:6" s="110" customFormat="1" ht="13.5">
      <c r="A1" s="142" t="str">
        <f>'Cover '!A1</f>
        <v>SOPHARMA GROUP</v>
      </c>
      <c r="B1" s="160"/>
      <c r="C1" s="160"/>
      <c r="D1" s="160"/>
      <c r="E1" s="160"/>
      <c r="F1" s="161"/>
    </row>
    <row r="2" spans="1:6" s="111" customFormat="1" ht="13.5">
      <c r="A2" s="143" t="s">
        <v>100</v>
      </c>
      <c r="B2" s="162"/>
      <c r="C2" s="162"/>
      <c r="D2" s="162"/>
      <c r="E2" s="162"/>
      <c r="F2" s="161"/>
    </row>
    <row r="3" spans="1:6" s="111" customFormat="1" ht="13.5">
      <c r="A3" s="195" t="str">
        <f>SCI!A3</f>
        <v>for the period ended 31 March 2016</v>
      </c>
      <c r="B3" s="163"/>
      <c r="C3" s="163"/>
      <c r="D3" s="163"/>
      <c r="E3" s="163"/>
      <c r="F3" s="163"/>
    </row>
    <row r="4" spans="2:6" ht="15">
      <c r="B4" s="164" t="s">
        <v>30</v>
      </c>
      <c r="C4" s="233">
        <v>2016</v>
      </c>
      <c r="D4" s="237"/>
      <c r="E4" s="233">
        <v>2015</v>
      </c>
      <c r="F4" s="112"/>
    </row>
    <row r="5" spans="1:6" ht="21">
      <c r="A5" s="165"/>
      <c r="B5" s="114"/>
      <c r="C5" s="234" t="s">
        <v>0</v>
      </c>
      <c r="D5" s="139"/>
      <c r="E5" s="234" t="s">
        <v>0</v>
      </c>
      <c r="F5" s="112"/>
    </row>
    <row r="6" spans="1:6" ht="21">
      <c r="A6" s="165"/>
      <c r="B6" s="114"/>
      <c r="C6" s="115"/>
      <c r="D6" s="114"/>
      <c r="E6" s="154"/>
      <c r="F6" s="112"/>
    </row>
    <row r="7" spans="1:6" ht="13.5">
      <c r="A7" s="216" t="s">
        <v>101</v>
      </c>
      <c r="B7" s="116"/>
      <c r="C7" s="122"/>
      <c r="D7" s="116"/>
      <c r="E7" s="122"/>
      <c r="F7" s="167"/>
    </row>
    <row r="8" spans="1:7" ht="13.5">
      <c r="A8" s="217" t="s">
        <v>102</v>
      </c>
      <c r="B8" s="159"/>
      <c r="C8" s="141">
        <v>234127</v>
      </c>
      <c r="D8" s="116"/>
      <c r="E8" s="141">
        <v>234778</v>
      </c>
      <c r="F8" s="141"/>
      <c r="G8" s="117"/>
    </row>
    <row r="9" spans="1:7" ht="13.5">
      <c r="A9" s="217" t="s">
        <v>103</v>
      </c>
      <c r="B9" s="159"/>
      <c r="C9" s="141">
        <v>-208121</v>
      </c>
      <c r="D9" s="116"/>
      <c r="E9" s="141">
        <v>-194209</v>
      </c>
      <c r="F9" s="141"/>
      <c r="G9" s="117"/>
    </row>
    <row r="10" spans="1:7" ht="13.5">
      <c r="A10" s="217" t="s">
        <v>104</v>
      </c>
      <c r="B10" s="159"/>
      <c r="C10" s="141">
        <v>-18496</v>
      </c>
      <c r="D10" s="116"/>
      <c r="E10" s="141">
        <v>-17913</v>
      </c>
      <c r="F10" s="141"/>
      <c r="G10" s="117"/>
    </row>
    <row r="11" spans="1:7" s="118" customFormat="1" ht="13.5">
      <c r="A11" s="217" t="s">
        <v>105</v>
      </c>
      <c r="B11" s="159"/>
      <c r="C11" s="141">
        <v>-16693</v>
      </c>
      <c r="D11" s="116"/>
      <c r="E11" s="141">
        <v>-15800</v>
      </c>
      <c r="F11" s="141"/>
      <c r="G11" s="117"/>
    </row>
    <row r="12" spans="1:7" s="118" customFormat="1" ht="13.5">
      <c r="A12" s="217" t="s">
        <v>106</v>
      </c>
      <c r="B12" s="159"/>
      <c r="C12" s="141">
        <v>468</v>
      </c>
      <c r="D12" s="116"/>
      <c r="E12" s="141">
        <v>775</v>
      </c>
      <c r="F12" s="141"/>
      <c r="G12" s="117"/>
    </row>
    <row r="13" spans="1:7" s="118" customFormat="1" ht="13.5">
      <c r="A13" s="217" t="s">
        <v>107</v>
      </c>
      <c r="B13" s="159"/>
      <c r="C13" s="141">
        <v>-1166</v>
      </c>
      <c r="D13" s="116"/>
      <c r="E13" s="141">
        <v>-1556</v>
      </c>
      <c r="F13" s="141"/>
      <c r="G13" s="117"/>
    </row>
    <row r="14" spans="1:7" s="118" customFormat="1" ht="13.5">
      <c r="A14" s="217" t="s">
        <v>164</v>
      </c>
      <c r="B14" s="159"/>
      <c r="C14" s="141">
        <v>6</v>
      </c>
      <c r="D14" s="116"/>
      <c r="E14" s="141">
        <v>0</v>
      </c>
      <c r="F14" s="141"/>
      <c r="G14" s="117"/>
    </row>
    <row r="15" spans="1:7" s="118" customFormat="1" ht="13.5">
      <c r="A15" s="218" t="s">
        <v>108</v>
      </c>
      <c r="B15" s="159"/>
      <c r="C15" s="169">
        <v>-1780</v>
      </c>
      <c r="D15" s="116"/>
      <c r="E15" s="169">
        <v>-1879</v>
      </c>
      <c r="F15" s="141"/>
      <c r="G15" s="117"/>
    </row>
    <row r="16" spans="1:7" s="118" customFormat="1" ht="13.5">
      <c r="A16" s="217" t="s">
        <v>109</v>
      </c>
      <c r="B16" s="159"/>
      <c r="C16" s="141">
        <v>-780</v>
      </c>
      <c r="D16" s="116"/>
      <c r="E16" s="141">
        <v>-272</v>
      </c>
      <c r="F16" s="141"/>
      <c r="G16" s="117"/>
    </row>
    <row r="17" spans="1:10" ht="13.5">
      <c r="A17" s="217" t="s">
        <v>110</v>
      </c>
      <c r="B17" s="159"/>
      <c r="C17" s="141">
        <v>-469</v>
      </c>
      <c r="D17" s="116"/>
      <c r="E17" s="141">
        <v>325</v>
      </c>
      <c r="F17" s="141"/>
      <c r="G17" s="117"/>
      <c r="H17" s="170"/>
      <c r="I17" s="170"/>
      <c r="J17" s="170"/>
    </row>
    <row r="18" spans="1:6" s="118" customFormat="1" ht="13.5">
      <c r="A18" s="216" t="s">
        <v>111</v>
      </c>
      <c r="B18" s="116"/>
      <c r="C18" s="119">
        <f>SUM(C8:C17)</f>
        <v>-12904</v>
      </c>
      <c r="D18" s="116"/>
      <c r="E18" s="119">
        <f>SUM(E8:E17)</f>
        <v>4249</v>
      </c>
      <c r="F18" s="171"/>
    </row>
    <row r="19" spans="1:6" s="118" customFormat="1" ht="13.5">
      <c r="A19" s="166"/>
      <c r="B19" s="116"/>
      <c r="C19" s="122"/>
      <c r="D19" s="116"/>
      <c r="E19" s="122"/>
      <c r="F19" s="167"/>
    </row>
    <row r="20" spans="1:6" s="118" customFormat="1" ht="13.5">
      <c r="A20" s="216" t="s">
        <v>112</v>
      </c>
      <c r="B20" s="116"/>
      <c r="C20" s="122"/>
      <c r="D20" s="116"/>
      <c r="E20" s="122"/>
      <c r="F20" s="167"/>
    </row>
    <row r="21" spans="1:7" ht="13.5">
      <c r="A21" s="217" t="s">
        <v>113</v>
      </c>
      <c r="B21" s="159"/>
      <c r="C21" s="141">
        <v>-2811</v>
      </c>
      <c r="D21" s="116"/>
      <c r="E21" s="141">
        <v>-1497</v>
      </c>
      <c r="F21" s="171"/>
      <c r="G21" s="117"/>
    </row>
    <row r="22" spans="1:7" ht="13.5">
      <c r="A22" s="217" t="s">
        <v>114</v>
      </c>
      <c r="B22" s="298"/>
      <c r="C22" s="141">
        <v>282</v>
      </c>
      <c r="D22" s="116"/>
      <c r="E22" s="141">
        <v>115</v>
      </c>
      <c r="F22" s="171"/>
      <c r="G22" s="117"/>
    </row>
    <row r="23" spans="1:7" ht="13.5">
      <c r="A23" s="217" t="s">
        <v>115</v>
      </c>
      <c r="B23" s="159"/>
      <c r="C23" s="141">
        <v>-1166</v>
      </c>
      <c r="D23" s="116"/>
      <c r="E23" s="141">
        <v>-1332</v>
      </c>
      <c r="F23" s="171"/>
      <c r="G23" s="117"/>
    </row>
    <row r="24" spans="1:7" ht="13.5">
      <c r="A24" s="217" t="s">
        <v>116</v>
      </c>
      <c r="B24" s="159"/>
      <c r="C24" s="141">
        <v>-168</v>
      </c>
      <c r="D24" s="116"/>
      <c r="E24" s="141">
        <v>-1</v>
      </c>
      <c r="F24" s="171"/>
      <c r="G24" s="117"/>
    </row>
    <row r="25" spans="1:7" ht="13.5">
      <c r="A25" s="217" t="s">
        <v>117</v>
      </c>
      <c r="B25" s="159"/>
      <c r="C25" s="141">
        <v>275</v>
      </c>
      <c r="D25" s="116"/>
      <c r="E25" s="141" t="s">
        <v>160</v>
      </c>
      <c r="F25" s="171"/>
      <c r="G25" s="117"/>
    </row>
    <row r="26" spans="1:7" ht="13.5">
      <c r="A26" s="217" t="s">
        <v>165</v>
      </c>
      <c r="B26" s="172"/>
      <c r="C26" s="169">
        <v>-522</v>
      </c>
      <c r="D26" s="172"/>
      <c r="E26" s="169">
        <v>-4997</v>
      </c>
      <c r="F26" s="171"/>
      <c r="G26" s="117"/>
    </row>
    <row r="27" spans="1:7" ht="13.5">
      <c r="A27" s="219" t="s">
        <v>118</v>
      </c>
      <c r="B27" s="172">
        <v>17</v>
      </c>
      <c r="C27" s="169">
        <v>-66</v>
      </c>
      <c r="D27" s="172"/>
      <c r="E27" s="169">
        <v>-2895</v>
      </c>
      <c r="F27" s="171"/>
      <c r="G27" s="117"/>
    </row>
    <row r="28" spans="1:7" ht="13.5">
      <c r="A28" s="219" t="s">
        <v>173</v>
      </c>
      <c r="B28" s="172"/>
      <c r="C28" s="169">
        <v>0</v>
      </c>
      <c r="D28" s="172"/>
      <c r="E28" s="169">
        <v>2</v>
      </c>
      <c r="F28" s="171"/>
      <c r="G28" s="117"/>
    </row>
    <row r="29" spans="1:7" ht="13.5">
      <c r="A29" s="217" t="s">
        <v>119</v>
      </c>
      <c r="B29" s="172"/>
      <c r="C29" s="169">
        <v>-11235</v>
      </c>
      <c r="D29" s="172"/>
      <c r="E29" s="169">
        <v>-1388</v>
      </c>
      <c r="F29" s="171"/>
      <c r="G29" s="117"/>
    </row>
    <row r="30" spans="1:7" ht="13.5">
      <c r="A30" s="220" t="s">
        <v>120</v>
      </c>
      <c r="B30" s="159"/>
      <c r="C30" s="141">
        <v>-981</v>
      </c>
      <c r="D30" s="116"/>
      <c r="E30" s="141">
        <v>-3699</v>
      </c>
      <c r="F30" s="171"/>
      <c r="G30" s="117"/>
    </row>
    <row r="31" spans="1:7" ht="13.5">
      <c r="A31" s="218" t="s">
        <v>121</v>
      </c>
      <c r="B31" s="159"/>
      <c r="C31" s="141">
        <v>9762</v>
      </c>
      <c r="D31" s="116"/>
      <c r="E31" s="141">
        <v>215</v>
      </c>
      <c r="F31" s="171"/>
      <c r="G31" s="117"/>
    </row>
    <row r="32" spans="1:7" ht="13.5">
      <c r="A32" s="220" t="s">
        <v>122</v>
      </c>
      <c r="B32" s="159"/>
      <c r="C32" s="141">
        <v>-181</v>
      </c>
      <c r="D32" s="116"/>
      <c r="E32" s="141">
        <v>-347</v>
      </c>
      <c r="F32" s="171"/>
      <c r="G32" s="117"/>
    </row>
    <row r="33" spans="1:7" ht="13.5">
      <c r="A33" s="218" t="s">
        <v>123</v>
      </c>
      <c r="B33" s="159"/>
      <c r="C33" s="157">
        <v>38</v>
      </c>
      <c r="D33" s="116"/>
      <c r="E33" s="157">
        <v>74</v>
      </c>
      <c r="F33" s="171"/>
      <c r="G33" s="117"/>
    </row>
    <row r="34" spans="1:7" ht="13.5">
      <c r="A34" s="217" t="s">
        <v>124</v>
      </c>
      <c r="B34" s="159"/>
      <c r="C34" s="141">
        <v>995</v>
      </c>
      <c r="D34" s="116"/>
      <c r="E34" s="141">
        <v>331</v>
      </c>
      <c r="F34" s="171"/>
      <c r="G34" s="117"/>
    </row>
    <row r="35" spans="1:6" ht="13.5">
      <c r="A35" s="221" t="s">
        <v>125</v>
      </c>
      <c r="B35" s="173"/>
      <c r="C35" s="119">
        <f>SUM(C21:C34)</f>
        <v>-5778</v>
      </c>
      <c r="D35" s="116"/>
      <c r="E35" s="119">
        <f>SUM(E21:E34)</f>
        <v>-15419</v>
      </c>
      <c r="F35" s="174"/>
    </row>
    <row r="36" spans="1:6" ht="13.5">
      <c r="A36" s="168"/>
      <c r="B36" s="116"/>
      <c r="C36" s="122"/>
      <c r="D36" s="116"/>
      <c r="E36" s="122"/>
      <c r="F36" s="167"/>
    </row>
    <row r="37" spans="1:6" ht="13.5">
      <c r="A37" s="222" t="s">
        <v>126</v>
      </c>
      <c r="B37" s="116"/>
      <c r="C37" s="175"/>
      <c r="D37" s="116"/>
      <c r="E37" s="175"/>
      <c r="F37" s="174"/>
    </row>
    <row r="38" spans="1:7" ht="13.5">
      <c r="A38" s="218" t="s">
        <v>127</v>
      </c>
      <c r="B38" s="159"/>
      <c r="C38" s="141">
        <v>18743</v>
      </c>
      <c r="D38" s="116"/>
      <c r="E38" s="141">
        <v>16172</v>
      </c>
      <c r="F38" s="171"/>
      <c r="G38" s="117"/>
    </row>
    <row r="39" spans="1:7" ht="13.5">
      <c r="A39" s="218" t="s">
        <v>128</v>
      </c>
      <c r="B39" s="159"/>
      <c r="C39" s="141">
        <v>-31304</v>
      </c>
      <c r="D39" s="116"/>
      <c r="E39" s="141">
        <v>-10920</v>
      </c>
      <c r="F39" s="171"/>
      <c r="G39" s="117"/>
    </row>
    <row r="40" spans="1:7" ht="13.5">
      <c r="A40" s="218" t="s">
        <v>129</v>
      </c>
      <c r="B40" s="159"/>
      <c r="C40" s="141">
        <v>523</v>
      </c>
      <c r="D40" s="116"/>
      <c r="E40" s="141">
        <v>2010</v>
      </c>
      <c r="F40" s="171"/>
      <c r="G40" s="117"/>
    </row>
    <row r="41" spans="1:7" ht="13.5">
      <c r="A41" s="218" t="s">
        <v>130</v>
      </c>
      <c r="B41" s="159"/>
      <c r="C41" s="141">
        <v>-2383</v>
      </c>
      <c r="D41" s="116"/>
      <c r="E41" s="141">
        <v>-2847</v>
      </c>
      <c r="F41" s="171"/>
      <c r="G41" s="117"/>
    </row>
    <row r="42" spans="1:7" ht="13.5">
      <c r="A42" s="168" t="s">
        <v>131</v>
      </c>
      <c r="B42" s="159"/>
      <c r="C42" s="141">
        <v>-277</v>
      </c>
      <c r="D42" s="116"/>
      <c r="E42" s="141" t="s">
        <v>160</v>
      </c>
      <c r="F42" s="171"/>
      <c r="G42" s="117"/>
    </row>
    <row r="43" spans="1:7" ht="13.5">
      <c r="A43" s="168" t="s">
        <v>190</v>
      </c>
      <c r="B43" s="159"/>
      <c r="C43" s="141">
        <v>36183</v>
      </c>
      <c r="D43" s="116"/>
      <c r="E43" s="141">
        <v>0</v>
      </c>
      <c r="F43" s="171"/>
      <c r="G43" s="117"/>
    </row>
    <row r="44" spans="1:7" ht="16.5" customHeight="1">
      <c r="A44" s="223" t="s">
        <v>132</v>
      </c>
      <c r="B44" s="159"/>
      <c r="C44" s="169">
        <v>-472</v>
      </c>
      <c r="D44" s="116"/>
      <c r="E44" s="169">
        <v>-424</v>
      </c>
      <c r="F44" s="171"/>
      <c r="G44" s="117"/>
    </row>
    <row r="45" spans="1:7" s="118" customFormat="1" ht="13.5">
      <c r="A45" s="217" t="s">
        <v>133</v>
      </c>
      <c r="B45" s="159"/>
      <c r="C45" s="141">
        <v>-509</v>
      </c>
      <c r="D45" s="116"/>
      <c r="E45" s="141">
        <v>-385</v>
      </c>
      <c r="F45" s="171"/>
      <c r="G45" s="117"/>
    </row>
    <row r="46" spans="1:7" ht="13.5">
      <c r="A46" s="217" t="s">
        <v>134</v>
      </c>
      <c r="B46" s="159"/>
      <c r="C46" s="141">
        <v>-146</v>
      </c>
      <c r="D46" s="116"/>
      <c r="E46" s="141">
        <v>-175</v>
      </c>
      <c r="F46" s="171"/>
      <c r="G46" s="117"/>
    </row>
    <row r="47" spans="1:7" ht="13.5">
      <c r="A47" s="224" t="s">
        <v>135</v>
      </c>
      <c r="B47" s="159"/>
      <c r="C47" s="141">
        <v>-1</v>
      </c>
      <c r="D47" s="116"/>
      <c r="E47" s="141">
        <v>-65</v>
      </c>
      <c r="F47" s="171"/>
      <c r="G47" s="117"/>
    </row>
    <row r="48" spans="1:6" ht="13.5">
      <c r="A48" s="221" t="s">
        <v>136</v>
      </c>
      <c r="B48" s="116"/>
      <c r="C48" s="119">
        <f>SUM(C38:C47)</f>
        <v>20357</v>
      </c>
      <c r="D48" s="116"/>
      <c r="E48" s="119">
        <f>SUM(E38:E47)</f>
        <v>3366</v>
      </c>
      <c r="F48" s="177"/>
    </row>
    <row r="49" spans="1:6" ht="10.5" customHeight="1">
      <c r="A49" s="176"/>
      <c r="B49" s="116"/>
      <c r="C49" s="145"/>
      <c r="D49" s="116"/>
      <c r="E49" s="145"/>
      <c r="F49" s="178"/>
    </row>
    <row r="50" spans="1:7" s="118" customFormat="1" ht="15.75" customHeight="1">
      <c r="A50" s="225" t="s">
        <v>161</v>
      </c>
      <c r="B50" s="116"/>
      <c r="C50" s="120">
        <f>C18+C35+C48</f>
        <v>1675</v>
      </c>
      <c r="D50" s="116"/>
      <c r="E50" s="120">
        <f>E18+E35+E48</f>
        <v>-7804</v>
      </c>
      <c r="F50" s="177"/>
      <c r="G50" s="179"/>
    </row>
    <row r="51" spans="1:6" s="118" customFormat="1" ht="9.75" customHeight="1">
      <c r="A51" s="176"/>
      <c r="B51" s="116"/>
      <c r="C51" s="122"/>
      <c r="D51" s="116"/>
      <c r="E51" s="122"/>
      <c r="F51" s="178"/>
    </row>
    <row r="52" spans="1:6" ht="13.5">
      <c r="A52" s="226" t="s">
        <v>137</v>
      </c>
      <c r="B52" s="116"/>
      <c r="C52" s="141">
        <v>23114</v>
      </c>
      <c r="D52" s="116"/>
      <c r="E52" s="141">
        <v>25299</v>
      </c>
      <c r="F52" s="180"/>
    </row>
    <row r="53" spans="1:6" ht="9" customHeight="1">
      <c r="A53" s="224"/>
      <c r="B53" s="116"/>
      <c r="C53" s="180"/>
      <c r="D53" s="116"/>
      <c r="E53" s="180"/>
      <c r="F53" s="178"/>
    </row>
    <row r="54" spans="1:6" ht="14.25" thickBot="1">
      <c r="A54" s="227" t="s">
        <v>191</v>
      </c>
      <c r="B54" s="116">
        <f>+'[2]SFP'!C24</f>
        <v>25</v>
      </c>
      <c r="C54" s="121">
        <f>C52+C50</f>
        <v>24789</v>
      </c>
      <c r="D54" s="116"/>
      <c r="E54" s="121">
        <f>E52+E50</f>
        <v>17495</v>
      </c>
      <c r="F54" s="181"/>
    </row>
    <row r="55" spans="1:5" ht="15.75" thickTop="1">
      <c r="A55" s="158"/>
      <c r="B55" s="116"/>
      <c r="C55" s="183"/>
      <c r="D55" s="116"/>
      <c r="E55" s="122"/>
    </row>
    <row r="56" spans="1:5" ht="14.25">
      <c r="A56" s="184" t="str">
        <f>+SCI!A57</f>
        <v>The accompanying notes on pages 5 to 95 form an integral part of the consolidated financial statements.</v>
      </c>
      <c r="B56" s="116"/>
      <c r="C56" s="116"/>
      <c r="D56" s="116"/>
      <c r="E56" s="122"/>
    </row>
    <row r="57" spans="1:5" ht="13.5">
      <c r="A57" s="182"/>
      <c r="B57" s="116"/>
      <c r="C57" s="116"/>
      <c r="D57" s="116"/>
      <c r="E57" s="122"/>
    </row>
    <row r="58" spans="1:6" s="22" customFormat="1" ht="14.25">
      <c r="A58" s="57" t="s">
        <v>56</v>
      </c>
      <c r="B58" s="26"/>
      <c r="C58" s="26"/>
      <c r="D58" s="26"/>
      <c r="E58" s="203"/>
      <c r="F58" s="203"/>
    </row>
    <row r="59" spans="1:6" s="22" customFormat="1" ht="14.25">
      <c r="A59" s="58" t="s">
        <v>3</v>
      </c>
      <c r="B59" s="26"/>
      <c r="C59" s="26"/>
      <c r="D59" s="26"/>
      <c r="E59" s="203"/>
      <c r="F59" s="203"/>
    </row>
    <row r="60" spans="1:10" s="22" customFormat="1" ht="13.5">
      <c r="A60" s="63"/>
      <c r="B60" s="196"/>
      <c r="C60" s="196"/>
      <c r="D60" s="196"/>
      <c r="E60" s="196"/>
      <c r="F60" s="196"/>
      <c r="G60" s="63"/>
      <c r="H60" s="63"/>
      <c r="I60" s="63"/>
      <c r="J60" s="63"/>
    </row>
    <row r="61" spans="1:6" s="22" customFormat="1" ht="14.25">
      <c r="A61" s="57" t="s">
        <v>57</v>
      </c>
      <c r="B61" s="26"/>
      <c r="C61" s="26"/>
      <c r="D61" s="26"/>
      <c r="E61" s="203"/>
      <c r="F61" s="203"/>
    </row>
    <row r="62" spans="1:6" s="22" customFormat="1" ht="14.25">
      <c r="A62" s="58" t="s">
        <v>10</v>
      </c>
      <c r="B62" s="26"/>
      <c r="C62" s="26"/>
      <c r="D62" s="26"/>
      <c r="E62" s="203"/>
      <c r="F62" s="203"/>
    </row>
    <row r="63" spans="1:7" s="22" customFormat="1" ht="13.5">
      <c r="A63" s="59"/>
      <c r="B63" s="26"/>
      <c r="C63" s="26"/>
      <c r="D63" s="26"/>
      <c r="E63" s="26"/>
      <c r="F63" s="26"/>
      <c r="G63" s="26"/>
    </row>
    <row r="64" spans="1:7" s="22" customFormat="1" ht="14.25">
      <c r="A64" s="60" t="s">
        <v>11</v>
      </c>
      <c r="B64" s="26"/>
      <c r="C64" s="26"/>
      <c r="D64" s="26"/>
      <c r="E64" s="26"/>
      <c r="F64" s="26"/>
      <c r="G64" s="26"/>
    </row>
    <row r="65" spans="1:7" s="22" customFormat="1" ht="14.25">
      <c r="A65" s="152" t="s">
        <v>12</v>
      </c>
      <c r="B65" s="26"/>
      <c r="C65" s="26"/>
      <c r="D65" s="26"/>
      <c r="E65" s="26"/>
      <c r="F65" s="26"/>
      <c r="G65" s="26"/>
    </row>
    <row r="66" ht="13.5">
      <c r="A66" s="170"/>
    </row>
    <row r="67" ht="14.25">
      <c r="A67" s="126"/>
    </row>
    <row r="68" ht="14.25">
      <c r="A68" s="127"/>
    </row>
    <row r="69" ht="13.5">
      <c r="A69" s="128"/>
    </row>
    <row r="70" ht="13.5">
      <c r="A70" s="128"/>
    </row>
  </sheetData>
  <sheetProtection/>
  <printOptions horizontalCentered="1"/>
  <pageMargins left="0.7086614173228347" right="0.5511811023622047" top="0.35433070866141736" bottom="0.4330708661417323" header="0.2755905511811024" footer="0.31496062992125984"/>
  <pageSetup blackAndWhite="1" firstPageNumber="3" useFirstPageNumber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9"/>
  <sheetViews>
    <sheetView tabSelected="1" view="pageBreakPreview" zoomScale="70" zoomScaleNormal="70" zoomScaleSheetLayoutView="70" zoomScalePageLayoutView="0" workbookViewId="0" topLeftCell="B4">
      <selection activeCell="B10" sqref="B10"/>
    </sheetView>
  </sheetViews>
  <sheetFormatPr defaultColWidth="9.140625" defaultRowHeight="12.75"/>
  <cols>
    <col min="1" max="1" width="60.8515625" style="133" customWidth="1"/>
    <col min="2" max="2" width="8.00390625" style="133" customWidth="1"/>
    <col min="3" max="3" width="13.8515625" style="133" customWidth="1"/>
    <col min="4" max="4" width="0.9921875" style="133" customWidth="1"/>
    <col min="5" max="5" width="13.421875" style="133" customWidth="1"/>
    <col min="6" max="6" width="0.85546875" style="133" customWidth="1"/>
    <col min="7" max="7" width="13.57421875" style="133" customWidth="1"/>
    <col min="8" max="8" width="0.9921875" style="133" customWidth="1"/>
    <col min="9" max="9" width="15.8515625" style="133" customWidth="1"/>
    <col min="10" max="10" width="0.9921875" style="133" customWidth="1"/>
    <col min="11" max="11" width="17.57421875" style="133" customWidth="1"/>
    <col min="12" max="12" width="0.5625" style="133" customWidth="1"/>
    <col min="13" max="13" width="20.28125" style="133" customWidth="1"/>
    <col min="14" max="14" width="0.85546875" style="133" customWidth="1"/>
    <col min="15" max="15" width="19.7109375" style="133" customWidth="1"/>
    <col min="16" max="16" width="1.421875" style="133" customWidth="1"/>
    <col min="17" max="17" width="13.7109375" style="133" customWidth="1"/>
    <col min="18" max="18" width="1.421875" style="133" customWidth="1"/>
    <col min="19" max="19" width="20.421875" style="134" customWidth="1"/>
    <col min="20" max="20" width="1.421875" style="133" customWidth="1"/>
    <col min="21" max="21" width="18.8515625" style="133" customWidth="1"/>
    <col min="22" max="22" width="11.7109375" style="133" bestFit="1" customWidth="1"/>
    <col min="23" max="23" width="10.8515625" style="133" customWidth="1"/>
    <col min="24" max="25" width="9.8515625" style="133" bestFit="1" customWidth="1"/>
    <col min="26" max="16384" width="9.140625" style="133" customWidth="1"/>
  </cols>
  <sheetData>
    <row r="1" spans="1:21" ht="18" customHeight="1">
      <c r="A1" s="130" t="str">
        <f>'Cover '!A1</f>
        <v>SOPHARMA GROUP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32"/>
      <c r="T1" s="131"/>
      <c r="U1" s="131"/>
    </row>
    <row r="2" spans="1:17" ht="18" customHeight="1">
      <c r="A2" s="329" t="s">
        <v>138</v>
      </c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21" ht="18" customHeight="1">
      <c r="A3" s="195" t="str">
        <f>SCI!A3</f>
        <v>for the period ended 31 March 2016</v>
      </c>
      <c r="B3" s="195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U3" s="135"/>
    </row>
    <row r="4" spans="1:21" ht="42" customHeight="1">
      <c r="A4" s="185"/>
      <c r="B4" s="186"/>
      <c r="C4" s="331" t="s">
        <v>145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186"/>
      <c r="S4" s="292" t="s">
        <v>148</v>
      </c>
      <c r="T4" s="186"/>
      <c r="U4" s="292" t="s">
        <v>149</v>
      </c>
    </row>
    <row r="5" spans="1:21" ht="15" customHeight="1">
      <c r="A5" s="332"/>
      <c r="B5" s="242" t="s">
        <v>30</v>
      </c>
      <c r="C5" s="334" t="s">
        <v>139</v>
      </c>
      <c r="D5" s="243"/>
      <c r="E5" s="334" t="s">
        <v>140</v>
      </c>
      <c r="F5" s="243"/>
      <c r="G5" s="334" t="s">
        <v>141</v>
      </c>
      <c r="H5" s="243"/>
      <c r="I5" s="334" t="s">
        <v>142</v>
      </c>
      <c r="J5" s="244"/>
      <c r="K5" s="334" t="s">
        <v>143</v>
      </c>
      <c r="L5" s="244"/>
      <c r="M5" s="336" t="s">
        <v>144</v>
      </c>
      <c r="N5" s="243"/>
      <c r="O5" s="327" t="s">
        <v>146</v>
      </c>
      <c r="P5" s="243"/>
      <c r="Q5" s="327" t="s">
        <v>147</v>
      </c>
      <c r="R5" s="245"/>
      <c r="S5" s="246"/>
      <c r="T5" s="245"/>
      <c r="U5" s="245"/>
    </row>
    <row r="6" spans="1:21" s="247" customFormat="1" ht="69" customHeight="1">
      <c r="A6" s="333"/>
      <c r="C6" s="335"/>
      <c r="D6" s="248"/>
      <c r="E6" s="335"/>
      <c r="F6" s="248"/>
      <c r="G6" s="335"/>
      <c r="H6" s="248"/>
      <c r="I6" s="335"/>
      <c r="J6" s="249"/>
      <c r="K6" s="335"/>
      <c r="L6" s="249"/>
      <c r="M6" s="337"/>
      <c r="N6" s="248"/>
      <c r="O6" s="328"/>
      <c r="P6" s="248"/>
      <c r="Q6" s="328"/>
      <c r="R6" s="250"/>
      <c r="S6" s="251"/>
      <c r="T6" s="252"/>
      <c r="U6" s="252"/>
    </row>
    <row r="7" spans="1:21" s="256" customFormat="1" ht="13.5">
      <c r="A7" s="253"/>
      <c r="B7" s="253"/>
      <c r="C7" s="234" t="s">
        <v>0</v>
      </c>
      <c r="D7" s="234"/>
      <c r="E7" s="234" t="s">
        <v>0</v>
      </c>
      <c r="F7" s="234"/>
      <c r="G7" s="234" t="s">
        <v>0</v>
      </c>
      <c r="H7" s="234"/>
      <c r="I7" s="234" t="s">
        <v>0</v>
      </c>
      <c r="J7" s="234"/>
      <c r="K7" s="234" t="s">
        <v>0</v>
      </c>
      <c r="L7" s="234"/>
      <c r="M7" s="234" t="s">
        <v>0</v>
      </c>
      <c r="N7" s="234"/>
      <c r="O7" s="234" t="s">
        <v>0</v>
      </c>
      <c r="P7" s="234"/>
      <c r="Q7" s="234" t="s">
        <v>0</v>
      </c>
      <c r="R7" s="254"/>
      <c r="S7" s="255" t="s">
        <v>0</v>
      </c>
      <c r="T7" s="234"/>
      <c r="U7" s="234" t="s">
        <v>0</v>
      </c>
    </row>
    <row r="8" spans="1:19" s="247" customFormat="1" ht="12" customHeight="1">
      <c r="A8" s="257"/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  <c r="P8" s="258"/>
      <c r="Q8" s="258"/>
      <c r="S8" s="260"/>
    </row>
    <row r="9" spans="1:21" s="156" customFormat="1" ht="3.75" customHeight="1">
      <c r="A9" s="137"/>
      <c r="B9" s="261"/>
      <c r="C9" s="192"/>
      <c r="D9" s="136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262"/>
      <c r="S9" s="239"/>
      <c r="T9" s="263"/>
      <c r="U9" s="264"/>
    </row>
    <row r="10" spans="1:22" s="156" customFormat="1" ht="14.25" customHeight="1" thickBot="1">
      <c r="A10" s="266" t="s">
        <v>162</v>
      </c>
      <c r="B10" s="299">
        <f>+'[2]SFP'!C38</f>
        <v>26</v>
      </c>
      <c r="C10" s="305">
        <v>132000</v>
      </c>
      <c r="D10" s="300"/>
      <c r="E10" s="305">
        <v>-18095</v>
      </c>
      <c r="F10" s="300"/>
      <c r="G10" s="305">
        <v>33555</v>
      </c>
      <c r="H10" s="300"/>
      <c r="I10" s="305">
        <v>23754</v>
      </c>
      <c r="J10" s="301"/>
      <c r="K10" s="305">
        <v>1190</v>
      </c>
      <c r="L10" s="301"/>
      <c r="M10" s="305">
        <v>-4335</v>
      </c>
      <c r="N10" s="300"/>
      <c r="O10" s="305">
        <v>203260</v>
      </c>
      <c r="P10" s="300"/>
      <c r="Q10" s="305">
        <v>371329</v>
      </c>
      <c r="R10" s="302"/>
      <c r="S10" s="305">
        <v>60308</v>
      </c>
      <c r="T10" s="303"/>
      <c r="U10" s="305">
        <v>431637</v>
      </c>
      <c r="V10" s="265"/>
    </row>
    <row r="11" spans="1:21" s="156" customFormat="1" ht="6" customHeight="1" thickTop="1">
      <c r="A11" s="266"/>
      <c r="B11" s="299"/>
      <c r="C11" s="301"/>
      <c r="D11" s="300"/>
      <c r="E11" s="300"/>
      <c r="F11" s="300"/>
      <c r="G11" s="301"/>
      <c r="H11" s="300"/>
      <c r="I11" s="301"/>
      <c r="J11" s="301"/>
      <c r="K11" s="301"/>
      <c r="L11" s="301"/>
      <c r="M11" s="301"/>
      <c r="N11" s="300"/>
      <c r="O11" s="301"/>
      <c r="P11" s="300"/>
      <c r="Q11" s="301"/>
      <c r="R11" s="302"/>
      <c r="S11" s="302"/>
      <c r="T11" s="303"/>
      <c r="U11" s="306"/>
    </row>
    <row r="12" spans="1:21" s="156" customFormat="1" ht="15">
      <c r="A12" s="267" t="s">
        <v>195</v>
      </c>
      <c r="B12" s="299"/>
      <c r="C12" s="301"/>
      <c r="D12" s="300"/>
      <c r="E12" s="300"/>
      <c r="F12" s="300"/>
      <c r="G12" s="301"/>
      <c r="H12" s="300"/>
      <c r="I12" s="301"/>
      <c r="J12" s="301"/>
      <c r="K12" s="301"/>
      <c r="L12" s="301"/>
      <c r="M12" s="301"/>
      <c r="N12" s="300"/>
      <c r="O12" s="301"/>
      <c r="P12" s="300"/>
      <c r="Q12" s="301"/>
      <c r="R12" s="302"/>
      <c r="S12" s="302"/>
      <c r="T12" s="303"/>
      <c r="U12" s="306"/>
    </row>
    <row r="13" spans="1:21" s="156" customFormat="1" ht="15">
      <c r="A13" s="268" t="s">
        <v>174</v>
      </c>
      <c r="B13" s="299"/>
      <c r="C13" s="304">
        <v>0</v>
      </c>
      <c r="D13" s="304"/>
      <c r="E13" s="304">
        <v>-175</v>
      </c>
      <c r="F13" s="304"/>
      <c r="G13" s="304">
        <v>0</v>
      </c>
      <c r="H13" s="304"/>
      <c r="I13" s="304">
        <v>0</v>
      </c>
      <c r="J13" s="304"/>
      <c r="K13" s="304">
        <v>0</v>
      </c>
      <c r="L13" s="304"/>
      <c r="M13" s="304">
        <v>0</v>
      </c>
      <c r="N13" s="304"/>
      <c r="O13" s="304"/>
      <c r="P13" s="304"/>
      <c r="Q13" s="304">
        <f>SUM(C13:P13)</f>
        <v>-175</v>
      </c>
      <c r="R13" s="306"/>
      <c r="S13" s="304">
        <v>0</v>
      </c>
      <c r="T13" s="306"/>
      <c r="U13" s="307">
        <f>SUM(Q13:T13)</f>
        <v>-175</v>
      </c>
    </row>
    <row r="14" spans="1:21" s="156" customFormat="1" ht="5.25" customHeight="1">
      <c r="A14" s="268"/>
      <c r="B14" s="299"/>
      <c r="C14" s="301"/>
      <c r="D14" s="300"/>
      <c r="E14" s="300"/>
      <c r="F14" s="300"/>
      <c r="G14" s="301"/>
      <c r="H14" s="300"/>
      <c r="I14" s="301"/>
      <c r="J14" s="301"/>
      <c r="K14" s="301"/>
      <c r="L14" s="301"/>
      <c r="M14" s="301"/>
      <c r="N14" s="300"/>
      <c r="O14" s="301"/>
      <c r="P14" s="300"/>
      <c r="Q14" s="301"/>
      <c r="R14" s="302"/>
      <c r="S14" s="302"/>
      <c r="T14" s="303"/>
      <c r="U14" s="306"/>
    </row>
    <row r="15" spans="1:21" s="156" customFormat="1" ht="15">
      <c r="A15" s="238" t="s">
        <v>168</v>
      </c>
      <c r="B15" s="299"/>
      <c r="C15" s="300">
        <v>2798</v>
      </c>
      <c r="D15" s="300"/>
      <c r="E15" s="300"/>
      <c r="F15" s="300"/>
      <c r="G15" s="300">
        <v>8785</v>
      </c>
      <c r="H15" s="300"/>
      <c r="I15" s="300">
        <v>172</v>
      </c>
      <c r="J15" s="301"/>
      <c r="K15" s="301">
        <v>0</v>
      </c>
      <c r="L15" s="301"/>
      <c r="M15" s="301">
        <v>0</v>
      </c>
      <c r="N15" s="300"/>
      <c r="O15" s="300">
        <v>607</v>
      </c>
      <c r="P15" s="300"/>
      <c r="Q15" s="300">
        <f>SUM(C15:P15)</f>
        <v>12362</v>
      </c>
      <c r="R15" s="302"/>
      <c r="S15" s="314">
        <v>-12362</v>
      </c>
      <c r="T15" s="303"/>
      <c r="U15" s="306">
        <f>SUM(Q15:T15)</f>
        <v>0</v>
      </c>
    </row>
    <row r="16" spans="1:21" s="156" customFormat="1" ht="4.5" customHeight="1">
      <c r="A16" s="268"/>
      <c r="B16" s="299"/>
      <c r="C16" s="301"/>
      <c r="D16" s="300"/>
      <c r="E16" s="300"/>
      <c r="F16" s="300"/>
      <c r="G16" s="301"/>
      <c r="H16" s="300"/>
      <c r="I16" s="301"/>
      <c r="J16" s="301"/>
      <c r="K16" s="301"/>
      <c r="L16" s="301"/>
      <c r="M16" s="301"/>
      <c r="N16" s="300"/>
      <c r="O16" s="301"/>
      <c r="P16" s="300"/>
      <c r="Q16" s="301"/>
      <c r="R16" s="302"/>
      <c r="S16" s="302"/>
      <c r="T16" s="303"/>
      <c r="U16" s="306"/>
    </row>
    <row r="17" spans="1:21" s="156" customFormat="1" ht="15">
      <c r="A17" s="268" t="s">
        <v>169</v>
      </c>
      <c r="B17" s="299"/>
      <c r="C17" s="310">
        <v>0</v>
      </c>
      <c r="D17" s="309"/>
      <c r="E17" s="310">
        <v>0</v>
      </c>
      <c r="F17" s="304"/>
      <c r="G17" s="310">
        <v>0</v>
      </c>
      <c r="H17" s="304"/>
      <c r="I17" s="310">
        <v>0</v>
      </c>
      <c r="J17" s="309"/>
      <c r="K17" s="310">
        <v>0</v>
      </c>
      <c r="L17" s="309"/>
      <c r="M17" s="310">
        <v>0</v>
      </c>
      <c r="N17" s="304"/>
      <c r="O17" s="310">
        <v>0</v>
      </c>
      <c r="P17" s="304"/>
      <c r="Q17" s="310">
        <v>0</v>
      </c>
      <c r="R17" s="306"/>
      <c r="S17" s="310">
        <v>0</v>
      </c>
      <c r="T17" s="306"/>
      <c r="U17" s="310">
        <v>0</v>
      </c>
    </row>
    <row r="18" spans="1:21" s="156" customFormat="1" ht="15">
      <c r="A18" s="238" t="s">
        <v>170</v>
      </c>
      <c r="B18" s="299"/>
      <c r="C18" s="300">
        <v>0</v>
      </c>
      <c r="D18" s="300"/>
      <c r="E18" s="300">
        <v>0</v>
      </c>
      <c r="F18" s="300"/>
      <c r="G18" s="300">
        <v>0</v>
      </c>
      <c r="H18" s="300"/>
      <c r="I18" s="300">
        <v>0</v>
      </c>
      <c r="J18" s="300"/>
      <c r="K18" s="300">
        <v>0</v>
      </c>
      <c r="L18" s="300"/>
      <c r="M18" s="300">
        <v>0</v>
      </c>
      <c r="N18" s="300"/>
      <c r="O18" s="300">
        <v>0</v>
      </c>
      <c r="P18" s="300"/>
      <c r="Q18" s="304">
        <v>0</v>
      </c>
      <c r="R18" s="314"/>
      <c r="S18" s="300">
        <v>0</v>
      </c>
      <c r="T18" s="315"/>
      <c r="U18" s="300">
        <v>0</v>
      </c>
    </row>
    <row r="19" spans="1:21" s="156" customFormat="1" ht="15">
      <c r="A19" s="238" t="s">
        <v>171</v>
      </c>
      <c r="B19" s="299"/>
      <c r="C19" s="300">
        <v>0</v>
      </c>
      <c r="D19" s="300"/>
      <c r="E19" s="300">
        <v>0</v>
      </c>
      <c r="F19" s="300"/>
      <c r="G19" s="300">
        <v>0</v>
      </c>
      <c r="H19" s="300"/>
      <c r="I19" s="300">
        <v>0</v>
      </c>
      <c r="J19" s="300"/>
      <c r="K19" s="300">
        <v>0</v>
      </c>
      <c r="L19" s="300"/>
      <c r="M19" s="300">
        <v>0</v>
      </c>
      <c r="N19" s="300"/>
      <c r="O19" s="300">
        <v>0</v>
      </c>
      <c r="P19" s="300"/>
      <c r="Q19" s="304">
        <v>0</v>
      </c>
      <c r="R19" s="314"/>
      <c r="S19" s="300">
        <v>0</v>
      </c>
      <c r="T19" s="315"/>
      <c r="U19" s="300">
        <v>0</v>
      </c>
    </row>
    <row r="20" spans="1:21" s="156" customFormat="1" ht="6" customHeight="1">
      <c r="A20" s="268"/>
      <c r="B20" s="299"/>
      <c r="C20" s="301"/>
      <c r="D20" s="300"/>
      <c r="E20" s="300"/>
      <c r="F20" s="300"/>
      <c r="G20" s="301"/>
      <c r="H20" s="300"/>
      <c r="I20" s="301"/>
      <c r="J20" s="301"/>
      <c r="K20" s="301"/>
      <c r="L20" s="301"/>
      <c r="M20" s="301"/>
      <c r="N20" s="300"/>
      <c r="O20" s="301"/>
      <c r="P20" s="300"/>
      <c r="Q20" s="301"/>
      <c r="R20" s="302"/>
      <c r="S20" s="302"/>
      <c r="T20" s="303"/>
      <c r="U20" s="306"/>
    </row>
    <row r="21" spans="1:21" s="156" customFormat="1" ht="15">
      <c r="A21" s="137" t="s">
        <v>150</v>
      </c>
      <c r="B21" s="299"/>
      <c r="C21" s="313">
        <v>0</v>
      </c>
      <c r="D21" s="301"/>
      <c r="E21" s="313">
        <v>0</v>
      </c>
      <c r="F21" s="301"/>
      <c r="G21" s="313">
        <v>0</v>
      </c>
      <c r="H21" s="301"/>
      <c r="I21" s="313">
        <v>0</v>
      </c>
      <c r="J21" s="301"/>
      <c r="K21" s="313">
        <v>0</v>
      </c>
      <c r="L21" s="301"/>
      <c r="M21" s="313">
        <v>0</v>
      </c>
      <c r="N21" s="301"/>
      <c r="O21" s="313">
        <f>O22+O23+O24+O25+O26</f>
        <v>524</v>
      </c>
      <c r="P21" s="313">
        <f aca="true" t="shared" si="0" ref="P21:U21">P22+P23+P24+P25+P26</f>
        <v>0</v>
      </c>
      <c r="Q21" s="313">
        <f t="shared" si="0"/>
        <v>524</v>
      </c>
      <c r="R21" s="313">
        <f t="shared" si="0"/>
        <v>0</v>
      </c>
      <c r="S21" s="313">
        <f t="shared" si="0"/>
        <v>-2130</v>
      </c>
      <c r="T21" s="313">
        <f t="shared" si="0"/>
        <v>0</v>
      </c>
      <c r="U21" s="313">
        <f t="shared" si="0"/>
        <v>-1606</v>
      </c>
    </row>
    <row r="22" spans="1:21" s="156" customFormat="1" ht="15">
      <c r="A22" s="269" t="s">
        <v>151</v>
      </c>
      <c r="B22" s="299"/>
      <c r="C22" s="311">
        <v>0</v>
      </c>
      <c r="D22" s="300"/>
      <c r="E22" s="311">
        <v>0</v>
      </c>
      <c r="F22" s="300"/>
      <c r="G22" s="311">
        <v>0</v>
      </c>
      <c r="H22" s="300"/>
      <c r="I22" s="311">
        <v>0</v>
      </c>
      <c r="J22" s="301"/>
      <c r="K22" s="311">
        <v>0</v>
      </c>
      <c r="L22" s="301"/>
      <c r="M22" s="311">
        <v>0</v>
      </c>
      <c r="N22" s="300"/>
      <c r="O22" s="312">
        <v>0</v>
      </c>
      <c r="P22" s="300"/>
      <c r="Q22" s="304">
        <v>0</v>
      </c>
      <c r="R22" s="302"/>
      <c r="S22" s="312">
        <v>-150</v>
      </c>
      <c r="T22" s="303"/>
      <c r="U22" s="307">
        <f>SUM(Q22:T22)</f>
        <v>-150</v>
      </c>
    </row>
    <row r="23" spans="1:21" s="156" customFormat="1" ht="15">
      <c r="A23" s="269" t="s">
        <v>175</v>
      </c>
      <c r="B23" s="299"/>
      <c r="C23" s="311">
        <v>0</v>
      </c>
      <c r="D23" s="300"/>
      <c r="E23" s="311">
        <v>0</v>
      </c>
      <c r="F23" s="300"/>
      <c r="G23" s="311">
        <v>0</v>
      </c>
      <c r="H23" s="300"/>
      <c r="I23" s="311">
        <v>0</v>
      </c>
      <c r="J23" s="301"/>
      <c r="K23" s="311">
        <v>0</v>
      </c>
      <c r="L23" s="301"/>
      <c r="M23" s="311">
        <v>0</v>
      </c>
      <c r="N23" s="300"/>
      <c r="O23" s="312">
        <v>0</v>
      </c>
      <c r="P23" s="300"/>
      <c r="Q23" s="304">
        <v>0</v>
      </c>
      <c r="R23" s="302"/>
      <c r="S23" s="312">
        <v>-64</v>
      </c>
      <c r="T23" s="303"/>
      <c r="U23" s="307">
        <f>SUM(Q23:T23)</f>
        <v>-64</v>
      </c>
    </row>
    <row r="24" spans="1:21" s="156" customFormat="1" ht="15">
      <c r="A24" s="269" t="s">
        <v>152</v>
      </c>
      <c r="B24" s="299"/>
      <c r="C24" s="311">
        <v>0</v>
      </c>
      <c r="D24" s="300"/>
      <c r="E24" s="311">
        <v>0</v>
      </c>
      <c r="F24" s="300"/>
      <c r="G24" s="311">
        <v>0</v>
      </c>
      <c r="H24" s="300"/>
      <c r="I24" s="311">
        <v>0</v>
      </c>
      <c r="J24" s="301"/>
      <c r="K24" s="311">
        <v>0</v>
      </c>
      <c r="L24" s="301"/>
      <c r="M24" s="311">
        <v>0</v>
      </c>
      <c r="N24" s="300"/>
      <c r="O24" s="312">
        <v>0</v>
      </c>
      <c r="P24" s="300"/>
      <c r="Q24" s="304">
        <v>0</v>
      </c>
      <c r="R24" s="302"/>
      <c r="S24" s="312">
        <v>0</v>
      </c>
      <c r="T24" s="303"/>
      <c r="U24" s="307">
        <f>SUM(Q24:T24)</f>
        <v>0</v>
      </c>
    </row>
    <row r="25" spans="1:21" s="156" customFormat="1" ht="15">
      <c r="A25" s="269" t="s">
        <v>153</v>
      </c>
      <c r="B25" s="299"/>
      <c r="C25" s="311">
        <v>0</v>
      </c>
      <c r="D25" s="300"/>
      <c r="E25" s="311">
        <v>0</v>
      </c>
      <c r="F25" s="300"/>
      <c r="G25" s="311">
        <v>0</v>
      </c>
      <c r="H25" s="300"/>
      <c r="I25" s="311">
        <v>0</v>
      </c>
      <c r="J25" s="301"/>
      <c r="K25" s="311">
        <v>0</v>
      </c>
      <c r="L25" s="301"/>
      <c r="M25" s="311">
        <v>0</v>
      </c>
      <c r="N25" s="300"/>
      <c r="O25" s="312">
        <v>643</v>
      </c>
      <c r="P25" s="300"/>
      <c r="Q25" s="304">
        <f>SUM(C25:P25)</f>
        <v>643</v>
      </c>
      <c r="R25" s="302"/>
      <c r="S25" s="312">
        <v>-1916</v>
      </c>
      <c r="T25" s="303"/>
      <c r="U25" s="307">
        <f>SUM(Q25:T25)</f>
        <v>-1273</v>
      </c>
    </row>
    <row r="26" spans="1:21" s="156" customFormat="1" ht="15">
      <c r="A26" s="269" t="s">
        <v>154</v>
      </c>
      <c r="B26" s="299"/>
      <c r="C26" s="311">
        <v>0</v>
      </c>
      <c r="D26" s="300"/>
      <c r="E26" s="311">
        <v>0</v>
      </c>
      <c r="F26" s="300"/>
      <c r="G26" s="311">
        <v>0</v>
      </c>
      <c r="H26" s="300"/>
      <c r="I26" s="311">
        <v>0</v>
      </c>
      <c r="J26" s="301"/>
      <c r="K26" s="311">
        <v>0</v>
      </c>
      <c r="L26" s="301"/>
      <c r="M26" s="311">
        <v>0</v>
      </c>
      <c r="N26" s="300"/>
      <c r="O26" s="312">
        <v>-119</v>
      </c>
      <c r="P26" s="300"/>
      <c r="Q26" s="304">
        <f>SUM(C26:P26)</f>
        <v>-119</v>
      </c>
      <c r="R26" s="302"/>
      <c r="S26" s="312">
        <v>0</v>
      </c>
      <c r="T26" s="303"/>
      <c r="U26" s="307">
        <f>SUM(Q26:T26)</f>
        <v>-119</v>
      </c>
    </row>
    <row r="27" spans="1:21" s="156" customFormat="1" ht="6" customHeight="1">
      <c r="A27" s="269"/>
      <c r="B27" s="299"/>
      <c r="C27" s="301"/>
      <c r="D27" s="300"/>
      <c r="E27" s="300"/>
      <c r="F27" s="300"/>
      <c r="G27" s="301"/>
      <c r="H27" s="300"/>
      <c r="I27" s="301"/>
      <c r="J27" s="301"/>
      <c r="K27" s="301"/>
      <c r="L27" s="301"/>
      <c r="M27" s="301"/>
      <c r="N27" s="300"/>
      <c r="O27" s="301"/>
      <c r="P27" s="300"/>
      <c r="Q27" s="301"/>
      <c r="R27" s="302"/>
      <c r="S27" s="302"/>
      <c r="T27" s="303"/>
      <c r="U27" s="306"/>
    </row>
    <row r="28" spans="1:21" s="156" customFormat="1" ht="15">
      <c r="A28" s="150" t="s">
        <v>166</v>
      </c>
      <c r="B28" s="299"/>
      <c r="C28" s="313">
        <v>0</v>
      </c>
      <c r="D28" s="300"/>
      <c r="E28" s="313">
        <v>0</v>
      </c>
      <c r="F28" s="300"/>
      <c r="G28" s="313">
        <v>0</v>
      </c>
      <c r="H28" s="300"/>
      <c r="I28" s="313">
        <v>0</v>
      </c>
      <c r="J28" s="301"/>
      <c r="K28" s="313">
        <f>K29+K30</f>
        <v>39</v>
      </c>
      <c r="L28" s="313">
        <f>L29+L30</f>
        <v>0</v>
      </c>
      <c r="M28" s="313">
        <f>M29+M30</f>
        <v>2845</v>
      </c>
      <c r="N28" s="300"/>
      <c r="O28" s="313">
        <f>O29+O30</f>
        <v>9227</v>
      </c>
      <c r="P28" s="300"/>
      <c r="Q28" s="313">
        <f>Q29+Q30</f>
        <v>12111</v>
      </c>
      <c r="R28" s="302"/>
      <c r="S28" s="313">
        <f>S29+S30</f>
        <v>714</v>
      </c>
      <c r="T28" s="303"/>
      <c r="U28" s="313">
        <f>U29+U30</f>
        <v>12825</v>
      </c>
    </row>
    <row r="29" spans="1:21" s="156" customFormat="1" ht="15">
      <c r="A29" s="228" t="s">
        <v>155</v>
      </c>
      <c r="B29" s="299"/>
      <c r="C29" s="308">
        <v>0</v>
      </c>
      <c r="D29" s="300"/>
      <c r="E29" s="308">
        <v>0</v>
      </c>
      <c r="F29" s="300"/>
      <c r="G29" s="308">
        <v>0</v>
      </c>
      <c r="H29" s="300"/>
      <c r="I29" s="304">
        <v>0</v>
      </c>
      <c r="J29" s="301"/>
      <c r="K29" s="304">
        <v>0</v>
      </c>
      <c r="L29" s="301"/>
      <c r="M29" s="304">
        <v>0</v>
      </c>
      <c r="N29" s="300"/>
      <c r="O29" s="304">
        <v>9241</v>
      </c>
      <c r="P29" s="300"/>
      <c r="Q29" s="304">
        <f>SUM(C29:P29)</f>
        <v>9241</v>
      </c>
      <c r="R29" s="302"/>
      <c r="S29" s="304">
        <v>973</v>
      </c>
      <c r="T29" s="303"/>
      <c r="U29" s="307">
        <f>SUM(Q29:T29)</f>
        <v>10214</v>
      </c>
    </row>
    <row r="30" spans="1:21" s="156" customFormat="1" ht="15">
      <c r="A30" s="228" t="s">
        <v>156</v>
      </c>
      <c r="B30" s="299"/>
      <c r="C30" s="308">
        <v>0</v>
      </c>
      <c r="D30" s="300"/>
      <c r="E30" s="308">
        <v>0</v>
      </c>
      <c r="F30" s="300"/>
      <c r="G30" s="308">
        <v>0</v>
      </c>
      <c r="H30" s="300"/>
      <c r="I30" s="304">
        <v>0</v>
      </c>
      <c r="J30" s="301"/>
      <c r="K30" s="304">
        <v>39</v>
      </c>
      <c r="L30" s="301"/>
      <c r="M30" s="304">
        <v>2845</v>
      </c>
      <c r="N30" s="300"/>
      <c r="O30" s="304">
        <v>-14</v>
      </c>
      <c r="P30" s="300"/>
      <c r="Q30" s="304">
        <f>SUM(C30:P30)</f>
        <v>2870</v>
      </c>
      <c r="R30" s="302"/>
      <c r="S30" s="304">
        <v>-259</v>
      </c>
      <c r="T30" s="303"/>
      <c r="U30" s="307">
        <f>SUM(Q30:T30)</f>
        <v>2611</v>
      </c>
    </row>
    <row r="31" spans="1:21" s="156" customFormat="1" ht="6.75" customHeight="1">
      <c r="A31" s="269"/>
      <c r="B31" s="299"/>
      <c r="C31" s="308"/>
      <c r="D31" s="300"/>
      <c r="E31" s="308"/>
      <c r="F31" s="300"/>
      <c r="G31" s="308"/>
      <c r="H31" s="300"/>
      <c r="I31" s="304"/>
      <c r="J31" s="301"/>
      <c r="K31" s="304"/>
      <c r="L31" s="301"/>
      <c r="M31" s="304"/>
      <c r="N31" s="300"/>
      <c r="O31" s="304"/>
      <c r="P31" s="300"/>
      <c r="Q31" s="309"/>
      <c r="R31" s="302"/>
      <c r="S31" s="304"/>
      <c r="T31" s="303"/>
      <c r="U31" s="307"/>
    </row>
    <row r="32" spans="1:21" s="156" customFormat="1" ht="15">
      <c r="A32" s="137" t="s">
        <v>167</v>
      </c>
      <c r="B32" s="299"/>
      <c r="C32" s="308">
        <v>0</v>
      </c>
      <c r="D32" s="300"/>
      <c r="E32" s="308">
        <v>0</v>
      </c>
      <c r="F32" s="300"/>
      <c r="G32" s="308">
        <v>0</v>
      </c>
      <c r="H32" s="300"/>
      <c r="I32" s="304">
        <v>0</v>
      </c>
      <c r="J32" s="301"/>
      <c r="K32" s="308">
        <v>0</v>
      </c>
      <c r="L32" s="301"/>
      <c r="M32" s="308">
        <v>0</v>
      </c>
      <c r="N32" s="300"/>
      <c r="O32" s="304">
        <v>0</v>
      </c>
      <c r="P32" s="300"/>
      <c r="Q32" s="304">
        <v>0</v>
      </c>
      <c r="R32" s="302"/>
      <c r="S32" s="304">
        <v>0</v>
      </c>
      <c r="T32" s="303"/>
      <c r="U32" s="307">
        <v>0</v>
      </c>
    </row>
    <row r="33" spans="1:256" s="156" customFormat="1" ht="6.75" customHeight="1">
      <c r="A33" s="268"/>
      <c r="B33" s="299"/>
      <c r="C33" s="301"/>
      <c r="D33" s="300"/>
      <c r="E33" s="300"/>
      <c r="F33" s="300"/>
      <c r="G33" s="301"/>
      <c r="H33" s="300"/>
      <c r="I33" s="301"/>
      <c r="J33" s="301"/>
      <c r="K33" s="301"/>
      <c r="L33" s="301"/>
      <c r="M33" s="301"/>
      <c r="N33" s="300"/>
      <c r="O33" s="301"/>
      <c r="P33" s="300"/>
      <c r="Q33" s="301"/>
      <c r="R33" s="302"/>
      <c r="S33" s="302"/>
      <c r="T33" s="303"/>
      <c r="U33" s="306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268"/>
      <c r="FH33" s="268"/>
      <c r="FI33" s="268"/>
      <c r="FJ33" s="268"/>
      <c r="FK33" s="268"/>
      <c r="FL33" s="268"/>
      <c r="FM33" s="268"/>
      <c r="FN33" s="268"/>
      <c r="FO33" s="268"/>
      <c r="FP33" s="268"/>
      <c r="FQ33" s="268"/>
      <c r="FR33" s="268"/>
      <c r="FS33" s="268"/>
      <c r="FT33" s="268"/>
      <c r="FU33" s="268"/>
      <c r="FV33" s="268"/>
      <c r="FW33" s="268"/>
      <c r="FX33" s="268"/>
      <c r="FY33" s="268"/>
      <c r="FZ33" s="268"/>
      <c r="GA33" s="268"/>
      <c r="GB33" s="268"/>
      <c r="GC33" s="268"/>
      <c r="GD33" s="268"/>
      <c r="GE33" s="268"/>
      <c r="GF33" s="268"/>
      <c r="GG33" s="268"/>
      <c r="GH33" s="268"/>
      <c r="GI33" s="268"/>
      <c r="GJ33" s="268"/>
      <c r="GK33" s="268"/>
      <c r="GL33" s="268"/>
      <c r="GM33" s="268"/>
      <c r="GN33" s="268"/>
      <c r="GO33" s="268"/>
      <c r="GP33" s="268"/>
      <c r="GQ33" s="268"/>
      <c r="GR33" s="268"/>
      <c r="GS33" s="268"/>
      <c r="GT33" s="268"/>
      <c r="GU33" s="268"/>
      <c r="GV33" s="268"/>
      <c r="GW33" s="268"/>
      <c r="GX33" s="268"/>
      <c r="GY33" s="268"/>
      <c r="GZ33" s="268"/>
      <c r="HA33" s="268"/>
      <c r="HB33" s="268"/>
      <c r="HC33" s="268"/>
      <c r="HD33" s="268"/>
      <c r="HE33" s="268"/>
      <c r="HF33" s="268"/>
      <c r="HG33" s="268"/>
      <c r="HH33" s="268"/>
      <c r="HI33" s="268"/>
      <c r="HJ33" s="268"/>
      <c r="HK33" s="268"/>
      <c r="HL33" s="268"/>
      <c r="HM33" s="268"/>
      <c r="HN33" s="268"/>
      <c r="HO33" s="268"/>
      <c r="HP33" s="268"/>
      <c r="HQ33" s="268"/>
      <c r="HR33" s="268"/>
      <c r="HS33" s="268"/>
      <c r="HT33" s="268"/>
      <c r="HU33" s="268"/>
      <c r="HV33" s="268"/>
      <c r="HW33" s="268"/>
      <c r="HX33" s="268"/>
      <c r="HY33" s="268"/>
      <c r="HZ33" s="268"/>
      <c r="IA33" s="268"/>
      <c r="IB33" s="268"/>
      <c r="IC33" s="268"/>
      <c r="ID33" s="268"/>
      <c r="IE33" s="268"/>
      <c r="IF33" s="268"/>
      <c r="IG33" s="268"/>
      <c r="IH33" s="268"/>
      <c r="II33" s="268"/>
      <c r="IJ33" s="268"/>
      <c r="IK33" s="268"/>
      <c r="IL33" s="268"/>
      <c r="IM33" s="268"/>
      <c r="IN33" s="268"/>
      <c r="IO33" s="268"/>
      <c r="IP33" s="268"/>
      <c r="IQ33" s="268"/>
      <c r="IR33" s="268"/>
      <c r="IS33" s="268"/>
      <c r="IT33" s="268"/>
      <c r="IU33" s="268"/>
      <c r="IV33" s="268"/>
    </row>
    <row r="34" spans="1:22" s="156" customFormat="1" ht="15.75" thickBot="1">
      <c r="A34" s="270" t="s">
        <v>197</v>
      </c>
      <c r="B34" s="299">
        <f>+'[2]SFP'!C38</f>
        <v>26</v>
      </c>
      <c r="C34" s="305">
        <f>+C10+C13+C17+C21+C28+C32+C15</f>
        <v>134798</v>
      </c>
      <c r="D34" s="305">
        <f aca="true" t="shared" si="1" ref="D34:U34">+D10+D13+D17+D21+D28+D32+D15</f>
        <v>0</v>
      </c>
      <c r="E34" s="305">
        <f t="shared" si="1"/>
        <v>-18270</v>
      </c>
      <c r="F34" s="305">
        <f t="shared" si="1"/>
        <v>0</v>
      </c>
      <c r="G34" s="305">
        <f t="shared" si="1"/>
        <v>42340</v>
      </c>
      <c r="H34" s="305">
        <f t="shared" si="1"/>
        <v>0</v>
      </c>
      <c r="I34" s="305">
        <f t="shared" si="1"/>
        <v>23926</v>
      </c>
      <c r="J34" s="305">
        <f t="shared" si="1"/>
        <v>0</v>
      </c>
      <c r="K34" s="305">
        <f t="shared" si="1"/>
        <v>1229</v>
      </c>
      <c r="L34" s="305">
        <f t="shared" si="1"/>
        <v>0</v>
      </c>
      <c r="M34" s="305">
        <f t="shared" si="1"/>
        <v>-1490</v>
      </c>
      <c r="N34" s="305">
        <f t="shared" si="1"/>
        <v>0</v>
      </c>
      <c r="O34" s="305">
        <f t="shared" si="1"/>
        <v>213618</v>
      </c>
      <c r="P34" s="305">
        <f t="shared" si="1"/>
        <v>0</v>
      </c>
      <c r="Q34" s="305">
        <f t="shared" si="1"/>
        <v>396151</v>
      </c>
      <c r="R34" s="305">
        <f t="shared" si="1"/>
        <v>0</v>
      </c>
      <c r="S34" s="305">
        <f t="shared" si="1"/>
        <v>46530</v>
      </c>
      <c r="T34" s="305">
        <f t="shared" si="1"/>
        <v>0</v>
      </c>
      <c r="U34" s="305">
        <f t="shared" si="1"/>
        <v>442681</v>
      </c>
      <c r="V34" s="265"/>
    </row>
    <row r="35" spans="1:21" s="156" customFormat="1" ht="8.25" customHeight="1" thickTop="1">
      <c r="A35" s="266"/>
      <c r="B35" s="299"/>
      <c r="C35" s="301"/>
      <c r="D35" s="300"/>
      <c r="E35" s="301"/>
      <c r="F35" s="300"/>
      <c r="G35" s="301"/>
      <c r="H35" s="300"/>
      <c r="I35" s="301"/>
      <c r="J35" s="301"/>
      <c r="K35" s="301"/>
      <c r="L35" s="301"/>
      <c r="M35" s="301"/>
      <c r="N35" s="300"/>
      <c r="O35" s="301"/>
      <c r="P35" s="300"/>
      <c r="Q35" s="301"/>
      <c r="R35" s="302"/>
      <c r="S35" s="301"/>
      <c r="T35" s="303"/>
      <c r="U35" s="301"/>
    </row>
    <row r="36" spans="1:21" s="156" customFormat="1" ht="15.75" thickBot="1">
      <c r="A36" s="266" t="s">
        <v>194</v>
      </c>
      <c r="B36" s="299"/>
      <c r="C36" s="305">
        <v>134798</v>
      </c>
      <c r="D36" s="300"/>
      <c r="E36" s="305">
        <v>-18613</v>
      </c>
      <c r="F36" s="300"/>
      <c r="G36" s="305">
        <v>45256</v>
      </c>
      <c r="H36" s="300"/>
      <c r="I36" s="305">
        <v>23445</v>
      </c>
      <c r="J36" s="301"/>
      <c r="K36" s="305">
        <v>1330</v>
      </c>
      <c r="L36" s="301"/>
      <c r="M36" s="305">
        <v>-2563</v>
      </c>
      <c r="N36" s="300"/>
      <c r="O36" s="305">
        <v>222238</v>
      </c>
      <c r="P36" s="300"/>
      <c r="Q36" s="305">
        <v>405891</v>
      </c>
      <c r="R36" s="302"/>
      <c r="S36" s="305">
        <v>51749</v>
      </c>
      <c r="T36" s="303"/>
      <c r="U36" s="305">
        <v>457640</v>
      </c>
    </row>
    <row r="37" spans="1:21" s="156" customFormat="1" ht="8.25" customHeight="1" thickTop="1">
      <c r="A37" s="266"/>
      <c r="B37" s="299"/>
      <c r="C37" s="301"/>
      <c r="D37" s="300"/>
      <c r="E37" s="300"/>
      <c r="F37" s="300"/>
      <c r="G37" s="301"/>
      <c r="H37" s="300"/>
      <c r="I37" s="301"/>
      <c r="J37" s="301"/>
      <c r="K37" s="301"/>
      <c r="L37" s="301"/>
      <c r="M37" s="301"/>
      <c r="N37" s="300"/>
      <c r="O37" s="301"/>
      <c r="P37" s="300"/>
      <c r="Q37" s="301"/>
      <c r="R37" s="302"/>
      <c r="S37" s="302"/>
      <c r="T37" s="303"/>
      <c r="U37" s="306"/>
    </row>
    <row r="38" spans="1:21" s="156" customFormat="1" ht="15">
      <c r="A38" s="267" t="s">
        <v>196</v>
      </c>
      <c r="B38" s="299"/>
      <c r="C38" s="301"/>
      <c r="D38" s="300"/>
      <c r="E38" s="300"/>
      <c r="F38" s="300"/>
      <c r="G38" s="301"/>
      <c r="H38" s="300"/>
      <c r="I38" s="301"/>
      <c r="J38" s="301"/>
      <c r="K38" s="301"/>
      <c r="L38" s="301"/>
      <c r="M38" s="301"/>
      <c r="N38" s="300"/>
      <c r="O38" s="301"/>
      <c r="P38" s="300"/>
      <c r="Q38" s="301"/>
      <c r="R38" s="302"/>
      <c r="S38" s="302"/>
      <c r="T38" s="303"/>
      <c r="U38" s="306"/>
    </row>
    <row r="39" spans="1:21" s="156" customFormat="1" ht="15">
      <c r="A39" s="268" t="s">
        <v>174</v>
      </c>
      <c r="B39" s="299"/>
      <c r="C39" s="304">
        <v>0</v>
      </c>
      <c r="D39" s="304"/>
      <c r="E39" s="304">
        <v>-146</v>
      </c>
      <c r="F39" s="304"/>
      <c r="G39" s="304">
        <v>0</v>
      </c>
      <c r="H39" s="304"/>
      <c r="I39" s="304">
        <v>0</v>
      </c>
      <c r="J39" s="304"/>
      <c r="K39" s="304">
        <v>0</v>
      </c>
      <c r="L39" s="304"/>
      <c r="M39" s="304">
        <v>0</v>
      </c>
      <c r="N39" s="304"/>
      <c r="O39" s="304">
        <v>0</v>
      </c>
      <c r="P39" s="304"/>
      <c r="Q39" s="304">
        <f>SUM(C39:O39)</f>
        <v>-146</v>
      </c>
      <c r="R39" s="306"/>
      <c r="S39" s="304">
        <v>0</v>
      </c>
      <c r="T39" s="306"/>
      <c r="U39" s="307">
        <f>+Q39+S39</f>
        <v>-146</v>
      </c>
    </row>
    <row r="40" spans="1:21" s="156" customFormat="1" ht="9" customHeight="1">
      <c r="A40" s="268"/>
      <c r="B40" s="299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9"/>
      <c r="R40" s="306"/>
      <c r="S40" s="304"/>
      <c r="T40" s="306"/>
      <c r="U40" s="307"/>
    </row>
    <row r="41" spans="1:21" s="156" customFormat="1" ht="15">
      <c r="A41" s="268" t="s">
        <v>169</v>
      </c>
      <c r="B41" s="299"/>
      <c r="C41" s="316">
        <v>0</v>
      </c>
      <c r="D41" s="313"/>
      <c r="E41" s="316">
        <v>0</v>
      </c>
      <c r="F41" s="316"/>
      <c r="G41" s="316">
        <v>0</v>
      </c>
      <c r="H41" s="316"/>
      <c r="I41" s="316">
        <v>0</v>
      </c>
      <c r="J41" s="313"/>
      <c r="K41" s="316">
        <v>0</v>
      </c>
      <c r="L41" s="313"/>
      <c r="M41" s="316">
        <v>0</v>
      </c>
      <c r="N41" s="316"/>
      <c r="O41" s="316">
        <v>0</v>
      </c>
      <c r="P41" s="316"/>
      <c r="Q41" s="313">
        <f>+Q42+Q43</f>
        <v>0</v>
      </c>
      <c r="R41" s="310"/>
      <c r="S41" s="316">
        <v>0</v>
      </c>
      <c r="T41" s="306"/>
      <c r="U41" s="310">
        <f>+U42+U43</f>
        <v>0</v>
      </c>
    </row>
    <row r="42" spans="1:21" s="156" customFormat="1" ht="15">
      <c r="A42" s="238" t="s">
        <v>170</v>
      </c>
      <c r="B42" s="299"/>
      <c r="C42" s="304">
        <v>0</v>
      </c>
      <c r="D42" s="304"/>
      <c r="E42" s="304">
        <v>0</v>
      </c>
      <c r="F42" s="304"/>
      <c r="G42" s="304"/>
      <c r="H42" s="304"/>
      <c r="I42" s="304">
        <v>0</v>
      </c>
      <c r="J42" s="304"/>
      <c r="K42" s="304">
        <v>0</v>
      </c>
      <c r="L42" s="304"/>
      <c r="M42" s="304">
        <v>0</v>
      </c>
      <c r="N42" s="304"/>
      <c r="O42" s="304"/>
      <c r="P42" s="304"/>
      <c r="Q42" s="304">
        <f>SUM(C42:O42)</f>
        <v>0</v>
      </c>
      <c r="R42" s="307"/>
      <c r="S42" s="304">
        <v>0</v>
      </c>
      <c r="T42" s="307"/>
      <c r="U42" s="304">
        <v>0</v>
      </c>
    </row>
    <row r="43" spans="1:21" s="156" customFormat="1" ht="15">
      <c r="A43" s="238" t="s">
        <v>171</v>
      </c>
      <c r="B43" s="299"/>
      <c r="C43" s="304">
        <v>0</v>
      </c>
      <c r="D43" s="304"/>
      <c r="E43" s="304">
        <v>0</v>
      </c>
      <c r="F43" s="304"/>
      <c r="G43" s="304">
        <v>0</v>
      </c>
      <c r="H43" s="304"/>
      <c r="I43" s="304">
        <v>0</v>
      </c>
      <c r="J43" s="304"/>
      <c r="K43" s="304">
        <v>0</v>
      </c>
      <c r="L43" s="304"/>
      <c r="M43" s="304">
        <v>0</v>
      </c>
      <c r="N43" s="304"/>
      <c r="O43" s="304">
        <v>0</v>
      </c>
      <c r="P43" s="304"/>
      <c r="Q43" s="309">
        <f>SUM(C43:O43)</f>
        <v>0</v>
      </c>
      <c r="R43" s="307"/>
      <c r="S43" s="304">
        <v>0</v>
      </c>
      <c r="T43" s="307"/>
      <c r="U43" s="304">
        <f>Q43+S43</f>
        <v>0</v>
      </c>
    </row>
    <row r="44" spans="1:21" s="156" customFormat="1" ht="6" customHeight="1">
      <c r="A44" s="268"/>
      <c r="B44" s="299"/>
      <c r="C44" s="309"/>
      <c r="D44" s="304"/>
      <c r="E44" s="304"/>
      <c r="F44" s="304"/>
      <c r="G44" s="309"/>
      <c r="H44" s="304"/>
      <c r="I44" s="309"/>
      <c r="J44" s="309"/>
      <c r="K44" s="309"/>
      <c r="L44" s="309"/>
      <c r="M44" s="309"/>
      <c r="N44" s="304"/>
      <c r="O44" s="309"/>
      <c r="P44" s="304"/>
      <c r="Q44" s="309"/>
      <c r="R44" s="306"/>
      <c r="S44" s="306"/>
      <c r="T44" s="306"/>
      <c r="U44" s="306"/>
    </row>
    <row r="45" spans="1:21" s="156" customFormat="1" ht="15">
      <c r="A45" s="137" t="s">
        <v>150</v>
      </c>
      <c r="B45" s="299"/>
      <c r="C45" s="316">
        <v>0</v>
      </c>
      <c r="D45" s="313"/>
      <c r="E45" s="316">
        <v>0</v>
      </c>
      <c r="F45" s="313"/>
      <c r="G45" s="316">
        <v>0</v>
      </c>
      <c r="H45" s="313"/>
      <c r="I45" s="316">
        <v>0</v>
      </c>
      <c r="J45" s="313"/>
      <c r="K45" s="316">
        <v>0</v>
      </c>
      <c r="L45" s="313"/>
      <c r="M45" s="316">
        <v>0</v>
      </c>
      <c r="N45" s="313"/>
      <c r="O45" s="313">
        <f>SUM(O46:O49)</f>
        <v>-749</v>
      </c>
      <c r="P45" s="304"/>
      <c r="Q45" s="313">
        <f>SUM(Q46:Q49)</f>
        <v>-749</v>
      </c>
      <c r="R45" s="306"/>
      <c r="S45" s="310">
        <f>SUM(S46:S49)</f>
        <v>-10327</v>
      </c>
      <c r="T45" s="306"/>
      <c r="U45" s="310">
        <f>+Q45+S45</f>
        <v>-11076</v>
      </c>
    </row>
    <row r="46" spans="1:21" s="156" customFormat="1" ht="15">
      <c r="A46" s="269" t="s">
        <v>192</v>
      </c>
      <c r="B46" s="299"/>
      <c r="C46" s="304">
        <v>0</v>
      </c>
      <c r="D46" s="304"/>
      <c r="E46" s="304">
        <v>0</v>
      </c>
      <c r="F46" s="304"/>
      <c r="G46" s="304">
        <v>0</v>
      </c>
      <c r="H46" s="304"/>
      <c r="I46" s="304">
        <v>0</v>
      </c>
      <c r="J46" s="309"/>
      <c r="K46" s="304">
        <v>0</v>
      </c>
      <c r="L46" s="309"/>
      <c r="M46" s="304">
        <v>0</v>
      </c>
      <c r="N46" s="304"/>
      <c r="O46" s="304">
        <v>0</v>
      </c>
      <c r="P46" s="304"/>
      <c r="Q46" s="304">
        <f>SUM(C46:O46)</f>
        <v>0</v>
      </c>
      <c r="R46" s="306"/>
      <c r="S46" s="304">
        <v>7</v>
      </c>
      <c r="T46" s="306"/>
      <c r="U46" s="307">
        <f>+Q46+S46</f>
        <v>7</v>
      </c>
    </row>
    <row r="47" spans="1:21" s="156" customFormat="1" ht="15">
      <c r="A47" s="269" t="s">
        <v>175</v>
      </c>
      <c r="B47" s="299"/>
      <c r="C47" s="304">
        <v>0</v>
      </c>
      <c r="D47" s="304"/>
      <c r="E47" s="304">
        <v>0</v>
      </c>
      <c r="F47" s="304"/>
      <c r="G47" s="304">
        <v>0</v>
      </c>
      <c r="H47" s="304"/>
      <c r="I47" s="304">
        <v>0</v>
      </c>
      <c r="J47" s="309"/>
      <c r="K47" s="304">
        <v>0</v>
      </c>
      <c r="L47" s="309"/>
      <c r="M47" s="304">
        <v>0</v>
      </c>
      <c r="N47" s="304"/>
      <c r="O47" s="304">
        <v>0</v>
      </c>
      <c r="P47" s="304"/>
      <c r="Q47" s="304">
        <f>SUM(C47:O47)</f>
        <v>0</v>
      </c>
      <c r="R47" s="306"/>
      <c r="S47" s="304">
        <v>0</v>
      </c>
      <c r="T47" s="306"/>
      <c r="U47" s="307">
        <f>+Q47+S47</f>
        <v>0</v>
      </c>
    </row>
    <row r="48" spans="1:21" s="156" customFormat="1" ht="15">
      <c r="A48" s="269" t="s">
        <v>153</v>
      </c>
      <c r="B48" s="299"/>
      <c r="C48" s="304">
        <v>0</v>
      </c>
      <c r="D48" s="304"/>
      <c r="E48" s="304">
        <v>0</v>
      </c>
      <c r="F48" s="304"/>
      <c r="G48" s="304">
        <v>0</v>
      </c>
      <c r="H48" s="304"/>
      <c r="I48" s="304">
        <v>0</v>
      </c>
      <c r="J48" s="309"/>
      <c r="K48" s="304">
        <v>0</v>
      </c>
      <c r="L48" s="309"/>
      <c r="M48" s="304">
        <v>0</v>
      </c>
      <c r="N48" s="304"/>
      <c r="O48" s="304">
        <v>85</v>
      </c>
      <c r="P48" s="304"/>
      <c r="Q48" s="309">
        <f>SUM(C48:O48)</f>
        <v>85</v>
      </c>
      <c r="R48" s="306"/>
      <c r="S48" s="304">
        <f>-10404-1</f>
        <v>-10405</v>
      </c>
      <c r="T48" s="306"/>
      <c r="U48" s="307">
        <f>+Q48+S48</f>
        <v>-10320</v>
      </c>
    </row>
    <row r="49" spans="1:21" s="156" customFormat="1" ht="15">
      <c r="A49" s="269" t="s">
        <v>154</v>
      </c>
      <c r="B49" s="299"/>
      <c r="C49" s="304">
        <v>0</v>
      </c>
      <c r="D49" s="304"/>
      <c r="E49" s="304">
        <v>0</v>
      </c>
      <c r="F49" s="304"/>
      <c r="G49" s="304">
        <v>0</v>
      </c>
      <c r="H49" s="304"/>
      <c r="I49" s="304">
        <v>0</v>
      </c>
      <c r="J49" s="309"/>
      <c r="K49" s="304">
        <v>0</v>
      </c>
      <c r="L49" s="309"/>
      <c r="M49" s="304">
        <v>0</v>
      </c>
      <c r="N49" s="304"/>
      <c r="O49" s="304">
        <v>-834</v>
      </c>
      <c r="P49" s="304"/>
      <c r="Q49" s="309">
        <f>SUM(C49:O49)</f>
        <v>-834</v>
      </c>
      <c r="R49" s="306"/>
      <c r="S49" s="304">
        <v>71</v>
      </c>
      <c r="T49" s="306"/>
      <c r="U49" s="307">
        <f>+Q49+S49</f>
        <v>-763</v>
      </c>
    </row>
    <row r="50" spans="1:21" s="156" customFormat="1" ht="15">
      <c r="A50" s="269"/>
      <c r="B50" s="299"/>
      <c r="C50" s="309"/>
      <c r="D50" s="304"/>
      <c r="E50" s="304"/>
      <c r="F50" s="304"/>
      <c r="G50" s="309"/>
      <c r="H50" s="304"/>
      <c r="I50" s="309"/>
      <c r="J50" s="309"/>
      <c r="K50" s="309"/>
      <c r="L50" s="309"/>
      <c r="M50" s="309"/>
      <c r="N50" s="304"/>
      <c r="O50" s="309"/>
      <c r="P50" s="304"/>
      <c r="Q50" s="309"/>
      <c r="R50" s="306"/>
      <c r="S50" s="306"/>
      <c r="T50" s="306"/>
      <c r="U50" s="306"/>
    </row>
    <row r="51" spans="1:21" s="156" customFormat="1" ht="15">
      <c r="A51" s="150" t="s">
        <v>166</v>
      </c>
      <c r="B51" s="299"/>
      <c r="C51" s="313">
        <v>0</v>
      </c>
      <c r="D51" s="304"/>
      <c r="E51" s="313">
        <v>0</v>
      </c>
      <c r="F51" s="304"/>
      <c r="G51" s="313">
        <v>0</v>
      </c>
      <c r="H51" s="304"/>
      <c r="I51" s="313">
        <v>0</v>
      </c>
      <c r="J51" s="309"/>
      <c r="K51" s="313">
        <v>13</v>
      </c>
      <c r="L51" s="309"/>
      <c r="M51" s="313">
        <v>-172</v>
      </c>
      <c r="N51" s="304"/>
      <c r="O51" s="313">
        <f>SUM(O52:O53)</f>
        <v>10442</v>
      </c>
      <c r="P51" s="304"/>
      <c r="Q51" s="313">
        <f>SUM(C51:O51)</f>
        <v>10283</v>
      </c>
      <c r="R51" s="306"/>
      <c r="S51" s="313">
        <f>SUM(S52:S53)</f>
        <v>-505</v>
      </c>
      <c r="T51" s="306"/>
      <c r="U51" s="313">
        <f>+Q51+S51</f>
        <v>9778</v>
      </c>
    </row>
    <row r="52" spans="1:21" s="156" customFormat="1" ht="15">
      <c r="A52" s="228" t="s">
        <v>155</v>
      </c>
      <c r="B52" s="299"/>
      <c r="C52" s="304">
        <v>0</v>
      </c>
      <c r="D52" s="304"/>
      <c r="E52" s="304">
        <v>0</v>
      </c>
      <c r="F52" s="304"/>
      <c r="G52" s="304">
        <v>0</v>
      </c>
      <c r="H52" s="304"/>
      <c r="I52" s="304">
        <v>0</v>
      </c>
      <c r="J52" s="309"/>
      <c r="K52" s="304">
        <v>0</v>
      </c>
      <c r="L52" s="309"/>
      <c r="M52" s="304">
        <v>0</v>
      </c>
      <c r="N52" s="304"/>
      <c r="O52" s="304">
        <v>10442</v>
      </c>
      <c r="P52" s="304"/>
      <c r="Q52" s="309">
        <f>SUM(C52:O52)</f>
        <v>10442</v>
      </c>
      <c r="R52" s="306"/>
      <c r="S52" s="304">
        <v>-78</v>
      </c>
      <c r="T52" s="306"/>
      <c r="U52" s="307">
        <f>+Q52+S52</f>
        <v>10364</v>
      </c>
    </row>
    <row r="53" spans="1:21" s="156" customFormat="1" ht="15">
      <c r="A53" s="228" t="s">
        <v>156</v>
      </c>
      <c r="B53" s="299"/>
      <c r="C53" s="304">
        <v>0</v>
      </c>
      <c r="D53" s="304"/>
      <c r="E53" s="304">
        <v>0</v>
      </c>
      <c r="F53" s="304"/>
      <c r="G53" s="304">
        <v>0</v>
      </c>
      <c r="H53" s="304"/>
      <c r="I53" s="304">
        <v>0</v>
      </c>
      <c r="J53" s="309"/>
      <c r="K53" s="304">
        <v>13</v>
      </c>
      <c r="L53" s="309"/>
      <c r="M53" s="304">
        <v>-172</v>
      </c>
      <c r="N53" s="304"/>
      <c r="O53" s="304"/>
      <c r="P53" s="304"/>
      <c r="Q53" s="309">
        <f>SUM(C53:O53)</f>
        <v>-159</v>
      </c>
      <c r="R53" s="306"/>
      <c r="S53" s="304">
        <v>-427</v>
      </c>
      <c r="T53" s="306"/>
      <c r="U53" s="307">
        <f>+Q53+S53</f>
        <v>-586</v>
      </c>
    </row>
    <row r="54" spans="1:21" s="156" customFormat="1" ht="15">
      <c r="A54" s="269"/>
      <c r="B54" s="299"/>
      <c r="C54" s="304"/>
      <c r="D54" s="304"/>
      <c r="E54" s="304"/>
      <c r="F54" s="304"/>
      <c r="G54" s="304"/>
      <c r="H54" s="304"/>
      <c r="I54" s="304"/>
      <c r="J54" s="309"/>
      <c r="K54" s="304"/>
      <c r="L54" s="309"/>
      <c r="M54" s="304"/>
      <c r="N54" s="304"/>
      <c r="O54" s="304"/>
      <c r="P54" s="304"/>
      <c r="Q54" s="309"/>
      <c r="R54" s="306"/>
      <c r="S54" s="304"/>
      <c r="T54" s="306"/>
      <c r="U54" s="307"/>
    </row>
    <row r="55" spans="1:21" s="156" customFormat="1" ht="15">
      <c r="A55" s="137" t="s">
        <v>167</v>
      </c>
      <c r="B55" s="299"/>
      <c r="C55" s="304">
        <v>0</v>
      </c>
      <c r="D55" s="304"/>
      <c r="E55" s="304">
        <v>0</v>
      </c>
      <c r="F55" s="304"/>
      <c r="G55" s="304">
        <v>0</v>
      </c>
      <c r="H55" s="304"/>
      <c r="I55" s="304">
        <v>-201</v>
      </c>
      <c r="J55" s="309"/>
      <c r="K55" s="304"/>
      <c r="L55" s="309"/>
      <c r="M55" s="304"/>
      <c r="N55" s="304"/>
      <c r="O55" s="304">
        <v>201</v>
      </c>
      <c r="P55" s="304"/>
      <c r="Q55" s="304">
        <f>SUM(C55:O55)</f>
        <v>0</v>
      </c>
      <c r="R55" s="306"/>
      <c r="S55" s="304">
        <v>0</v>
      </c>
      <c r="T55" s="306"/>
      <c r="U55" s="307">
        <f>+Q55+S55</f>
        <v>0</v>
      </c>
    </row>
    <row r="56" spans="1:21" s="156" customFormat="1" ht="15">
      <c r="A56" s="266"/>
      <c r="B56" s="299"/>
      <c r="C56" s="301"/>
      <c r="D56" s="300"/>
      <c r="E56" s="300"/>
      <c r="F56" s="300"/>
      <c r="G56" s="301"/>
      <c r="H56" s="300"/>
      <c r="I56" s="301"/>
      <c r="J56" s="301"/>
      <c r="K56" s="301"/>
      <c r="L56" s="301"/>
      <c r="M56" s="301"/>
      <c r="N56" s="300"/>
      <c r="O56" s="301"/>
      <c r="P56" s="300"/>
      <c r="Q56" s="301"/>
      <c r="R56" s="302"/>
      <c r="S56" s="302"/>
      <c r="T56" s="303"/>
      <c r="U56" s="306"/>
    </row>
    <row r="57" spans="1:21" s="156" customFormat="1" ht="15.75" thickBot="1">
      <c r="A57" s="270" t="s">
        <v>193</v>
      </c>
      <c r="B57" s="299">
        <v>26</v>
      </c>
      <c r="C57" s="305">
        <f>+C36+C39+C41+C45+C51+C55</f>
        <v>134798</v>
      </c>
      <c r="D57" s="300"/>
      <c r="E57" s="305">
        <f>+E36+E39+E41+E45+E51+E55</f>
        <v>-18759</v>
      </c>
      <c r="F57" s="300"/>
      <c r="G57" s="305">
        <f>+G36+G39+G41+G45+G51+G55</f>
        <v>45256</v>
      </c>
      <c r="H57" s="300"/>
      <c r="I57" s="305">
        <f>+I36+I39+I41+I45+I51+I55</f>
        <v>23244</v>
      </c>
      <c r="J57" s="301"/>
      <c r="K57" s="305">
        <f>+K36+K39+K41+K45+K51+K55</f>
        <v>1343</v>
      </c>
      <c r="L57" s="301"/>
      <c r="M57" s="305">
        <f>+M36+M39+M41+M45+M51+M55</f>
        <v>-2735</v>
      </c>
      <c r="N57" s="300"/>
      <c r="O57" s="305">
        <f>+O36+O39+O41+O45+O51+O55</f>
        <v>232132</v>
      </c>
      <c r="P57" s="300"/>
      <c r="Q57" s="305">
        <f>+Q36+Q39+Q41+Q45+Q51+Q55</f>
        <v>415279</v>
      </c>
      <c r="R57" s="302"/>
      <c r="S57" s="305">
        <f>+S36+S39+S41+S45+S51+S55</f>
        <v>40917</v>
      </c>
      <c r="T57" s="303"/>
      <c r="U57" s="305">
        <f>+U36+U39+U41+U45+U51+U55</f>
        <v>456196</v>
      </c>
    </row>
    <row r="58" spans="1:21" s="156" customFormat="1" ht="14.25" thickTop="1">
      <c r="A58" s="266"/>
      <c r="B58" s="138"/>
      <c r="C58" s="287"/>
      <c r="D58" s="286"/>
      <c r="E58" s="286"/>
      <c r="F58" s="286"/>
      <c r="G58" s="287"/>
      <c r="H58" s="286"/>
      <c r="I58" s="287"/>
      <c r="J58" s="287"/>
      <c r="K58" s="287"/>
      <c r="L58" s="287"/>
      <c r="M58" s="287"/>
      <c r="N58" s="286"/>
      <c r="O58" s="287"/>
      <c r="P58" s="286"/>
      <c r="Q58" s="287"/>
      <c r="R58" s="288"/>
      <c r="S58" s="288"/>
      <c r="T58" s="289"/>
      <c r="U58" s="290"/>
    </row>
    <row r="59" spans="1:21" s="156" customFormat="1" ht="13.5">
      <c r="A59" s="266"/>
      <c r="B59" s="138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</row>
    <row r="60" spans="1:19" s="170" customFormat="1" ht="14.25">
      <c r="A60" s="271" t="str">
        <f>+SCI!A57</f>
        <v>The accompanying notes on pages 5 to 95 form an integral part of the consolidated financial statements.</v>
      </c>
      <c r="B60" s="272"/>
      <c r="C60" s="273"/>
      <c r="D60" s="273"/>
      <c r="E60" s="273"/>
      <c r="F60" s="273"/>
      <c r="G60" s="274"/>
      <c r="H60" s="52"/>
      <c r="I60" s="274"/>
      <c r="J60" s="274"/>
      <c r="K60" s="275"/>
      <c r="L60" s="274"/>
      <c r="M60" s="274"/>
      <c r="N60" s="274"/>
      <c r="O60" s="274"/>
      <c r="P60" s="274"/>
      <c r="Q60" s="274"/>
      <c r="S60" s="276"/>
    </row>
    <row r="61" spans="2:19" s="170" customFormat="1" ht="8.25" customHeight="1">
      <c r="B61" s="41"/>
      <c r="C61" s="277"/>
      <c r="D61" s="277"/>
      <c r="E61" s="277"/>
      <c r="F61" s="277"/>
      <c r="G61" s="274"/>
      <c r="H61" s="52"/>
      <c r="I61" s="274"/>
      <c r="J61" s="274"/>
      <c r="K61" s="274"/>
      <c r="L61" s="274"/>
      <c r="M61" s="274"/>
      <c r="N61" s="274"/>
      <c r="O61" s="274"/>
      <c r="P61" s="274"/>
      <c r="Q61" s="274"/>
      <c r="S61" s="276"/>
    </row>
    <row r="62" spans="1:6" s="170" customFormat="1" ht="14.25">
      <c r="A62" s="278" t="s">
        <v>56</v>
      </c>
      <c r="B62" s="41"/>
      <c r="C62" s="41"/>
      <c r="D62" s="41"/>
      <c r="E62" s="279"/>
      <c r="F62" s="279"/>
    </row>
    <row r="63" spans="1:6" s="170" customFormat="1" ht="14.25">
      <c r="A63" s="280" t="s">
        <v>3</v>
      </c>
      <c r="B63" s="41"/>
      <c r="C63" s="41"/>
      <c r="D63" s="41"/>
      <c r="E63" s="279"/>
      <c r="F63" s="279"/>
    </row>
    <row r="64" spans="1:10" s="170" customFormat="1" ht="13.5">
      <c r="A64" s="281"/>
      <c r="B64" s="200"/>
      <c r="C64" s="200"/>
      <c r="D64" s="200"/>
      <c r="E64" s="200"/>
      <c r="F64" s="200"/>
      <c r="G64" s="281"/>
      <c r="H64" s="281"/>
      <c r="I64" s="281"/>
      <c r="J64" s="281"/>
    </row>
    <row r="65" spans="1:6" s="170" customFormat="1" ht="14.25">
      <c r="A65" s="278" t="s">
        <v>57</v>
      </c>
      <c r="B65" s="41"/>
      <c r="C65" s="41"/>
      <c r="D65" s="41"/>
      <c r="E65" s="279"/>
      <c r="F65" s="279"/>
    </row>
    <row r="66" spans="1:6" s="170" customFormat="1" ht="14.25">
      <c r="A66" s="280" t="s">
        <v>10</v>
      </c>
      <c r="B66" s="41"/>
      <c r="C66" s="41"/>
      <c r="D66" s="41"/>
      <c r="E66" s="279"/>
      <c r="F66" s="279"/>
    </row>
    <row r="67" spans="1:7" s="170" customFormat="1" ht="13.5">
      <c r="A67" s="282"/>
      <c r="B67" s="41"/>
      <c r="C67" s="41"/>
      <c r="D67" s="41"/>
      <c r="E67" s="41"/>
      <c r="F67" s="41"/>
      <c r="G67" s="41"/>
    </row>
    <row r="68" spans="1:7" s="170" customFormat="1" ht="14.25">
      <c r="A68" s="283" t="s">
        <v>11</v>
      </c>
      <c r="B68" s="41"/>
      <c r="C68" s="41"/>
      <c r="D68" s="41"/>
      <c r="E68" s="41"/>
      <c r="F68" s="41"/>
      <c r="G68" s="41"/>
    </row>
    <row r="69" spans="1:7" s="170" customFormat="1" ht="14.25">
      <c r="A69" s="284" t="s">
        <v>12</v>
      </c>
      <c r="B69" s="41"/>
      <c r="C69" s="41"/>
      <c r="D69" s="41"/>
      <c r="E69" s="41"/>
      <c r="F69" s="41"/>
      <c r="G69" s="41"/>
    </row>
    <row r="70" spans="1:2" ht="14.25">
      <c r="A70" s="284"/>
      <c r="B70" s="153"/>
    </row>
    <row r="71" ht="13.5">
      <c r="A71" s="170"/>
    </row>
    <row r="73" ht="13.5">
      <c r="A73" s="285"/>
    </row>
    <row r="79" spans="1:2" ht="13.5">
      <c r="A79" s="140"/>
      <c r="B79" s="140"/>
    </row>
  </sheetData>
  <sheetProtection/>
  <mergeCells count="11">
    <mergeCell ref="O5:O6"/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</mergeCells>
  <printOptions horizontalCentered="1"/>
  <pageMargins left="0.4724409448818898" right="0.31496062992125984" top="0.6692913385826772" bottom="0.31496062992125984" header="0.6692913385826772" footer="0.4330708661417323"/>
  <pageSetup blackAndWhite="1" firstPageNumber="4" useFirstPageNumber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AD</dc:creator>
  <cp:keywords/>
  <dc:description/>
  <cp:lastModifiedBy>DOMENICO LAISO</cp:lastModifiedBy>
  <cp:lastPrinted>2016-05-28T18:24:51Z</cp:lastPrinted>
  <dcterms:created xsi:type="dcterms:W3CDTF">2012-04-12T11:15:46Z</dcterms:created>
  <dcterms:modified xsi:type="dcterms:W3CDTF">2016-06-07T10:01:58Z</dcterms:modified>
  <cp:category/>
  <cp:version/>
  <cp:contentType/>
  <cp:contentStatus/>
</cp:coreProperties>
</file>