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0" windowWidth="13060" windowHeight="12040" activeTab="4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0">'Cover '!$A$1:$I$40</definedName>
    <definedName name="_xlnm.Print_Area" localSheetId="3">'SCF'!$A$1:$F$64</definedName>
    <definedName name="_xlnm.Print_Area" localSheetId="1">'SCI'!$A$1:$F$65</definedName>
    <definedName name="_xlnm.Print_Titles" localSheetId="1">'SCI'!$1:$2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'SCF'!$68:$65536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'SCF'!$A$1:$F$41</definedName>
    <definedName name="Z_2BD2C2C3_AF9C_11D6_9CEF_00D009775214_.wvu.Rows" localSheetId="3" hidden="1">'SCF'!$66:$65536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'SCF'!$68:$65536,'SCF'!$51:$52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'SEQ'!$A$1:$Q$62</definedName>
    <definedName name="Z_9656BBF7_C4A3_41EC_B0C6_A21B380E3C2F_.wvu.Rows" localSheetId="3" hidden="1">'SCF'!$68:$65536,'SCF'!$51:$52</definedName>
  </definedNames>
  <calcPr fullCalcOnLoad="1"/>
</workbook>
</file>

<file path=xl/sharedStrings.xml><?xml version="1.0" encoding="utf-8"?>
<sst xmlns="http://schemas.openxmlformats.org/spreadsheetml/2006/main" count="240" uniqueCount="186">
  <si>
    <t>BGN'000</t>
  </si>
  <si>
    <t>Парични потоци от финансова дейност</t>
  </si>
  <si>
    <t xml:space="preserve"> </t>
  </si>
  <si>
    <t>2010   BGN'000</t>
  </si>
  <si>
    <t>2011   BGN'000</t>
  </si>
  <si>
    <t>8, 9</t>
  </si>
  <si>
    <t>SOPHARMA GROUP</t>
  </si>
  <si>
    <t>Board of Directors:</t>
  </si>
  <si>
    <t>Ognian Donev, PhD</t>
  </si>
  <si>
    <t>Vessela Stoeva</t>
  </si>
  <si>
    <t>Alexander Todorov</t>
  </si>
  <si>
    <t>Unipharm AD represented by Ognian Palaveev</t>
  </si>
  <si>
    <t>Andrey Breshkov</t>
  </si>
  <si>
    <t>Executive Director:</t>
  </si>
  <si>
    <t>Finance Director:</t>
  </si>
  <si>
    <t>Boris Borisov</t>
  </si>
  <si>
    <t>Chief Accountant:</t>
  </si>
  <si>
    <t>Yordanka Petkova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</si>
  <si>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</si>
  <si>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</si>
  <si>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</si>
  <si>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</si>
  <si>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</si>
  <si>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</si>
  <si>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Adriana Baleva</t>
  </si>
  <si>
    <t>Venelin Gachev</t>
  </si>
  <si>
    <t>Ventsislav Stoev</t>
  </si>
  <si>
    <t>Lyubimka Georgieva</t>
  </si>
  <si>
    <t>Stefan Yovkov</t>
  </si>
  <si>
    <t>Servicing Banks:</t>
  </si>
  <si>
    <t>Raiffeisenbank (Bulgaria) EAD</t>
  </si>
  <si>
    <t>DSK Bank EAD</t>
  </si>
  <si>
    <t>Eurobank and EFG Bulgaria AD</t>
  </si>
  <si>
    <t>Piraeus Bank AD</t>
  </si>
  <si>
    <t>UniCredit Bulbank AD</t>
  </si>
  <si>
    <t>BNP Paribas Bulgaria EAD</t>
  </si>
  <si>
    <t>Citibank N.A.</t>
  </si>
  <si>
    <t>MKB Unionbank</t>
  </si>
  <si>
    <t>Auditors:</t>
  </si>
  <si>
    <t>AFA OOD</t>
  </si>
  <si>
    <t>CONSOLIDATED INTERIM STATEMENT OF COMPREHENSIVE INCOME</t>
  </si>
  <si>
    <t>for the six-month period ended 30 June 2011</t>
  </si>
  <si>
    <t>Revenue</t>
  </si>
  <si>
    <t>Other operating income/(losses), net</t>
  </si>
  <si>
    <t>Changes in inventories of finished goods and work in progress</t>
  </si>
  <si>
    <t>Expenses on materials</t>
  </si>
  <si>
    <t>Hired services expense</t>
  </si>
  <si>
    <t>Employee benefits expense</t>
  </si>
  <si>
    <t>Depreciation and amortisation expense</t>
  </si>
  <si>
    <t>Carrying amount of goods sold</t>
  </si>
  <si>
    <t>Other operating expenses</t>
  </si>
  <si>
    <t>Profit from operations</t>
  </si>
  <si>
    <t>Finance income</t>
  </si>
  <si>
    <t>Finance costs</t>
  </si>
  <si>
    <t>Finance (costs)/income, net</t>
  </si>
  <si>
    <t xml:space="preserve">Profit/(loss) from acquisition / sale of daughter companies, net </t>
  </si>
  <si>
    <t>Profit/(loss) from associated companies</t>
  </si>
  <si>
    <t>Profit before income tax</t>
  </si>
  <si>
    <t>Income tax expense</t>
  </si>
  <si>
    <t>Net profit for the period</t>
  </si>
  <si>
    <t>Other comprehensive income:</t>
  </si>
  <si>
    <t>Net change in fair value of available-for-sale financial assets</t>
  </si>
  <si>
    <t>Profit/(loss) from revaluation of property, plant and equipment</t>
  </si>
  <si>
    <t>Exchange differences on translating foreign operations</t>
  </si>
  <si>
    <t>Other comprehensive income for the period, net of tax</t>
  </si>
  <si>
    <t>TOTAL COMPREHENSIVE INCOME FOR THE YEAR</t>
  </si>
  <si>
    <t xml:space="preserve">Profit attributable to: </t>
  </si>
  <si>
    <t>Equity holders of the parent</t>
  </si>
  <si>
    <t>Non-controlling interest</t>
  </si>
  <si>
    <t>Total comprehensive income attributable to:</t>
  </si>
  <si>
    <t xml:space="preserve">Executive Director: </t>
  </si>
  <si>
    <t>Chief Accountant (preparer):</t>
  </si>
  <si>
    <t>The accompanying notes on pages 5 to 55 form an integral part of the consolidated interim condensed financial statements</t>
  </si>
  <si>
    <t>CONSOLIDATED INTERIM STATEMENT OF FINANCIAL POSITION</t>
  </si>
  <si>
    <t>as at 30 June 2011</t>
  </si>
  <si>
    <t>Notes</t>
  </si>
  <si>
    <t xml:space="preserve">                30 June    2011               BGN'000</t>
  </si>
  <si>
    <t>31 December 2010               BGN'000</t>
  </si>
  <si>
    <t>ASSETS</t>
  </si>
  <si>
    <t>Non-current assets</t>
  </si>
  <si>
    <t>Property, plant and equipment</t>
  </si>
  <si>
    <t>Intangible assets</t>
  </si>
  <si>
    <t>Investment property</t>
  </si>
  <si>
    <t>Investments in associates</t>
  </si>
  <si>
    <t>Available-for-sale investments</t>
  </si>
  <si>
    <t>Loans granted to related parties</t>
  </si>
  <si>
    <t>Other non-current assets</t>
  </si>
  <si>
    <t>Current assets</t>
  </si>
  <si>
    <t>Inventories</t>
  </si>
  <si>
    <t>Trade receivables</t>
  </si>
  <si>
    <t>Receivables from related parties</t>
  </si>
  <si>
    <t>Financial assets available and for sale</t>
  </si>
  <si>
    <t>Other receivables and prepayments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</si>
  <si>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</si>
  <si>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</si>
  <si>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</si>
  <si>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</si>
  <si>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</si>
  <si>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</si>
  <si>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</si>
  <si>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</si>
  <si>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</si>
  <si>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</si>
  <si>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</si>
  <si>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</si>
  <si>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Retirement benefit obligations</t>
  </si>
  <si>
    <t>Finance lease liabilities</t>
  </si>
  <si>
    <t>Other non-current liabilities</t>
  </si>
  <si>
    <t>Current liabilities</t>
  </si>
  <si>
    <t>Short-term loans from banks and third parties</t>
  </si>
  <si>
    <t>Current portion of long-term bank loans</t>
  </si>
  <si>
    <t>Trade payables</t>
  </si>
  <si>
    <t>Payables to related parties</t>
  </si>
  <si>
    <t>Payables to personnel and for social security</t>
  </si>
  <si>
    <t>Tax payables</t>
  </si>
  <si>
    <t>Other current liabilities</t>
  </si>
  <si>
    <t>TOTAL LIABILITIES</t>
  </si>
  <si>
    <t>TOTAL EQUITY AND LIABILITIES</t>
  </si>
  <si>
    <t>CONSOLIDATED INTERIM 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</si>
  <si>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</si>
  <si>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</si>
  <si>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</si>
  <si>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</si>
  <si>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</si>
  <si>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</si>
  <si>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taxes paid</t>
  </si>
  <si>
    <t>Interest and bank charges paid on working capital loans</t>
  </si>
  <si>
    <t>Foreign currency exchange gains/(losses),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</si>
  <si>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</si>
  <si>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</si>
  <si>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</si>
  <si>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</si>
  <si>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</si>
  <si>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</si>
  <si>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available-for-sale investments</t>
  </si>
  <si>
    <t>Consideration paid on acquisition of associates</t>
  </si>
  <si>
    <t>Proceeds from sales of available-for-sale investments</t>
  </si>
  <si>
    <t>Cash received / (paid) on acquisition of subsidiaries, net</t>
  </si>
  <si>
    <t>Consideration paid on acquisition of subsidiaries</t>
  </si>
  <si>
    <t xml:space="preserve">Loan repayments by related parties </t>
  </si>
  <si>
    <t>Loans granted to third parties</t>
  </si>
  <si>
    <t xml:space="preserve">Loan repayments by third parties </t>
  </si>
  <si>
    <t>Interest received on loans granted</t>
  </si>
  <si>
    <t>Interest received on investment purpose term deposits</t>
  </si>
  <si>
    <t>Proceeds from divided</t>
  </si>
  <si>
    <t>Net cash flows used in investing activities</t>
  </si>
  <si>
    <t>Cash flows from financing activities</t>
  </si>
  <si>
    <t>Proceeds from short-term bank loans</t>
  </si>
  <si>
    <t>Repayment of short-term bank loans</t>
  </si>
  <si>
    <t>Proceeds from long-term bank loans</t>
  </si>
  <si>
    <t>Repayment of long-term bank loans</t>
  </si>
  <si>
    <t>Purchases of treasury shares</t>
  </si>
  <si>
    <t>Dividends paid</t>
  </si>
  <si>
    <t>Payment of finance lease liabilities</t>
  </si>
  <si>
    <t>Net cash flows (used in) / from financing activities</t>
  </si>
  <si>
    <t>Net (decrease) / increase in cash and cash equivalents</t>
  </si>
  <si>
    <t>Cash and cash equivalents at 1 January</t>
  </si>
  <si>
    <t>Cash and cash equivalents at 30 June</t>
  </si>
  <si>
    <t>CONSOLIDATED INTERIM STATEMENT OF CHANGES IN EQUITY</t>
  </si>
  <si>
    <t>for the six-moth period ending June 30, 2011</t>
  </si>
  <si>
    <t>Attributable to equity holders of the parent</t>
  </si>
  <si>
    <t>for six-month period ended 30 June 2011</t>
  </si>
  <si>
    <t>Share
capital</t>
  </si>
  <si>
    <t>Treasury
shares</t>
  </si>
  <si>
    <t>Statutory
reserves</t>
  </si>
  <si>
    <t>Revaluation reserve - property, pland and equipment</t>
  </si>
  <si>
    <t>Available-for-sale financial assets reserve</t>
  </si>
  <si>
    <t>Translation of
foreign operations reserve</t>
  </si>
  <si>
    <t>Retained
earnings</t>
  </si>
  <si>
    <t>Total</t>
  </si>
  <si>
    <t>Non-controlling
interest</t>
  </si>
  <si>
    <t>Total
equity</t>
  </si>
  <si>
    <t>Effect of treasury shares acquisition</t>
  </si>
  <si>
    <t>Balance at 31 December 2009 (Audited)</t>
  </si>
  <si>
    <t>Changes in equity for 2010</t>
  </si>
  <si>
    <r>
      <rPr>
        <sz val="11"/>
        <rFont val="Times New Roman"/>
        <family val="1"/>
      </rPr>
      <t>Distribution of profit</t>
    </r>
    <r>
      <rPr>
        <sz val="11"/>
        <rFont val="Times New Roman"/>
        <family val="1"/>
      </rPr>
      <t xml:space="preserve">:               </t>
    </r>
  </si>
  <si>
    <r>
      <t xml:space="preserve">* </t>
    </r>
    <r>
      <rPr>
        <i/>
        <sz val="11"/>
        <rFont val="Times New Roman"/>
        <family val="1"/>
      </rPr>
      <t>statutory reserves</t>
    </r>
  </si>
  <si>
    <t>Effects assumed by non-controlling interest on:</t>
  </si>
  <si>
    <t>* increase in participation in subsidiaries</t>
  </si>
  <si>
    <t>* distribution of dividends</t>
  </si>
  <si>
    <t>* decrease in participation in subsidiaries</t>
  </si>
  <si>
    <t>Total comprehensive income for the year</t>
  </si>
  <si>
    <t>Transfer to retained earnings</t>
  </si>
  <si>
    <t>Balance at 31 December 2010 (Audited)</t>
  </si>
  <si>
    <t>Changes in equity for 2011</t>
  </si>
  <si>
    <t>Balance as at June 30 2011</t>
  </si>
</sst>
</file>

<file path=xl/styles.xml><?xml version="1.0" encoding="utf-8"?>
<styleSheet xmlns="http://schemas.openxmlformats.org/spreadsheetml/2006/main">
  <numFmts count="50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£&quot;#,##0_);\(&quot;£&quot;#,##0\)"/>
    <numFmt numFmtId="181" formatCode="&quot;£&quot;#,##0_);[Red]\(&quot;£&quot;#,##0\)"/>
    <numFmt numFmtId="182" formatCode="&quot;£&quot;#,##0.00_);\(&quot;£&quot;#,##0.00\)"/>
    <numFmt numFmtId="183" formatCode="&quot;£&quot;#,##0.00_);[Red]\(&quot;£&quot;#,##0.00\)"/>
    <numFmt numFmtId="184" formatCode="_(&quot;£&quot;* #,##0_);_(&quot;£&quot;* \(#,##0\);_(&quot;£&quot;* &quot;-&quot;_);_(@_)"/>
    <numFmt numFmtId="185" formatCode="_(&quot;£&quot;* #,##0.00_);_(&quot;£&quot;* \(#,##0.00\);_(&quot;£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_(* #,##0_);_(* \(#,##0\);_(* &quot;-&quot;??_);_(@_)"/>
    <numFmt numFmtId="201" formatCode="_(* #,##0.00_);_(* \(#,##0.00\);_(* &quot;-&quot;_);_(@_)"/>
    <numFmt numFmtId="202" formatCode="#,##0;\(#,##0\)"/>
    <numFmt numFmtId="203" formatCode="_(* #,##0.0_);_(* \(#,##0.0\);_(* &quot;-&quot;??_);_(@_)"/>
    <numFmt numFmtId="204" formatCode="_(* #,##0.0_);_(* \(#,##0.0\);_(* &quot;-&quot;_);_(@_)"/>
    <numFmt numFmtId="205" formatCode="_(* #,##0.000_);_(* \(#,##0.000\);_(* &quot;-&quot;_);_(@_)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sz val="11"/>
      <color indexed="10"/>
      <name val="Times New Roman Cyr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47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8" fillId="0" borderId="10" xfId="57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58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right" vertical="center" wrapText="1"/>
      <protection/>
    </xf>
    <xf numFmtId="0" fontId="7" fillId="0" borderId="0" xfId="58" applyFont="1" applyFill="1">
      <alignment/>
      <protection/>
    </xf>
    <xf numFmtId="0" fontId="7" fillId="0" borderId="0" xfId="58" applyFont="1" applyFill="1" applyBorder="1" applyAlignment="1">
      <alignment horizontal="center"/>
      <protection/>
    </xf>
    <xf numFmtId="41" fontId="7" fillId="0" borderId="0" xfId="58" applyNumberFormat="1" applyFont="1" applyFill="1">
      <alignment/>
      <protection/>
    </xf>
    <xf numFmtId="41" fontId="7" fillId="0" borderId="0" xfId="58" applyNumberFormat="1" applyFont="1" applyFill="1" applyBorder="1" applyAlignment="1">
      <alignment horizontal="right"/>
      <protection/>
    </xf>
    <xf numFmtId="0" fontId="8" fillId="0" borderId="0" xfId="58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41" fontId="7" fillId="0" borderId="0" xfId="58" applyNumberFormat="1" applyFont="1" applyFill="1" applyAlignment="1">
      <alignment horizontal="right"/>
      <protection/>
    </xf>
    <xf numFmtId="0" fontId="10" fillId="0" borderId="0" xfId="60" applyNumberFormat="1" applyFont="1" applyFill="1" applyBorder="1" applyAlignment="1" applyProtection="1">
      <alignment vertical="top"/>
      <protection/>
    </xf>
    <xf numFmtId="0" fontId="10" fillId="0" borderId="0" xfId="60" applyNumberFormat="1" applyFont="1" applyFill="1" applyBorder="1" applyAlignment="1" applyProtection="1" quotePrefix="1">
      <alignment horizontal="right" vertical="top"/>
      <protection/>
    </xf>
    <xf numFmtId="0" fontId="7" fillId="0" borderId="0" xfId="60" applyNumberFormat="1" applyFont="1" applyFill="1" applyBorder="1" applyAlignment="1" applyProtection="1">
      <alignment vertical="top"/>
      <protection/>
    </xf>
    <xf numFmtId="0" fontId="5" fillId="0" borderId="0" xfId="58" applyFont="1" applyFill="1">
      <alignment/>
      <protection/>
    </xf>
    <xf numFmtId="15" fontId="14" fillId="0" borderId="0" xfId="57" applyNumberFormat="1" applyFont="1" applyFill="1" applyBorder="1" applyAlignment="1">
      <alignment horizontal="center" vertical="center" wrapText="1"/>
      <protection/>
    </xf>
    <xf numFmtId="41" fontId="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41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8" fillId="0" borderId="0" xfId="57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7" fillId="0" borderId="0" xfId="58" applyFont="1" applyFill="1">
      <alignment/>
      <protection/>
    </xf>
    <xf numFmtId="0" fontId="8" fillId="0" borderId="0" xfId="58" applyFont="1" applyFill="1">
      <alignment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200" fontId="7" fillId="0" borderId="0" xfId="60" applyNumberFormat="1" applyFont="1" applyFill="1" applyBorder="1" applyAlignment="1" applyProtection="1">
      <alignment vertical="center"/>
      <protection/>
    </xf>
    <xf numFmtId="200" fontId="7" fillId="0" borderId="0" xfId="42" applyNumberFormat="1" applyFont="1" applyFill="1" applyBorder="1" applyAlignment="1" applyProtection="1">
      <alignment vertical="center"/>
      <protection/>
    </xf>
    <xf numFmtId="0" fontId="7" fillId="0" borderId="0" xfId="60" applyNumberFormat="1" applyFont="1" applyFill="1" applyBorder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6" fillId="0" borderId="0" xfId="60" applyNumberFormat="1" applyFont="1" applyFill="1" applyBorder="1" applyAlignment="1" applyProtection="1">
      <alignment vertical="top"/>
      <protection locked="0"/>
    </xf>
    <xf numFmtId="0" fontId="7" fillId="0" borderId="0" xfId="57" applyFont="1" applyFill="1" applyAlignment="1">
      <alignment vertical="center"/>
      <protection/>
    </xf>
    <xf numFmtId="41" fontId="8" fillId="0" borderId="11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57" applyFont="1" applyAlignment="1">
      <alignment vertical="center"/>
      <protection/>
    </xf>
    <xf numFmtId="0" fontId="16" fillId="0" borderId="0" xfId="0" applyFont="1" applyFill="1" applyAlignment="1">
      <alignment/>
    </xf>
    <xf numFmtId="0" fontId="22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9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 quotePrefix="1">
      <alignment horizontal="left"/>
      <protection/>
    </xf>
    <xf numFmtId="0" fontId="7" fillId="0" borderId="0" xfId="60" applyFont="1" applyFill="1" applyAlignment="1">
      <alignment horizontal="left"/>
      <protection/>
    </xf>
    <xf numFmtId="0" fontId="2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vertical="top"/>
      <protection/>
    </xf>
    <xf numFmtId="0" fontId="24" fillId="0" borderId="0" xfId="0" applyFont="1" applyFill="1" applyBorder="1" applyAlignment="1">
      <alignment horizontal="center" wrapText="1"/>
    </xf>
    <xf numFmtId="0" fontId="8" fillId="0" borderId="0" xfId="60" applyNumberFormat="1" applyFont="1" applyFill="1" applyBorder="1" applyAlignment="1" applyProtection="1">
      <alignment vertical="center" wrapText="1"/>
      <protection/>
    </xf>
    <xf numFmtId="200" fontId="8" fillId="0" borderId="0" xfId="60" applyNumberFormat="1" applyFont="1" applyFill="1" applyBorder="1" applyAlignment="1" applyProtection="1">
      <alignment vertical="center"/>
      <protection/>
    </xf>
    <xf numFmtId="41" fontId="11" fillId="0" borderId="0" xfId="67" applyNumberFormat="1" applyFont="1" applyFill="1" applyBorder="1" applyAlignment="1">
      <alignment horizontal="right" vertical="center" wrapText="1"/>
      <protection/>
    </xf>
    <xf numFmtId="41" fontId="9" fillId="0" borderId="0" xfId="60" applyNumberFormat="1" applyFont="1" applyFill="1" applyBorder="1" applyAlignment="1">
      <alignment horizontal="right" vertical="center" wrapText="1"/>
      <protection/>
    </xf>
    <xf numFmtId="0" fontId="0" fillId="0" borderId="0" xfId="67" applyFill="1" applyBorder="1" applyAlignment="1">
      <alignment horizontal="left" vertical="center"/>
      <protection/>
    </xf>
    <xf numFmtId="0" fontId="28" fillId="0" borderId="0" xfId="65" applyFont="1" applyFill="1" applyBorder="1" applyAlignment="1" quotePrefix="1">
      <alignment horizontal="left" vertical="center"/>
      <protection/>
    </xf>
    <xf numFmtId="0" fontId="30" fillId="0" borderId="0" xfId="58" applyFont="1" applyFill="1" applyBorder="1" applyAlignment="1">
      <alignment horizontal="center"/>
      <protection/>
    </xf>
    <xf numFmtId="41" fontId="7" fillId="0" borderId="0" xfId="58" applyNumberFormat="1" applyFont="1" applyFill="1" applyBorder="1" applyAlignment="1">
      <alignment horizontal="right"/>
      <protection/>
    </xf>
    <xf numFmtId="41" fontId="7" fillId="0" borderId="0" xfId="58" applyNumberFormat="1" applyFont="1" applyFill="1" applyBorder="1">
      <alignment/>
      <protection/>
    </xf>
    <xf numFmtId="0" fontId="30" fillId="0" borderId="0" xfId="58" applyFont="1" applyFill="1" applyBorder="1" applyAlignment="1">
      <alignment horizontal="center"/>
      <protection/>
    </xf>
    <xf numFmtId="0" fontId="30" fillId="0" borderId="0" xfId="58" applyFont="1" applyFill="1" applyAlignment="1">
      <alignment horizontal="center"/>
      <protection/>
    </xf>
    <xf numFmtId="0" fontId="31" fillId="0" borderId="0" xfId="57" applyFont="1" applyFill="1" applyBorder="1" applyAlignment="1">
      <alignment horizontal="right" vertical="center"/>
      <protection/>
    </xf>
    <xf numFmtId="0" fontId="32" fillId="0" borderId="0" xfId="61" applyFont="1" applyFill="1">
      <alignment/>
      <protection/>
    </xf>
    <xf numFmtId="41" fontId="7" fillId="0" borderId="10" xfId="0" applyNumberFormat="1" applyFont="1" applyFill="1" applyBorder="1" applyAlignment="1">
      <alignment horizontal="right"/>
    </xf>
    <xf numFmtId="0" fontId="4" fillId="0" borderId="0" xfId="6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" fontId="22" fillId="0" borderId="0" xfId="67" applyNumberFormat="1" applyFont="1" applyFill="1" applyBorder="1" applyAlignment="1">
      <alignment horizontal="right" vertical="center" wrapText="1"/>
      <protection/>
    </xf>
    <xf numFmtId="15" fontId="36" fillId="0" borderId="0" xfId="57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200" fontId="7" fillId="0" borderId="0" xfId="42" applyNumberFormat="1" applyFont="1" applyFill="1" applyBorder="1" applyAlignment="1" applyProtection="1">
      <alignment horizontal="right" vertical="center"/>
      <protection/>
    </xf>
    <xf numFmtId="41" fontId="16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1" fontId="7" fillId="0" borderId="0" xfId="62" applyNumberFormat="1" applyFont="1" applyFill="1" applyBorder="1" applyAlignment="1">
      <alignment horizontal="right"/>
      <protection/>
    </xf>
    <xf numFmtId="41" fontId="8" fillId="0" borderId="11" xfId="62" applyNumberFormat="1" applyFont="1" applyFill="1" applyBorder="1" applyAlignment="1">
      <alignment horizontal="right"/>
      <protection/>
    </xf>
    <xf numFmtId="200" fontId="6" fillId="0" borderId="0" xfId="42" applyNumberFormat="1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1" fontId="8" fillId="0" borderId="10" xfId="62" applyNumberFormat="1" applyFont="1" applyFill="1" applyBorder="1" applyAlignment="1">
      <alignment horizontal="right"/>
      <protection/>
    </xf>
    <xf numFmtId="200" fontId="7" fillId="0" borderId="0" xfId="42" applyNumberFormat="1" applyFont="1" applyFill="1" applyBorder="1" applyAlignment="1" applyProtection="1">
      <alignment horizontal="right"/>
      <protection/>
    </xf>
    <xf numFmtId="200" fontId="7" fillId="0" borderId="0" xfId="42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37" fillId="0" borderId="0" xfId="68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right" vertical="center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vertical="center"/>
      <protection/>
    </xf>
    <xf numFmtId="0" fontId="34" fillId="33" borderId="0" xfId="0" applyFont="1" applyFill="1" applyAlignment="1">
      <alignment/>
    </xf>
    <xf numFmtId="0" fontId="16" fillId="0" borderId="0" xfId="60" applyNumberFormat="1" applyFont="1" applyFill="1" applyBorder="1" applyAlignment="1" applyProtection="1">
      <alignment horizontal="right" wrapText="1"/>
      <protection/>
    </xf>
    <xf numFmtId="0" fontId="16" fillId="0" borderId="0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 vertical="center"/>
      <protection/>
    </xf>
    <xf numFmtId="41" fontId="7" fillId="0" borderId="0" xfId="63" applyNumberFormat="1" applyFont="1" applyFill="1" applyBorder="1" applyAlignment="1">
      <alignment horizontal="right" vertical="center" wrapText="1"/>
      <protection/>
    </xf>
    <xf numFmtId="0" fontId="11" fillId="0" borderId="0" xfId="63" applyFont="1" applyFill="1" applyBorder="1" applyAlignment="1">
      <alignment horizontal="left" vertical="center"/>
      <protection/>
    </xf>
    <xf numFmtId="0" fontId="16" fillId="0" borderId="0" xfId="57" applyFont="1" applyFill="1" applyAlignment="1">
      <alignment horizontal="left" vertical="center"/>
      <protection/>
    </xf>
    <xf numFmtId="41" fontId="11" fillId="0" borderId="10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right"/>
    </xf>
    <xf numFmtId="41" fontId="11" fillId="0" borderId="11" xfId="64" applyNumberFormat="1" applyFont="1" applyFill="1" applyBorder="1" applyAlignment="1">
      <alignment horizontal="right" vertical="center"/>
      <protection/>
    </xf>
    <xf numFmtId="41" fontId="11" fillId="0" borderId="0" xfId="64" applyNumberFormat="1" applyFont="1" applyFill="1" applyBorder="1" applyAlignment="1">
      <alignment horizontal="right" vertical="center"/>
      <protection/>
    </xf>
    <xf numFmtId="41" fontId="1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 vertical="center"/>
    </xf>
    <xf numFmtId="41" fontId="11" fillId="0" borderId="11" xfId="64" applyNumberFormat="1" applyFont="1" applyFill="1" applyBorder="1" applyAlignment="1">
      <alignment vertical="center"/>
      <protection/>
    </xf>
    <xf numFmtId="41" fontId="11" fillId="0" borderId="0" xfId="64" applyNumberFormat="1" applyFont="1" applyFill="1" applyBorder="1" applyAlignment="1">
      <alignment vertical="center"/>
      <protection/>
    </xf>
    <xf numFmtId="41" fontId="11" fillId="0" borderId="10" xfId="64" applyNumberFormat="1" applyFont="1" applyFill="1" applyBorder="1" applyAlignment="1">
      <alignment vertical="center"/>
      <protection/>
    </xf>
    <xf numFmtId="41" fontId="0" fillId="0" borderId="0" xfId="0" applyNumberFormat="1" applyFill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1" fillId="0" borderId="12" xfId="64" applyNumberFormat="1" applyFont="1" applyFill="1" applyBorder="1" applyAlignment="1">
      <alignment vertical="center"/>
      <protection/>
    </xf>
    <xf numFmtId="41" fontId="12" fillId="0" borderId="0" xfId="0" applyNumberFormat="1" applyFont="1" applyFill="1" applyBorder="1" applyAlignment="1">
      <alignment/>
    </xf>
    <xf numFmtId="41" fontId="26" fillId="0" borderId="0" xfId="0" applyNumberFormat="1" applyFont="1" applyFill="1" applyBorder="1" applyAlignment="1">
      <alignment horizontal="left" vertical="center" wrapText="1"/>
    </xf>
    <xf numFmtId="41" fontId="4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31" fillId="0" borderId="0" xfId="60" applyNumberFormat="1" applyFont="1" applyFill="1" applyBorder="1" applyAlignment="1" applyProtection="1">
      <alignment vertical="top"/>
      <protection locked="0"/>
    </xf>
    <xf numFmtId="200" fontId="6" fillId="0" borderId="0" xfId="42" applyNumberFormat="1" applyFont="1" applyFill="1" applyBorder="1" applyAlignment="1" applyProtection="1">
      <alignment horizontal="right"/>
      <protection/>
    </xf>
    <xf numFmtId="200" fontId="6" fillId="0" borderId="0" xfId="42" applyNumberFormat="1" applyFont="1" applyFill="1" applyBorder="1" applyAlignment="1" applyProtection="1">
      <alignment horizontal="right"/>
      <protection/>
    </xf>
    <xf numFmtId="200" fontId="8" fillId="0" borderId="13" xfId="60" applyNumberFormat="1" applyFont="1" applyFill="1" applyBorder="1" applyAlignment="1" applyProtection="1">
      <alignment horizontal="right"/>
      <protection/>
    </xf>
    <xf numFmtId="200" fontId="7" fillId="0" borderId="0" xfId="60" applyNumberFormat="1" applyFont="1" applyFill="1" applyBorder="1" applyAlignment="1" applyProtection="1">
      <alignment horizontal="right"/>
      <protection/>
    </xf>
    <xf numFmtId="200" fontId="8" fillId="0" borderId="0" xfId="60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 horizontal="right"/>
    </xf>
    <xf numFmtId="0" fontId="7" fillId="0" borderId="0" xfId="60" applyNumberFormat="1" applyFont="1" applyFill="1" applyBorder="1" applyAlignment="1" applyProtection="1">
      <alignment horizontal="right"/>
      <protection/>
    </xf>
    <xf numFmtId="0" fontId="29" fillId="0" borderId="0" xfId="60" applyNumberFormat="1" applyFont="1" applyFill="1" applyBorder="1" applyAlignment="1" applyProtection="1">
      <alignment vertical="center"/>
      <protection/>
    </xf>
    <xf numFmtId="0" fontId="4" fillId="0" borderId="0" xfId="63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indent="1"/>
      <protection/>
    </xf>
    <xf numFmtId="0" fontId="10" fillId="0" borderId="0" xfId="60" applyNumberFormat="1" applyFont="1" applyFill="1" applyBorder="1" applyAlignment="1" applyProtection="1">
      <alignment vertical="center"/>
      <protection/>
    </xf>
    <xf numFmtId="200" fontId="6" fillId="0" borderId="0" xfId="60" applyNumberFormat="1" applyFont="1" applyFill="1" applyBorder="1" applyAlignment="1" applyProtection="1">
      <alignment vertical="center"/>
      <protection/>
    </xf>
    <xf numFmtId="200" fontId="10" fillId="0" borderId="0" xfId="6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horizontal="center"/>
    </xf>
    <xf numFmtId="0" fontId="7" fillId="0" borderId="10" xfId="60" applyNumberFormat="1" applyFont="1" applyFill="1" applyBorder="1" applyAlignment="1" applyProtection="1">
      <alignment vertical="top"/>
      <protection/>
    </xf>
    <xf numFmtId="0" fontId="16" fillId="0" borderId="0" xfId="60" applyNumberFormat="1" applyFont="1" applyFill="1" applyBorder="1" applyAlignment="1" applyProtection="1">
      <alignment horizontal="right" vertical="top" wrapText="1"/>
      <protection/>
    </xf>
    <xf numFmtId="0" fontId="16" fillId="0" borderId="0" xfId="60" applyNumberFormat="1" applyFont="1" applyFill="1" applyBorder="1" applyAlignment="1" applyProtection="1">
      <alignment horizontal="center" vertical="top" wrapText="1"/>
      <protection/>
    </xf>
    <xf numFmtId="41" fontId="8" fillId="0" borderId="12" xfId="0" applyNumberFormat="1" applyFont="1" applyFill="1" applyBorder="1" applyAlignment="1">
      <alignment horizontal="right"/>
    </xf>
    <xf numFmtId="41" fontId="8" fillId="0" borderId="13" xfId="62" applyNumberFormat="1" applyFont="1" applyFill="1" applyBorder="1" applyAlignment="1">
      <alignment horizontal="right"/>
      <protection/>
    </xf>
    <xf numFmtId="43" fontId="7" fillId="0" borderId="0" xfId="0" applyNumberFormat="1" applyFont="1" applyFill="1" applyBorder="1" applyAlignment="1">
      <alignment/>
    </xf>
    <xf numFmtId="14" fontId="7" fillId="0" borderId="0" xfId="60" applyNumberFormat="1" applyFont="1" applyFill="1" applyBorder="1" applyAlignment="1" applyProtection="1">
      <alignment vertical="top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0" fillId="0" borderId="0" xfId="58" applyFont="1" applyFill="1" applyBorder="1">
      <alignment/>
      <protection/>
    </xf>
    <xf numFmtId="0" fontId="41" fillId="0" borderId="0" xfId="60" applyNumberFormat="1" applyFont="1" applyFill="1" applyBorder="1" applyAlignment="1" applyProtection="1">
      <alignment vertical="top"/>
      <protection/>
    </xf>
    <xf numFmtId="49" fontId="7" fillId="0" borderId="0" xfId="58" applyNumberFormat="1" applyFont="1" applyFill="1" applyBorder="1">
      <alignment/>
      <protection/>
    </xf>
    <xf numFmtId="41" fontId="8" fillId="0" borderId="0" xfId="58" applyNumberFormat="1" applyFont="1" applyFill="1" applyBorder="1">
      <alignment/>
      <protection/>
    </xf>
    <xf numFmtId="41" fontId="8" fillId="0" borderId="0" xfId="58" applyNumberFormat="1" applyFont="1" applyFill="1" applyBorder="1" applyAlignment="1">
      <alignment horizontal="right"/>
      <protection/>
    </xf>
    <xf numFmtId="49" fontId="7" fillId="0" borderId="0" xfId="58" applyNumberFormat="1" applyFont="1" applyFill="1" applyBorder="1" applyAlignment="1">
      <alignment horizontal="center"/>
      <protection/>
    </xf>
    <xf numFmtId="49" fontId="8" fillId="0" borderId="0" xfId="58" applyNumberFormat="1" applyFont="1" applyFill="1" applyBorder="1" applyAlignment="1">
      <alignment horizontal="center"/>
      <protection/>
    </xf>
    <xf numFmtId="49" fontId="7" fillId="0" borderId="0" xfId="58" applyNumberFormat="1" applyFont="1" applyFill="1" applyBorder="1" applyAlignment="1">
      <alignment horizontal="right"/>
      <protection/>
    </xf>
    <xf numFmtId="49" fontId="8" fillId="0" borderId="0" xfId="58" applyNumberFormat="1" applyFont="1" applyFill="1" applyBorder="1">
      <alignment/>
      <protection/>
    </xf>
    <xf numFmtId="0" fontId="42" fillId="0" borderId="0" xfId="61" applyFont="1" applyFill="1">
      <alignment/>
      <protection/>
    </xf>
    <xf numFmtId="200" fontId="7" fillId="0" borderId="0" xfId="0" applyNumberFormat="1" applyFont="1" applyFill="1" applyBorder="1" applyAlignment="1">
      <alignment horizontal="right"/>
    </xf>
    <xf numFmtId="41" fontId="38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41" fontId="44" fillId="0" borderId="0" xfId="0" applyNumberFormat="1" applyFont="1" applyFill="1" applyBorder="1" applyAlignment="1">
      <alignment horizontal="center"/>
    </xf>
    <xf numFmtId="41" fontId="43" fillId="0" borderId="0" xfId="42" applyNumberFormat="1" applyFont="1" applyFill="1" applyBorder="1" applyAlignment="1">
      <alignment/>
    </xf>
    <xf numFmtId="41" fontId="43" fillId="0" borderId="0" xfId="42" applyNumberFormat="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41" fontId="7" fillId="0" borderId="0" xfId="0" applyNumberFormat="1" applyFont="1" applyFill="1" applyBorder="1" applyAlignment="1">
      <alignment horizontal="right"/>
    </xf>
    <xf numFmtId="0" fontId="10" fillId="0" borderId="0" xfId="6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200" fontId="8" fillId="0" borderId="0" xfId="60" applyNumberFormat="1" applyFont="1" applyFill="1" applyBorder="1" applyAlignment="1" applyProtection="1">
      <alignment vertical="center"/>
      <protection/>
    </xf>
    <xf numFmtId="200" fontId="7" fillId="0" borderId="0" xfId="42" applyNumberFormat="1" applyFont="1" applyFill="1" applyBorder="1" applyAlignment="1" applyProtection="1">
      <alignment vertical="center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200" fontId="7" fillId="0" borderId="0" xfId="60" applyNumberFormat="1" applyFont="1" applyFill="1" applyBorder="1" applyAlignment="1" applyProtection="1">
      <alignment vertical="center"/>
      <protection/>
    </xf>
    <xf numFmtId="43" fontId="8" fillId="0" borderId="0" xfId="60" applyNumberFormat="1" applyFont="1" applyFill="1" applyBorder="1" applyAlignment="1" applyProtection="1">
      <alignment vertical="center"/>
      <protection/>
    </xf>
    <xf numFmtId="200" fontId="7" fillId="0" borderId="10" xfId="60" applyNumberFormat="1" applyFont="1" applyFill="1" applyBorder="1" applyAlignment="1" applyProtection="1">
      <alignment vertical="top"/>
      <protection/>
    </xf>
    <xf numFmtId="200" fontId="7" fillId="0" borderId="0" xfId="60" applyNumberFormat="1" applyFont="1" applyFill="1" applyBorder="1" applyAlignment="1" applyProtection="1">
      <alignment vertical="top"/>
      <protection/>
    </xf>
    <xf numFmtId="200" fontId="16" fillId="0" borderId="0" xfId="0" applyNumberFormat="1" applyFont="1" applyFill="1" applyBorder="1" applyAlignment="1">
      <alignment horizontal="right"/>
    </xf>
    <xf numFmtId="200" fontId="7" fillId="0" borderId="0" xfId="60" applyNumberFormat="1" applyFont="1" applyFill="1" applyBorder="1" applyAlignment="1" applyProtection="1">
      <alignment vertical="top"/>
      <protection locked="0"/>
    </xf>
    <xf numFmtId="201" fontId="8" fillId="0" borderId="0" xfId="63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200" fontId="7" fillId="0" borderId="0" xfId="60" applyNumberFormat="1" applyFont="1" applyFill="1" applyBorder="1" applyAlignment="1" applyProtection="1">
      <alignment horizontal="right"/>
      <protection/>
    </xf>
    <xf numFmtId="201" fontId="8" fillId="0" borderId="0" xfId="63" applyNumberFormat="1" applyFont="1" applyFill="1" applyBorder="1" applyAlignment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top" indent="1"/>
      <protection/>
    </xf>
    <xf numFmtId="0" fontId="31" fillId="0" borderId="0" xfId="60" applyNumberFormat="1" applyFont="1" applyFill="1" applyBorder="1" applyAlignment="1" applyProtection="1">
      <alignment horizontal="center" vertical="center"/>
      <protection/>
    </xf>
    <xf numFmtId="200" fontId="6" fillId="0" borderId="0" xfId="60" applyNumberFormat="1" applyFont="1" applyFill="1" applyBorder="1" applyAlignment="1" applyProtection="1">
      <alignment horizontal="right"/>
      <protection/>
    </xf>
    <xf numFmtId="200" fontId="10" fillId="0" borderId="0" xfId="60" applyNumberFormat="1" applyFont="1" applyFill="1" applyBorder="1" applyAlignment="1" applyProtection="1">
      <alignment horizontal="right"/>
      <protection/>
    </xf>
    <xf numFmtId="200" fontId="10" fillId="0" borderId="0" xfId="60" applyNumberFormat="1" applyFont="1" applyFill="1" applyBorder="1" applyAlignment="1" applyProtection="1">
      <alignment vertical="center"/>
      <protection/>
    </xf>
    <xf numFmtId="0" fontId="10" fillId="0" borderId="0" xfId="60" applyNumberFormat="1" applyFont="1" applyFill="1" applyBorder="1" applyAlignment="1" applyProtection="1">
      <alignment vertical="center"/>
      <protection/>
    </xf>
    <xf numFmtId="200" fontId="6" fillId="0" borderId="0" xfId="60" applyNumberFormat="1" applyFont="1" applyFill="1" applyBorder="1" applyAlignment="1" applyProtection="1">
      <alignment vertical="center"/>
      <protection/>
    </xf>
    <xf numFmtId="200" fontId="6" fillId="0" borderId="0" xfId="42" applyNumberFormat="1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>
      <alignment horizontal="center" wrapText="1"/>
    </xf>
    <xf numFmtId="41" fontId="38" fillId="0" borderId="0" xfId="42" applyNumberFormat="1" applyFont="1" applyFill="1" applyBorder="1" applyAlignment="1">
      <alignment horizontal="right"/>
    </xf>
    <xf numFmtId="0" fontId="4" fillId="0" borderId="0" xfId="60" applyNumberFormat="1" applyFont="1" applyFill="1" applyBorder="1" applyAlignment="1" applyProtection="1">
      <alignment horizontal="center" vertical="center"/>
      <protection/>
    </xf>
    <xf numFmtId="200" fontId="7" fillId="0" borderId="0" xfId="42" applyNumberFormat="1" applyFont="1" applyFill="1" applyBorder="1" applyAlignment="1">
      <alignment/>
    </xf>
    <xf numFmtId="200" fontId="8" fillId="0" borderId="0" xfId="42" applyNumberFormat="1" applyFont="1" applyFill="1" applyBorder="1" applyAlignment="1">
      <alignment/>
    </xf>
    <xf numFmtId="200" fontId="8" fillId="0" borderId="0" xfId="42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63" applyFont="1" applyFill="1" applyBorder="1" applyAlignment="1">
      <alignment horizontal="left" vertical="center"/>
      <protection/>
    </xf>
    <xf numFmtId="41" fontId="7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43" fillId="0" borderId="0" xfId="58" applyFont="1" applyFill="1" applyBorder="1" applyAlignment="1">
      <alignment vertical="top" wrapText="1"/>
      <protection/>
    </xf>
    <xf numFmtId="0" fontId="44" fillId="0" borderId="0" xfId="58" applyFont="1" applyFill="1" applyBorder="1" applyAlignment="1">
      <alignment vertical="top" wrapText="1"/>
      <protection/>
    </xf>
    <xf numFmtId="0" fontId="43" fillId="0" borderId="0" xfId="58" applyFont="1" applyFill="1" applyBorder="1" applyAlignment="1">
      <alignment vertical="top"/>
      <protection/>
    </xf>
    <xf numFmtId="0" fontId="7" fillId="0" borderId="0" xfId="58" applyFont="1" applyFill="1" applyBorder="1">
      <alignment/>
      <protection/>
    </xf>
    <xf numFmtId="41" fontId="7" fillId="0" borderId="0" xfId="62" applyNumberFormat="1" applyFont="1" applyFill="1" applyBorder="1" applyAlignment="1">
      <alignment horizontal="center" vertical="center"/>
      <protection/>
    </xf>
    <xf numFmtId="0" fontId="30" fillId="0" borderId="0" xfId="58" applyFont="1" applyFill="1" applyBorder="1" applyAlignment="1">
      <alignment horizontal="center" vertical="center"/>
      <protection/>
    </xf>
    <xf numFmtId="200" fontId="16" fillId="0" borderId="0" xfId="60" applyNumberFormat="1" applyFont="1" applyFill="1" applyBorder="1" applyAlignment="1" applyProtection="1">
      <alignment horizontal="right" vertical="center" wrapText="1"/>
      <protection/>
    </xf>
    <xf numFmtId="200" fontId="8" fillId="0" borderId="10" xfId="60" applyNumberFormat="1" applyFont="1" applyFill="1" applyBorder="1" applyAlignment="1" applyProtection="1">
      <alignment horizontal="right"/>
      <protection/>
    </xf>
    <xf numFmtId="200" fontId="8" fillId="0" borderId="12" xfId="60" applyNumberFormat="1" applyFont="1" applyFill="1" applyBorder="1" applyAlignment="1" applyProtection="1">
      <alignment horizontal="right"/>
      <protection/>
    </xf>
    <xf numFmtId="41" fontId="7" fillId="33" borderId="0" xfId="62" applyNumberFormat="1" applyFont="1" applyFill="1" applyBorder="1" applyAlignment="1">
      <alignment horizontal="right"/>
      <protection/>
    </xf>
    <xf numFmtId="41" fontId="8" fillId="0" borderId="10" xfId="0" applyNumberFormat="1" applyFont="1" applyFill="1" applyBorder="1" applyAlignment="1">
      <alignment horizontal="right"/>
    </xf>
    <xf numFmtId="200" fontId="41" fillId="0" borderId="0" xfId="60" applyNumberFormat="1" applyFont="1" applyFill="1" applyBorder="1" applyAlignment="1" applyProtection="1">
      <alignment horizontal="right"/>
      <protection/>
    </xf>
    <xf numFmtId="43" fontId="41" fillId="0" borderId="0" xfId="60" applyNumberFormat="1" applyFont="1" applyFill="1" applyBorder="1" applyAlignment="1" applyProtection="1">
      <alignment vertical="center"/>
      <protection/>
    </xf>
    <xf numFmtId="3" fontId="41" fillId="0" borderId="0" xfId="60" applyNumberFormat="1" applyFont="1" applyFill="1" applyBorder="1" applyAlignment="1" applyProtection="1">
      <alignment vertical="center"/>
      <protection/>
    </xf>
    <xf numFmtId="41" fontId="16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0" fontId="8" fillId="0" borderId="10" xfId="57" applyFont="1" applyFill="1" applyBorder="1" applyAlignment="1">
      <alignment horizontal="left" vertical="center"/>
      <protection/>
    </xf>
    <xf numFmtId="0" fontId="0" fillId="0" borderId="10" xfId="67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0" fillId="0" borderId="0" xfId="67" applyFill="1" applyBorder="1" applyAlignment="1">
      <alignment horizontal="left" vertical="center"/>
      <protection/>
    </xf>
    <xf numFmtId="0" fontId="16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>
      <alignment horizontal="left" vertical="center"/>
    </xf>
    <xf numFmtId="0" fontId="16" fillId="0" borderId="0" xfId="63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7" fillId="0" borderId="0" xfId="66" applyFont="1" applyFill="1" applyAlignment="1">
      <alignment vertical="center"/>
      <protection/>
    </xf>
    <xf numFmtId="0" fontId="44" fillId="0" borderId="0" xfId="0" applyFont="1" applyFill="1" applyBorder="1" applyAlignment="1">
      <alignment horizontal="left" vertical="center"/>
    </xf>
    <xf numFmtId="0" fontId="7" fillId="0" borderId="0" xfId="66" applyFont="1" applyFill="1" applyAlignment="1">
      <alignment vertical="center" wrapText="1"/>
      <protection/>
    </xf>
    <xf numFmtId="0" fontId="7" fillId="0" borderId="0" xfId="66" applyFont="1" applyFill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3" fillId="0" borderId="0" xfId="64" applyFont="1" applyFill="1" applyAlignment="1">
      <alignment vertic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right"/>
      <protection/>
    </xf>
    <xf numFmtId="0" fontId="8" fillId="0" borderId="0" xfId="57" applyFont="1" applyFill="1" applyAlignment="1">
      <alignment horizontal="left" vertical="center"/>
      <protection/>
    </xf>
    <xf numFmtId="0" fontId="8" fillId="0" borderId="0" xfId="57" applyFont="1" applyFill="1" applyAlignment="1">
      <alignment vertical="center"/>
      <protection/>
    </xf>
    <xf numFmtId="0" fontId="44" fillId="0" borderId="0" xfId="56" applyFont="1" applyFill="1" applyBorder="1" applyAlignment="1">
      <alignment horizontal="left" vertical="center"/>
      <protection/>
    </xf>
    <xf numFmtId="0" fontId="44" fillId="0" borderId="0" xfId="57" applyFont="1" applyFill="1" applyAlignment="1">
      <alignment vertical="center" wrapText="1"/>
      <protection/>
    </xf>
    <xf numFmtId="0" fontId="43" fillId="0" borderId="0" xfId="56" applyFont="1" applyFill="1" applyBorder="1" applyAlignment="1">
      <alignment horizontal="left" vertical="center"/>
      <protection/>
    </xf>
    <xf numFmtId="0" fontId="44" fillId="0" borderId="0" xfId="56" applyFont="1" applyFill="1" applyBorder="1">
      <alignment/>
      <protection/>
    </xf>
    <xf numFmtId="0" fontId="43" fillId="0" borderId="0" xfId="56" applyFont="1" applyFill="1" applyBorder="1" applyAlignment="1">
      <alignment horizontal="left" vertical="center" wrapText="1"/>
      <protection/>
    </xf>
    <xf numFmtId="0" fontId="44" fillId="0" borderId="0" xfId="57" applyFont="1" applyFill="1" applyAlignment="1">
      <alignment vertical="center"/>
      <protection/>
    </xf>
    <xf numFmtId="0" fontId="44" fillId="0" borderId="0" xfId="57" applyFont="1" applyFill="1" applyAlignment="1">
      <alignment horizontal="left" vertical="center"/>
      <protection/>
    </xf>
    <xf numFmtId="0" fontId="7" fillId="0" borderId="0" xfId="57" applyFont="1" applyFill="1" applyAlignment="1">
      <alignment horizontal="left" vertical="center"/>
      <protection/>
    </xf>
    <xf numFmtId="0" fontId="44" fillId="0" borderId="0" xfId="57" applyFont="1" applyFill="1" applyAlignment="1">
      <alignment horizontal="left" vertical="center" wrapText="1"/>
      <protection/>
    </xf>
    <xf numFmtId="0" fontId="62" fillId="0" borderId="0" xfId="56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vertical="top" wrapText="1"/>
      <protection/>
    </xf>
    <xf numFmtId="0" fontId="44" fillId="0" borderId="0" xfId="59" applyFont="1" applyFill="1" applyBorder="1" applyAlignment="1">
      <alignment vertical="top"/>
      <protection/>
    </xf>
    <xf numFmtId="0" fontId="43" fillId="0" borderId="0" xfId="59" applyFont="1" applyFill="1" applyBorder="1" applyAlignment="1">
      <alignment vertical="top" wrapText="1"/>
      <protection/>
    </xf>
    <xf numFmtId="0" fontId="7" fillId="0" borderId="0" xfId="58" applyFont="1" applyFill="1" applyBorder="1">
      <alignment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horizontal="left" wrapText="1"/>
      <protection/>
    </xf>
    <xf numFmtId="3" fontId="7" fillId="0" borderId="0" xfId="58" applyNumberFormat="1" applyFont="1" applyFill="1">
      <alignment/>
      <protection/>
    </xf>
    <xf numFmtId="3" fontId="8" fillId="0" borderId="0" xfId="58" applyNumberFormat="1" applyFont="1" applyFill="1">
      <alignment/>
      <protection/>
    </xf>
    <xf numFmtId="0" fontId="4" fillId="0" borderId="0" xfId="56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200" fontId="9" fillId="0" borderId="0" xfId="44" applyNumberFormat="1" applyFont="1" applyFill="1" applyBorder="1" applyAlignment="1" applyProtection="1">
      <alignment horizontal="right" vertical="top" wrapText="1"/>
      <protection/>
    </xf>
    <xf numFmtId="0" fontId="4" fillId="0" borderId="0" xfId="60" applyNumberFormat="1" applyFont="1" applyFill="1" applyBorder="1" applyAlignment="1" applyProtection="1">
      <alignment vertical="top"/>
      <protection/>
    </xf>
    <xf numFmtId="200" fontId="4" fillId="0" borderId="0" xfId="60" applyNumberFormat="1" applyFont="1" applyFill="1" applyBorder="1" applyAlignment="1" applyProtection="1">
      <alignment vertical="top"/>
      <protection/>
    </xf>
    <xf numFmtId="0" fontId="39" fillId="0" borderId="0" xfId="56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56" applyFont="1" applyFill="1" applyBorder="1" applyAlignment="1">
      <alignment horizontal="right" vertical="top"/>
      <protection/>
    </xf>
    <xf numFmtId="0" fontId="4" fillId="0" borderId="0" xfId="0" applyFont="1" applyFill="1" applyBorder="1" applyAlignment="1">
      <alignment horizontal="right" vertical="top"/>
    </xf>
    <xf numFmtId="200" fontId="9" fillId="0" borderId="0" xfId="44" applyNumberFormat="1" applyFont="1" applyFill="1" applyBorder="1" applyAlignment="1">
      <alignment horizontal="right" vertical="top"/>
    </xf>
    <xf numFmtId="0" fontId="4" fillId="0" borderId="0" xfId="60" applyNumberFormat="1" applyFont="1" applyFill="1" applyBorder="1" applyAlignment="1" applyProtection="1">
      <alignment vertical="top"/>
      <protection locked="0"/>
    </xf>
    <xf numFmtId="200" fontId="4" fillId="0" borderId="0" xfId="60" applyNumberFormat="1" applyFont="1" applyFill="1" applyBorder="1" applyAlignment="1" applyProtection="1">
      <alignment vertical="top"/>
      <protection locked="0"/>
    </xf>
    <xf numFmtId="0" fontId="8" fillId="0" borderId="0" xfId="6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AL" xfId="57"/>
    <cellStyle name="Normal_Financial statements 2000 Alcomet" xfId="58"/>
    <cellStyle name="Normal_Financial statements 2000 Alcomet 2" xfId="59"/>
    <cellStyle name="Normal_Financial statements_bg model 2002" xfId="60"/>
    <cellStyle name="Normal_FS_2004_Final_28.03.05" xfId="61"/>
    <cellStyle name="Normal_FS_SOPHARMA_2005 (2)" xfId="62"/>
    <cellStyle name="Normal_FS'05-Neochim group-raboten_Final2" xfId="63"/>
    <cellStyle name="Normal_P&amp;L" xfId="64"/>
    <cellStyle name="Normal_P&amp;L_Financial statements_bg model 2002" xfId="65"/>
    <cellStyle name="Normal_P&amp;L_IS_by type" xfId="66"/>
    <cellStyle name="Normal_Sheet2" xfId="67"/>
    <cellStyle name="Normal_SOPHARMA_FS_01_12_2007_predvaritelen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!!!%20Global%20Share\!!!%20SOPHARMA%20GROUP\CONSOLIDATION%202010\F%20-%20Workings\Conso%20package\FS%20conso%2031.12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_interimFS_SOPHARMA-Q1-2011-vi_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S_SOPHARMA_GROUP%20Q1_2011_EN_DRAFT_CORREC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P  2010"/>
      <sheetName val="SFP - Kt"/>
      <sheetName val="SFP - Dt"/>
      <sheetName val="SFP -консо корекции"/>
      <sheetName val="IS 2010"/>
      <sheetName val="CF_2010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тип операция"/>
      <sheetName val="CF adjustments 2010"/>
      <sheetName val="нетен adjustment"/>
      <sheetName val="IS_SFP adjustments_10"/>
      <sheetName val="ОФС дт"/>
      <sheetName val="ОФС кт"/>
      <sheetName val="ОВД дт"/>
      <sheetName val="ОВД кт"/>
      <sheetName val="IS,SFP Adjistments 10_PBC"/>
      <sheetName val="операции Дт - Кт  - нетно 2010 "/>
      <sheetName val="CF Adjustments 10_PBC"/>
      <sheetName val="2010 code REF"/>
      <sheetName val="SCF dr"/>
      <sheetName val="SCF cr"/>
      <sheetName val="Sheet1"/>
    </sheetNames>
    <sheetDataSet>
      <sheetData sheetId="0">
        <row r="55">
          <cell r="AW55">
            <v>49047</v>
          </cell>
        </row>
      </sheetData>
      <sheetData sheetId="4">
        <row r="28">
          <cell r="AW28">
            <v>-965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SOPHARMA GROUP</v>
          </cell>
        </row>
      </sheetData>
      <sheetData sheetId="1">
        <row r="1">
          <cell r="A1" t="str">
            <v>SOPHARMA GROUP</v>
          </cell>
        </row>
      </sheetData>
      <sheetData sheetId="2">
        <row r="1">
          <cell r="A1" t="str">
            <v>SOPHARMA GROUP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I"/>
      <sheetName val="SFP"/>
      <sheetName val="SCF"/>
      <sheetName val="SEQ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2"/>
      <sheetName val="23"/>
      <sheetName val="24"/>
      <sheetName val="25"/>
      <sheetName val="26"/>
      <sheetName val="27.1"/>
      <sheetName val="27.2"/>
    </sheetNames>
    <sheetDataSet>
      <sheetData sheetId="1">
        <row r="1">
          <cell r="A1" t="str">
            <v>SOPHARMA GROUP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100" workbookViewId="0" topLeftCell="A4">
      <selection activeCell="A1" sqref="A1:IV65536"/>
    </sheetView>
  </sheetViews>
  <sheetFormatPr defaultColWidth="0" defaultRowHeight="0" customHeight="1" zeroHeight="1"/>
  <cols>
    <col min="1" max="2" width="9.28125" style="39" customWidth="1"/>
    <col min="3" max="3" width="15.7109375" style="39" customWidth="1"/>
    <col min="4" max="9" width="9.28125" style="39" customWidth="1"/>
    <col min="10" max="16384" width="9.28125" style="39" hidden="1" customWidth="1"/>
  </cols>
  <sheetData>
    <row r="1" spans="1:8" ht="15.75">
      <c r="A1" s="165" t="s">
        <v>6</v>
      </c>
      <c r="B1" s="166"/>
      <c r="C1" s="164"/>
      <c r="D1" s="44"/>
      <c r="E1" s="38"/>
      <c r="F1" s="38"/>
      <c r="G1" s="38"/>
      <c r="H1" s="38"/>
    </row>
    <row r="2" ht="12"/>
    <row r="3" ht="12"/>
    <row r="4" ht="12"/>
    <row r="5" spans="1:9" ht="15.75">
      <c r="A5" s="40" t="s">
        <v>7</v>
      </c>
      <c r="D5" s="82" t="s">
        <v>8</v>
      </c>
      <c r="E5" s="268"/>
      <c r="F5" s="41"/>
      <c r="G5" s="41"/>
      <c r="H5" s="41"/>
      <c r="I5" s="41"/>
    </row>
    <row r="6" spans="1:9" ht="17.25" customHeight="1">
      <c r="A6" s="40"/>
      <c r="D6" s="82" t="s">
        <v>9</v>
      </c>
      <c r="E6" s="268"/>
      <c r="F6" s="41"/>
      <c r="G6" s="41"/>
      <c r="H6" s="41"/>
      <c r="I6" s="41"/>
    </row>
    <row r="7" spans="1:9" ht="15.75">
      <c r="A7" s="40"/>
      <c r="D7" s="82" t="s">
        <v>10</v>
      </c>
      <c r="E7" s="268"/>
      <c r="F7" s="41"/>
      <c r="G7" s="41"/>
      <c r="H7" s="41"/>
      <c r="I7" s="41"/>
    </row>
    <row r="8" spans="1:9" ht="15.75">
      <c r="A8" s="40"/>
      <c r="D8" s="82" t="s">
        <v>11</v>
      </c>
      <c r="E8" s="268"/>
      <c r="F8" s="41"/>
      <c r="G8" s="41"/>
      <c r="H8" s="41"/>
      <c r="I8" s="41"/>
    </row>
    <row r="9" spans="1:9" ht="15.75">
      <c r="A9" s="42"/>
      <c r="D9" s="82" t="s">
        <v>12</v>
      </c>
      <c r="E9" s="268"/>
      <c r="F9" s="42"/>
      <c r="G9" s="41"/>
      <c r="H9" s="41"/>
      <c r="I9" s="41"/>
    </row>
    <row r="10" spans="1:9" ht="15.75">
      <c r="A10" s="40"/>
      <c r="D10" s="82"/>
      <c r="E10" s="268"/>
      <c r="F10" s="41"/>
      <c r="G10" s="41"/>
      <c r="H10" s="41"/>
      <c r="I10" s="41"/>
    </row>
    <row r="11" spans="1:9" ht="15.75">
      <c r="A11" s="40"/>
      <c r="D11" s="80"/>
      <c r="E11" s="80"/>
      <c r="F11" s="41"/>
      <c r="G11" s="41"/>
      <c r="H11" s="41"/>
      <c r="I11" s="41"/>
    </row>
    <row r="12" spans="1:9" ht="15.75">
      <c r="A12" s="40"/>
      <c r="D12" s="23"/>
      <c r="E12" s="23"/>
      <c r="F12" s="23"/>
      <c r="G12" s="41"/>
      <c r="H12" s="41"/>
      <c r="I12" s="41"/>
    </row>
    <row r="13" spans="1:7" ht="15.75">
      <c r="A13" s="40" t="s">
        <v>13</v>
      </c>
      <c r="D13" s="82" t="s">
        <v>8</v>
      </c>
      <c r="E13" s="76"/>
      <c r="F13" s="76"/>
      <c r="G13" s="77"/>
    </row>
    <row r="14" spans="4:9" ht="15.75">
      <c r="D14" s="23"/>
      <c r="E14" s="76"/>
      <c r="F14" s="76"/>
      <c r="G14" s="269"/>
      <c r="H14" s="41"/>
      <c r="I14" s="41"/>
    </row>
    <row r="15" spans="1:9" ht="15.75">
      <c r="A15" s="40" t="s">
        <v>14</v>
      </c>
      <c r="D15" s="23" t="s">
        <v>15</v>
      </c>
      <c r="E15" s="76"/>
      <c r="F15" s="76"/>
      <c r="G15" s="269"/>
      <c r="H15" s="41"/>
      <c r="I15" s="41"/>
    </row>
    <row r="16" spans="1:9" ht="15.75">
      <c r="A16" s="40"/>
      <c r="D16" s="23"/>
      <c r="E16" s="76"/>
      <c r="F16" s="76"/>
      <c r="G16" s="269"/>
      <c r="H16" s="41"/>
      <c r="I16" s="41"/>
    </row>
    <row r="17" spans="1:9" ht="15.75">
      <c r="A17" s="40" t="s">
        <v>16</v>
      </c>
      <c r="B17" s="40"/>
      <c r="C17" s="40"/>
      <c r="D17" s="23" t="s">
        <v>17</v>
      </c>
      <c r="E17" s="76"/>
      <c r="F17" s="76"/>
      <c r="G17" s="269"/>
      <c r="H17" s="41"/>
      <c r="I17" s="41"/>
    </row>
    <row r="18" spans="1:9" ht="15.75">
      <c r="A18" s="40"/>
      <c r="D18" s="23"/>
      <c r="E18" s="76"/>
      <c r="F18" s="76"/>
      <c r="G18" s="77"/>
      <c r="H18" s="40"/>
      <c r="I18" s="40"/>
    </row>
    <row r="19" spans="1:9" ht="15.75">
      <c r="A19" s="40" t="s">
        <v>18</v>
      </c>
      <c r="C19" s="81"/>
      <c r="D19" s="23" t="s">
        <v>19</v>
      </c>
      <c r="E19" s="76"/>
      <c r="F19" s="76"/>
      <c r="G19" s="77"/>
      <c r="H19" s="40"/>
      <c r="I19" s="40"/>
    </row>
    <row r="20" spans="1:9" ht="15.75">
      <c r="A20" s="40"/>
      <c r="D20" s="23"/>
      <c r="E20" s="76"/>
      <c r="F20" s="76"/>
      <c r="G20" s="77"/>
      <c r="H20" s="40"/>
      <c r="I20" s="40"/>
    </row>
    <row r="21" spans="1:7" ht="15.75">
      <c r="A21" s="40"/>
      <c r="D21" s="23"/>
      <c r="E21" s="76"/>
      <c r="F21" s="76"/>
      <c r="G21" s="77"/>
    </row>
    <row r="22" spans="1:7" ht="15.75">
      <c r="A22" s="40" t="s">
        <v>20</v>
      </c>
      <c r="D22" s="23" t="s">
        <v>21</v>
      </c>
      <c r="E22" s="76"/>
      <c r="F22" s="76"/>
      <c r="G22" s="77"/>
    </row>
    <row r="23" spans="1:7" ht="15.75">
      <c r="A23" s="40"/>
      <c r="D23" s="23" t="s">
        <v>22</v>
      </c>
      <c r="E23" s="76"/>
      <c r="F23" s="76"/>
      <c r="G23" s="77"/>
    </row>
    <row r="24" spans="6:7" ht="15.75">
      <c r="F24" s="77"/>
      <c r="G24" s="97"/>
    </row>
    <row r="25" spans="1:7" ht="15.75">
      <c r="A25" s="40" t="s">
        <v>23</v>
      </c>
      <c r="C25" s="81"/>
      <c r="D25" s="23" t="s">
        <v>24</v>
      </c>
      <c r="E25" s="76"/>
      <c r="F25" s="77"/>
      <c r="G25" s="270"/>
    </row>
    <row r="26" spans="1:7" ht="15.75">
      <c r="A26" s="40"/>
      <c r="C26" s="81"/>
      <c r="D26" s="23" t="s">
        <v>25</v>
      </c>
      <c r="E26" s="76"/>
      <c r="F26" s="77"/>
      <c r="G26" s="270"/>
    </row>
    <row r="27" spans="1:7" ht="15.75">
      <c r="A27" s="40"/>
      <c r="C27" s="81"/>
      <c r="D27" s="23" t="s">
        <v>26</v>
      </c>
      <c r="E27" s="76"/>
      <c r="F27" s="77"/>
      <c r="G27" s="270"/>
    </row>
    <row r="28" spans="1:7" ht="15.75">
      <c r="A28" s="40"/>
      <c r="D28" s="23" t="s">
        <v>27</v>
      </c>
      <c r="E28" s="270"/>
      <c r="F28" s="270"/>
      <c r="G28" s="270"/>
    </row>
    <row r="29" spans="1:7" ht="15.75">
      <c r="A29" s="40"/>
      <c r="C29" s="41"/>
      <c r="D29" s="23" t="s">
        <v>28</v>
      </c>
      <c r="E29" s="269"/>
      <c r="F29" s="77"/>
      <c r="G29" s="270"/>
    </row>
    <row r="30" spans="1:7" ht="15.75">
      <c r="A30" s="40"/>
      <c r="D30" s="23"/>
      <c r="E30" s="270"/>
      <c r="F30" s="77"/>
      <c r="G30" s="270"/>
    </row>
    <row r="31" spans="1:9" ht="15.75">
      <c r="A31" s="40" t="s">
        <v>29</v>
      </c>
      <c r="D31" s="82" t="s">
        <v>30</v>
      </c>
      <c r="E31" s="125"/>
      <c r="F31" s="125"/>
      <c r="G31" s="125"/>
      <c r="H31" s="40"/>
      <c r="I31" s="40"/>
    </row>
    <row r="32" spans="1:9" ht="15.75">
      <c r="A32" s="40"/>
      <c r="D32" s="82" t="s">
        <v>31</v>
      </c>
      <c r="E32" s="125"/>
      <c r="F32" s="125"/>
      <c r="G32" s="125"/>
      <c r="H32" s="40"/>
      <c r="I32" s="40"/>
    </row>
    <row r="33" spans="1:7" ht="15.75">
      <c r="A33" s="40"/>
      <c r="D33" s="82" t="s">
        <v>32</v>
      </c>
      <c r="E33" s="125"/>
      <c r="F33" s="125"/>
      <c r="G33" s="125"/>
    </row>
    <row r="34" spans="1:7" ht="15.75">
      <c r="A34" s="40"/>
      <c r="D34" s="82" t="s">
        <v>33</v>
      </c>
      <c r="E34" s="125"/>
      <c r="F34" s="125"/>
      <c r="G34" s="125"/>
    </row>
    <row r="35" spans="1:7" ht="15.75">
      <c r="A35" s="40"/>
      <c r="D35" s="82" t="s">
        <v>34</v>
      </c>
      <c r="E35" s="125"/>
      <c r="F35" s="125"/>
      <c r="G35" s="125"/>
    </row>
    <row r="36" spans="1:7" ht="15.75">
      <c r="A36" s="40"/>
      <c r="D36" s="82" t="s">
        <v>35</v>
      </c>
      <c r="E36" s="125"/>
      <c r="F36" s="125"/>
      <c r="G36" s="125"/>
    </row>
    <row r="37" spans="1:7" ht="15.75">
      <c r="A37" s="40"/>
      <c r="D37" s="82" t="s">
        <v>36</v>
      </c>
      <c r="E37" s="125"/>
      <c r="F37" s="125"/>
      <c r="G37" s="125"/>
    </row>
    <row r="38" spans="1:7" ht="15.75">
      <c r="A38" s="40"/>
      <c r="D38" s="82" t="s">
        <v>37</v>
      </c>
      <c r="E38" s="125"/>
      <c r="F38" s="125"/>
      <c r="G38" s="125"/>
    </row>
    <row r="39" spans="1:7" ht="15.75">
      <c r="A39" s="40"/>
      <c r="D39" s="23"/>
      <c r="E39" s="270"/>
      <c r="F39" s="77"/>
      <c r="G39" s="270"/>
    </row>
    <row r="40" spans="1:9" ht="15.75">
      <c r="A40" s="40" t="s">
        <v>38</v>
      </c>
      <c r="D40" s="41" t="s">
        <v>39</v>
      </c>
      <c r="E40" s="270"/>
      <c r="F40" s="270"/>
      <c r="G40" s="271"/>
      <c r="H40" s="43"/>
      <c r="I40" s="43"/>
    </row>
    <row r="41" spans="1:7" ht="15.75">
      <c r="A41" s="40"/>
      <c r="E41" s="270"/>
      <c r="F41" s="77"/>
      <c r="G41" s="270"/>
    </row>
    <row r="42" spans="1:6" ht="15.75">
      <c r="A42" s="40"/>
      <c r="F42" s="40"/>
    </row>
    <row r="43" spans="1:6" ht="15.75">
      <c r="A43" s="40"/>
      <c r="F43" s="40"/>
    </row>
    <row r="44" spans="1:6" ht="15.75">
      <c r="A44" s="40"/>
      <c r="F44" s="40"/>
    </row>
    <row r="45" spans="1:6" ht="15.75">
      <c r="A45" s="40"/>
      <c r="F45" s="40"/>
    </row>
    <row r="46" spans="1:6" ht="15.75">
      <c r="A46" s="40"/>
      <c r="F46" s="40"/>
    </row>
    <row r="47" spans="1:6" ht="15.75">
      <c r="A47" s="40"/>
      <c r="F47" s="40"/>
    </row>
    <row r="48" spans="1:6" ht="15.75">
      <c r="A48" s="40"/>
      <c r="F48" s="40"/>
    </row>
    <row r="49" ht="12"/>
    <row r="50" ht="12"/>
    <row r="51" ht="12"/>
    <row r="52" ht="12"/>
    <row r="53" ht="12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workbookViewId="0" topLeftCell="A36">
      <selection activeCell="A59" sqref="A59"/>
    </sheetView>
  </sheetViews>
  <sheetFormatPr defaultColWidth="9.140625" defaultRowHeight="12.75"/>
  <cols>
    <col min="1" max="1" width="82.140625" style="21" customWidth="1"/>
    <col min="2" max="2" width="11.421875" style="55" customWidth="1"/>
    <col min="3" max="3" width="9.421875" style="55" customWidth="1"/>
    <col min="4" max="4" width="12.28125" style="55" customWidth="1"/>
    <col min="5" max="5" width="1.421875" style="55" customWidth="1"/>
    <col min="6" max="6" width="12.140625" style="55" customWidth="1"/>
    <col min="7" max="7" width="2.00390625" style="21" bestFit="1" customWidth="1"/>
    <col min="8" max="8" width="5.00390625" style="21" customWidth="1"/>
    <col min="9" max="9" width="11.421875" style="21" bestFit="1" customWidth="1"/>
    <col min="10" max="16384" width="9.140625" style="21" customWidth="1"/>
  </cols>
  <sheetData>
    <row r="1" spans="1:6" ht="12.75">
      <c r="A1" s="272" t="str">
        <f>'[2]Cover '!A1</f>
        <v>SOPHARMA GROUP</v>
      </c>
      <c r="B1" s="273"/>
      <c r="C1" s="273"/>
      <c r="D1" s="273"/>
      <c r="E1" s="273"/>
      <c r="F1" s="273"/>
    </row>
    <row r="2" spans="1:6" s="57" customFormat="1" ht="12.75">
      <c r="A2" s="274" t="s">
        <v>40</v>
      </c>
      <c r="B2" s="275"/>
      <c r="C2" s="275"/>
      <c r="D2" s="275"/>
      <c r="E2" s="275"/>
      <c r="F2" s="275"/>
    </row>
    <row r="3" spans="1:6" ht="12.75">
      <c r="A3" s="216" t="s">
        <v>41</v>
      </c>
      <c r="B3" s="276"/>
      <c r="C3" s="276"/>
      <c r="D3" s="276"/>
      <c r="E3" s="276"/>
      <c r="F3" s="276"/>
    </row>
    <row r="4" spans="1:6" ht="12.75">
      <c r="A4" s="112"/>
      <c r="B4" s="113"/>
      <c r="C4" s="113"/>
      <c r="D4" s="113"/>
      <c r="E4" s="113"/>
      <c r="F4" s="113"/>
    </row>
    <row r="5" spans="1:6" ht="15" customHeight="1">
      <c r="A5" s="57"/>
      <c r="B5" s="256" t="s">
        <v>75</v>
      </c>
      <c r="C5" s="114"/>
      <c r="D5" s="257" t="s">
        <v>4</v>
      </c>
      <c r="E5" s="114"/>
      <c r="F5" s="257" t="s">
        <v>3</v>
      </c>
    </row>
    <row r="6" spans="1:6" ht="12.75">
      <c r="A6" s="57"/>
      <c r="B6" s="256"/>
      <c r="C6" s="114"/>
      <c r="D6" s="258"/>
      <c r="E6" s="114"/>
      <c r="F6" s="258"/>
    </row>
    <row r="7" ht="12.75">
      <c r="A7" s="115"/>
    </row>
    <row r="8" ht="12.75">
      <c r="A8" s="115"/>
    </row>
    <row r="9" spans="1:9" ht="15" customHeight="1">
      <c r="A9" s="277" t="s">
        <v>42</v>
      </c>
      <c r="B9" s="55">
        <v>3</v>
      </c>
      <c r="D9" s="17">
        <v>315714</v>
      </c>
      <c r="F9" s="17">
        <v>278206</v>
      </c>
      <c r="I9" s="100"/>
    </row>
    <row r="10" spans="1:6" ht="12.75">
      <c r="A10" s="278" t="s">
        <v>43</v>
      </c>
      <c r="B10" s="55">
        <v>4</v>
      </c>
      <c r="D10" s="17">
        <v>935</v>
      </c>
      <c r="F10" s="17">
        <v>3100</v>
      </c>
    </row>
    <row r="11" spans="1:9" ht="12.75">
      <c r="A11" s="279" t="s">
        <v>44</v>
      </c>
      <c r="D11" s="234">
        <v>545</v>
      </c>
      <c r="E11" s="56"/>
      <c r="F11" s="234">
        <v>-1706</v>
      </c>
      <c r="I11" s="100"/>
    </row>
    <row r="12" spans="1:9" ht="12.75">
      <c r="A12" s="277" t="s">
        <v>45</v>
      </c>
      <c r="B12" s="55">
        <v>5</v>
      </c>
      <c r="D12" s="17">
        <v>-39916</v>
      </c>
      <c r="F12" s="17">
        <v>-33373</v>
      </c>
      <c r="G12" s="99"/>
      <c r="I12" s="100"/>
    </row>
    <row r="13" spans="1:9" ht="12.75">
      <c r="A13" s="280" t="s">
        <v>46</v>
      </c>
      <c r="B13" s="55">
        <v>6</v>
      </c>
      <c r="D13" s="17">
        <v>-27163</v>
      </c>
      <c r="F13" s="17">
        <v>-28269</v>
      </c>
      <c r="G13" s="99"/>
      <c r="I13" s="100"/>
    </row>
    <row r="14" spans="1:7" ht="12.75">
      <c r="A14" s="278" t="s">
        <v>47</v>
      </c>
      <c r="B14" s="55">
        <v>7</v>
      </c>
      <c r="D14" s="17">
        <v>-31631</v>
      </c>
      <c r="F14" s="17">
        <v>-24098</v>
      </c>
      <c r="G14" s="101"/>
    </row>
    <row r="15" spans="1:7" ht="12.75">
      <c r="A15" s="277" t="s">
        <v>48</v>
      </c>
      <c r="B15" s="55">
        <v>14.15</v>
      </c>
      <c r="D15" s="17">
        <v>-8605</v>
      </c>
      <c r="F15" s="17">
        <v>-7267</v>
      </c>
      <c r="G15" s="99"/>
    </row>
    <row r="16" spans="1:7" ht="12.75">
      <c r="A16" s="281" t="s">
        <v>49</v>
      </c>
      <c r="B16" s="55">
        <v>10</v>
      </c>
      <c r="D16" s="17">
        <v>-181163</v>
      </c>
      <c r="F16" s="17">
        <v>-151746</v>
      </c>
      <c r="G16" s="99"/>
    </row>
    <row r="17" spans="1:9" ht="12.75">
      <c r="A17" s="280" t="s">
        <v>50</v>
      </c>
      <c r="B17" s="55" t="s">
        <v>5</v>
      </c>
      <c r="D17" s="17">
        <v>-3265</v>
      </c>
      <c r="F17" s="17">
        <v>-2994</v>
      </c>
      <c r="G17" s="101"/>
      <c r="I17" s="100"/>
    </row>
    <row r="18" spans="1:10" ht="15" customHeight="1">
      <c r="A18" s="216" t="s">
        <v>51</v>
      </c>
      <c r="D18" s="37">
        <f>SUM(D9:D17)</f>
        <v>25451</v>
      </c>
      <c r="F18" s="37">
        <f>SUM(F9:F17)</f>
        <v>31853</v>
      </c>
      <c r="G18" s="99"/>
      <c r="J18" s="100"/>
    </row>
    <row r="19" spans="1:7" ht="15" customHeight="1">
      <c r="A19" s="57"/>
      <c r="D19" s="17"/>
      <c r="F19" s="17"/>
      <c r="G19" s="99"/>
    </row>
    <row r="20" spans="1:7" ht="12.75">
      <c r="A20" s="282" t="s">
        <v>52</v>
      </c>
      <c r="B20" s="55">
        <v>11</v>
      </c>
      <c r="D20" s="17">
        <v>2842</v>
      </c>
      <c r="F20" s="17">
        <v>1979</v>
      </c>
      <c r="G20" s="99"/>
    </row>
    <row r="21" spans="1:7" ht="12.75">
      <c r="A21" s="282" t="s">
        <v>53</v>
      </c>
      <c r="B21" s="55">
        <v>12</v>
      </c>
      <c r="D21" s="17">
        <v>-4954</v>
      </c>
      <c r="F21" s="17">
        <v>-4482</v>
      </c>
      <c r="G21" s="99"/>
    </row>
    <row r="22" spans="1:7" ht="12.75">
      <c r="A22" s="196" t="s">
        <v>54</v>
      </c>
      <c r="D22" s="37">
        <f>SUM(D20:D21)</f>
        <v>-2112</v>
      </c>
      <c r="F22" s="37">
        <f>SUM(F20:F21)</f>
        <v>-2503</v>
      </c>
      <c r="G22" s="99"/>
    </row>
    <row r="23" spans="1:7" ht="12.75">
      <c r="A23" s="216"/>
      <c r="D23" s="17"/>
      <c r="F23" s="17"/>
      <c r="G23" s="99"/>
    </row>
    <row r="24" spans="1:7" ht="12.75">
      <c r="A24" s="281" t="s">
        <v>55</v>
      </c>
      <c r="D24" s="17">
        <v>15</v>
      </c>
      <c r="F24" s="17">
        <v>153</v>
      </c>
      <c r="G24" s="99"/>
    </row>
    <row r="25" spans="1:7" ht="12.75">
      <c r="A25" s="281" t="s">
        <v>56</v>
      </c>
      <c r="D25" s="17">
        <v>36</v>
      </c>
      <c r="F25" s="17">
        <v>-15</v>
      </c>
      <c r="G25" s="99"/>
    </row>
    <row r="26" spans="1:7" ht="12.75">
      <c r="A26" s="115" t="s">
        <v>2</v>
      </c>
      <c r="D26" s="17"/>
      <c r="F26" s="17"/>
      <c r="G26" s="99"/>
    </row>
    <row r="27" spans="1:7" ht="12.75">
      <c r="A27" s="216" t="s">
        <v>57</v>
      </c>
      <c r="D27" s="37">
        <f>D18+D22+D24+D25</f>
        <v>23390</v>
      </c>
      <c r="F27" s="37">
        <f>F18+F22+F24+F25</f>
        <v>29488</v>
      </c>
      <c r="G27" s="20"/>
    </row>
    <row r="28" spans="1:7" ht="12.75">
      <c r="A28" s="216"/>
      <c r="D28" s="19"/>
      <c r="F28" s="19"/>
      <c r="G28" s="20"/>
    </row>
    <row r="29" spans="1:7" ht="12.75">
      <c r="A29" s="281" t="s">
        <v>58</v>
      </c>
      <c r="D29" s="73">
        <v>-2004</v>
      </c>
      <c r="F29" s="73">
        <v>-3235</v>
      </c>
      <c r="G29" s="20"/>
    </row>
    <row r="30" spans="1:9" ht="9.75" customHeight="1">
      <c r="A30" s="216"/>
      <c r="B30" s="53"/>
      <c r="C30" s="53"/>
      <c r="D30" s="19"/>
      <c r="E30" s="53"/>
      <c r="F30" s="19"/>
      <c r="G30" s="20"/>
      <c r="I30" s="230"/>
    </row>
    <row r="31" spans="1:9" ht="13.5" thickBot="1">
      <c r="A31" s="216" t="s">
        <v>59</v>
      </c>
      <c r="B31" s="53"/>
      <c r="C31" s="53"/>
      <c r="D31" s="175">
        <f>D27+D29</f>
        <v>21386</v>
      </c>
      <c r="E31" s="53"/>
      <c r="F31" s="175">
        <f>F27+F29</f>
        <v>26253</v>
      </c>
      <c r="G31" s="20"/>
      <c r="I31" s="230"/>
    </row>
    <row r="32" spans="1:9" ht="13.5" thickTop="1">
      <c r="A32" s="216"/>
      <c r="B32" s="53"/>
      <c r="C32" s="53"/>
      <c r="D32" s="19"/>
      <c r="E32" s="53"/>
      <c r="F32" s="19"/>
      <c r="G32" s="20"/>
      <c r="I32" s="230"/>
    </row>
    <row r="33" spans="1:9" ht="12.75">
      <c r="A33" s="196" t="s">
        <v>60</v>
      </c>
      <c r="B33" s="215">
        <v>13</v>
      </c>
      <c r="C33" s="215"/>
      <c r="D33" s="19"/>
      <c r="E33" s="53"/>
      <c r="F33" s="19"/>
      <c r="G33" s="20"/>
      <c r="I33" s="230"/>
    </row>
    <row r="34" spans="1:9" ht="12.75">
      <c r="A34" s="282" t="s">
        <v>61</v>
      </c>
      <c r="B34" s="53"/>
      <c r="C34" s="53"/>
      <c r="D34" s="235">
        <v>178</v>
      </c>
      <c r="E34" s="236"/>
      <c r="F34" s="235">
        <v>-77</v>
      </c>
      <c r="G34" s="20"/>
      <c r="I34" s="230"/>
    </row>
    <row r="35" spans="1:9" ht="12.75">
      <c r="A35" s="283" t="s">
        <v>62</v>
      </c>
      <c r="B35" s="53"/>
      <c r="C35" s="53"/>
      <c r="D35" s="235">
        <v>0</v>
      </c>
      <c r="E35" s="236"/>
      <c r="F35" s="235"/>
      <c r="G35" s="20"/>
      <c r="I35" s="230"/>
    </row>
    <row r="36" spans="1:9" ht="12.75">
      <c r="A36" s="283" t="s">
        <v>63</v>
      </c>
      <c r="B36" s="53"/>
      <c r="C36" s="53"/>
      <c r="D36" s="235">
        <v>-1194</v>
      </c>
      <c r="E36" s="236"/>
      <c r="F36" s="235">
        <v>65</v>
      </c>
      <c r="G36" s="20"/>
      <c r="I36" s="230"/>
    </row>
    <row r="37" spans="1:9" ht="12.75">
      <c r="A37" s="112"/>
      <c r="B37" s="53"/>
      <c r="C37" s="53"/>
      <c r="D37" s="250"/>
      <c r="E37" s="53"/>
      <c r="F37" s="250"/>
      <c r="G37" s="20"/>
      <c r="I37" s="230"/>
    </row>
    <row r="38" spans="1:10" ht="13.5" thickBot="1">
      <c r="A38" s="195" t="s">
        <v>64</v>
      </c>
      <c r="B38" s="53"/>
      <c r="C38" s="53"/>
      <c r="D38" s="175">
        <f>SUM(D34:D37)</f>
        <v>-1016</v>
      </c>
      <c r="E38" s="53"/>
      <c r="F38" s="175">
        <f>SUM(F34:F37)</f>
        <v>-12</v>
      </c>
      <c r="G38" s="20"/>
      <c r="I38" s="231"/>
      <c r="J38" s="100"/>
    </row>
    <row r="39" spans="1:9" ht="13.5" thickTop="1">
      <c r="A39" s="112"/>
      <c r="B39" s="53"/>
      <c r="C39" s="53"/>
      <c r="D39" s="19"/>
      <c r="E39" s="53"/>
      <c r="F39" s="19"/>
      <c r="G39" s="20"/>
      <c r="I39" s="230"/>
    </row>
    <row r="40" spans="1:12" ht="13.5" thickBot="1">
      <c r="A40" s="195" t="s">
        <v>65</v>
      </c>
      <c r="B40" s="53"/>
      <c r="C40" s="53"/>
      <c r="D40" s="175">
        <f>D38+D31</f>
        <v>20370</v>
      </c>
      <c r="E40" s="53"/>
      <c r="F40" s="175">
        <f>F38+F31</f>
        <v>26241</v>
      </c>
      <c r="G40" s="20"/>
      <c r="I40" s="232"/>
      <c r="L40" s="181"/>
    </row>
    <row r="41" spans="1:7" ht="13.5" thickTop="1">
      <c r="A41" s="112"/>
      <c r="B41" s="53"/>
      <c r="C41" s="53"/>
      <c r="D41" s="19"/>
      <c r="E41" s="53"/>
      <c r="F41" s="19"/>
      <c r="G41" s="20"/>
    </row>
    <row r="42" spans="1:7" ht="12.75">
      <c r="A42" s="196" t="s">
        <v>66</v>
      </c>
      <c r="B42" s="197"/>
      <c r="C42" s="197"/>
      <c r="D42" s="199"/>
      <c r="E42" s="198"/>
      <c r="F42" s="199"/>
      <c r="G42" s="20"/>
    </row>
    <row r="43" spans="1:7" ht="12.75">
      <c r="A43" s="278" t="s">
        <v>67</v>
      </c>
      <c r="B43" s="201"/>
      <c r="C43" s="201"/>
      <c r="D43" s="238">
        <v>21684</v>
      </c>
      <c r="E43" s="239"/>
      <c r="F43" s="238">
        <v>25710</v>
      </c>
      <c r="G43" s="20"/>
    </row>
    <row r="44" spans="1:7" ht="12.75">
      <c r="A44" s="278" t="s">
        <v>68</v>
      </c>
      <c r="B44" s="201"/>
      <c r="C44" s="201"/>
      <c r="D44" s="202">
        <v>-298</v>
      </c>
      <c r="E44" s="201"/>
      <c r="F44" s="202">
        <v>543</v>
      </c>
      <c r="G44" s="20"/>
    </row>
    <row r="45" spans="1:7" ht="12.75">
      <c r="A45" s="278"/>
      <c r="B45" s="197"/>
      <c r="C45" s="197"/>
      <c r="D45" s="200"/>
      <c r="E45" s="198"/>
      <c r="F45" s="200"/>
      <c r="G45" s="20"/>
    </row>
    <row r="46" spans="1:7" ht="12.75">
      <c r="A46" s="196" t="s">
        <v>69</v>
      </c>
      <c r="B46" s="197"/>
      <c r="C46" s="197"/>
      <c r="D46" s="200"/>
      <c r="E46" s="198"/>
      <c r="F46" s="200"/>
      <c r="G46" s="20"/>
    </row>
    <row r="47" spans="1:9" ht="12.75">
      <c r="A47" s="278" t="s">
        <v>67</v>
      </c>
      <c r="B47" s="201"/>
      <c r="C47" s="201"/>
      <c r="D47" s="238">
        <v>20668</v>
      </c>
      <c r="E47" s="239"/>
      <c r="F47" s="238">
        <v>25698</v>
      </c>
      <c r="G47" s="20"/>
      <c r="I47" s="181"/>
    </row>
    <row r="48" spans="1:7" ht="12.75">
      <c r="A48" s="278" t="s">
        <v>68</v>
      </c>
      <c r="B48" s="201"/>
      <c r="C48" s="201"/>
      <c r="D48" s="202">
        <v>109</v>
      </c>
      <c r="E48" s="201"/>
      <c r="F48" s="202">
        <v>543</v>
      </c>
      <c r="G48" s="20"/>
    </row>
    <row r="49" spans="1:6" ht="12.75">
      <c r="A49" s="237"/>
      <c r="B49" s="128"/>
      <c r="C49" s="128"/>
      <c r="D49" s="129"/>
      <c r="E49" s="128"/>
      <c r="F49" s="129"/>
    </row>
    <row r="50" spans="1:10" ht="12.75">
      <c r="A50" s="284"/>
      <c r="B50" s="163"/>
      <c r="C50" s="127"/>
      <c r="D50" s="214"/>
      <c r="F50" s="218"/>
      <c r="I50" s="177"/>
      <c r="J50" s="177"/>
    </row>
    <row r="51" ht="12.75">
      <c r="A51" s="57"/>
    </row>
    <row r="52" ht="12.75">
      <c r="A52" s="75"/>
    </row>
    <row r="53" spans="1:6" ht="12.75">
      <c r="A53" s="233" t="s">
        <v>72</v>
      </c>
      <c r="B53" s="53"/>
      <c r="C53" s="53"/>
      <c r="D53" s="254"/>
      <c r="E53" s="53"/>
      <c r="F53" s="53"/>
    </row>
    <row r="54" ht="12.75">
      <c r="A54" s="75"/>
    </row>
    <row r="55" ht="12.75">
      <c r="A55" s="285"/>
    </row>
    <row r="56" ht="12.75">
      <c r="A56" s="285"/>
    </row>
    <row r="57" ht="12.75">
      <c r="A57" s="18" t="s">
        <v>70</v>
      </c>
    </row>
    <row r="58" ht="12.75">
      <c r="A58" s="86" t="s">
        <v>8</v>
      </c>
    </row>
    <row r="59" ht="12.75">
      <c r="A59" s="285"/>
    </row>
    <row r="60" ht="12.75">
      <c r="A60" s="179" t="s">
        <v>14</v>
      </c>
    </row>
    <row r="61" ht="12.75">
      <c r="A61" s="180" t="s">
        <v>15</v>
      </c>
    </row>
    <row r="62" ht="12.75">
      <c r="A62" s="286"/>
    </row>
    <row r="63" ht="12.75">
      <c r="A63" s="287" t="s">
        <v>71</v>
      </c>
    </row>
    <row r="64" ht="12.75">
      <c r="A64" s="288" t="s">
        <v>17</v>
      </c>
    </row>
    <row r="67" ht="12.75">
      <c r="A67" s="57"/>
    </row>
    <row r="68" ht="12.75">
      <c r="A68" s="57"/>
    </row>
    <row r="69" ht="12.75">
      <c r="A69" s="57"/>
    </row>
    <row r="70" ht="12.75">
      <c r="A70" s="57"/>
    </row>
    <row r="71" spans="1:6" ht="12.75">
      <c r="A71" s="255"/>
      <c r="B71" s="255"/>
      <c r="C71" s="255"/>
      <c r="D71" s="255"/>
      <c r="E71" s="255"/>
      <c r="F71" s="255"/>
    </row>
    <row r="72" spans="1:6" ht="17.25" customHeight="1">
      <c r="A72" s="18"/>
      <c r="B72" s="54"/>
      <c r="C72" s="54"/>
      <c r="D72" s="54"/>
      <c r="E72" s="54"/>
      <c r="F72" s="54"/>
    </row>
    <row r="73" ht="12.75">
      <c r="A73" s="49"/>
    </row>
    <row r="74" ht="12.75">
      <c r="A74" s="104"/>
    </row>
    <row r="75" ht="12.75">
      <c r="A75" s="105"/>
    </row>
    <row r="76" ht="12.75">
      <c r="A76" s="105"/>
    </row>
    <row r="77" ht="12.75">
      <c r="A77" s="102"/>
    </row>
    <row r="78" ht="12.75">
      <c r="A78" s="106"/>
    </row>
    <row r="79" ht="12.75">
      <c r="A79" s="107"/>
    </row>
    <row r="84" ht="12.75">
      <c r="A84" s="108"/>
    </row>
  </sheetData>
  <sheetProtection/>
  <mergeCells count="6">
    <mergeCell ref="A71:F71"/>
    <mergeCell ref="A1:F1"/>
    <mergeCell ref="A2:F2"/>
    <mergeCell ref="B5:B6"/>
    <mergeCell ref="F5:F6"/>
    <mergeCell ref="D5:D6"/>
  </mergeCells>
  <printOptions/>
  <pageMargins left="0.7" right="0.7" top="0.75" bottom="0.75" header="0.3" footer="0.3"/>
  <pageSetup blackAndWhite="1" firstPageNumber="1" useFirstPageNumber="1" horizontalDpi="600" verticalDpi="600" orientation="portrait" paperSize="9" scale="65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SheetLayoutView="100" workbookViewId="0" topLeftCell="A41">
      <selection activeCell="A65" sqref="A65:A72"/>
    </sheetView>
  </sheetViews>
  <sheetFormatPr defaultColWidth="9.140625" defaultRowHeight="12.75"/>
  <cols>
    <col min="1" max="1" width="67.421875" style="92" customWidth="1"/>
    <col min="2" max="2" width="8.28125" style="92" customWidth="1"/>
    <col min="3" max="3" width="12.7109375" style="92" customWidth="1"/>
    <col min="4" max="4" width="14.421875" style="145" customWidth="1"/>
    <col min="5" max="5" width="2.28125" style="92" customWidth="1"/>
    <col min="6" max="6" width="14.421875" style="145" customWidth="1"/>
    <col min="7" max="7" width="2.421875" style="145" customWidth="1"/>
    <col min="8" max="16384" width="9.140625" style="92" customWidth="1"/>
  </cols>
  <sheetData>
    <row r="1" spans="1:7" ht="15">
      <c r="A1" s="45" t="str">
        <f>+'[2]SCI'!A1</f>
        <v>SOPHARMA GROUP</v>
      </c>
      <c r="B1" s="109"/>
      <c r="C1" s="109"/>
      <c r="D1" s="132"/>
      <c r="E1" s="109"/>
      <c r="F1" s="132"/>
      <c r="G1" s="132"/>
    </row>
    <row r="2" spans="1:7" ht="15">
      <c r="A2" s="46" t="s">
        <v>73</v>
      </c>
      <c r="B2" s="110"/>
      <c r="C2" s="110"/>
      <c r="D2" s="133"/>
      <c r="E2" s="110"/>
      <c r="F2" s="133"/>
      <c r="G2" s="133"/>
    </row>
    <row r="3" spans="1:7" ht="15">
      <c r="A3" s="216" t="s">
        <v>74</v>
      </c>
      <c r="B3" s="111"/>
      <c r="C3" s="111"/>
      <c r="D3" s="134"/>
      <c r="E3" s="111"/>
      <c r="F3" s="134"/>
      <c r="G3" s="134"/>
    </row>
    <row r="4" spans="1:7" ht="26.25" customHeight="1">
      <c r="A4" s="116"/>
      <c r="B4" s="114"/>
      <c r="C4" s="256" t="s">
        <v>75</v>
      </c>
      <c r="D4" s="257" t="s">
        <v>76</v>
      </c>
      <c r="E4" s="114"/>
      <c r="F4" s="257" t="s">
        <v>77</v>
      </c>
      <c r="G4" s="84"/>
    </row>
    <row r="5" spans="2:7" ht="12" customHeight="1">
      <c r="B5" s="114"/>
      <c r="C5" s="256"/>
      <c r="D5" s="258"/>
      <c r="E5" s="114"/>
      <c r="F5" s="258"/>
      <c r="G5" s="85"/>
    </row>
    <row r="6" spans="1:7" ht="12.75">
      <c r="A6" s="289" t="s">
        <v>78</v>
      </c>
      <c r="B6" s="56"/>
      <c r="C6" s="56"/>
      <c r="D6" s="135"/>
      <c r="E6" s="56"/>
      <c r="F6" s="135"/>
      <c r="G6" s="135"/>
    </row>
    <row r="7" spans="1:7" ht="15">
      <c r="A7" s="290" t="s">
        <v>79</v>
      </c>
      <c r="B7" s="52"/>
      <c r="C7" s="52"/>
      <c r="D7" s="136"/>
      <c r="E7" s="52"/>
      <c r="F7" s="136"/>
      <c r="G7" s="136"/>
    </row>
    <row r="8" spans="1:7" ht="15">
      <c r="A8" s="36" t="s">
        <v>80</v>
      </c>
      <c r="B8" s="59"/>
      <c r="C8" s="59">
        <v>14</v>
      </c>
      <c r="D8" s="137">
        <v>220839</v>
      </c>
      <c r="E8" s="59"/>
      <c r="F8" s="137">
        <v>208550</v>
      </c>
      <c r="G8" s="137"/>
    </row>
    <row r="9" spans="1:7" ht="15">
      <c r="A9" s="36" t="s">
        <v>81</v>
      </c>
      <c r="B9" s="59"/>
      <c r="C9" s="59">
        <v>15</v>
      </c>
      <c r="D9" s="137">
        <v>25718</v>
      </c>
      <c r="E9" s="59"/>
      <c r="F9" s="137">
        <v>24357</v>
      </c>
      <c r="G9" s="137"/>
    </row>
    <row r="10" spans="1:7" ht="15">
      <c r="A10" s="291" t="s">
        <v>82</v>
      </c>
      <c r="B10" s="59"/>
      <c r="C10" s="59">
        <v>16</v>
      </c>
      <c r="D10" s="137">
        <v>6821</v>
      </c>
      <c r="E10" s="59"/>
      <c r="F10" s="137">
        <v>6821</v>
      </c>
      <c r="G10" s="137"/>
    </row>
    <row r="11" spans="1:9" ht="15">
      <c r="A11" s="36" t="s">
        <v>83</v>
      </c>
      <c r="B11" s="59"/>
      <c r="C11" s="59">
        <v>17</v>
      </c>
      <c r="D11" s="137">
        <v>825</v>
      </c>
      <c r="E11" s="59"/>
      <c r="F11" s="137">
        <v>0</v>
      </c>
      <c r="G11" s="137"/>
      <c r="I11" s="118"/>
    </row>
    <row r="12" spans="1:7" ht="15">
      <c r="A12" s="36" t="s">
        <v>84</v>
      </c>
      <c r="B12" s="59"/>
      <c r="C12" s="59">
        <v>18</v>
      </c>
      <c r="D12" s="137">
        <v>20945</v>
      </c>
      <c r="E12" s="59"/>
      <c r="F12" s="137">
        <v>20927</v>
      </c>
      <c r="G12" s="137"/>
    </row>
    <row r="13" spans="1:7" ht="15">
      <c r="A13" s="292" t="s">
        <v>85</v>
      </c>
      <c r="B13" s="59"/>
      <c r="C13" s="59">
        <v>19</v>
      </c>
      <c r="D13" s="137">
        <v>3275</v>
      </c>
      <c r="E13" s="59"/>
      <c r="F13" s="137">
        <v>3195</v>
      </c>
      <c r="G13" s="137"/>
    </row>
    <row r="14" spans="1:7" ht="15">
      <c r="A14" s="36" t="s">
        <v>86</v>
      </c>
      <c r="B14" s="59"/>
      <c r="C14" s="59">
        <v>20</v>
      </c>
      <c r="D14" s="137">
        <v>491</v>
      </c>
      <c r="E14" s="59"/>
      <c r="F14" s="137">
        <v>601</v>
      </c>
      <c r="G14" s="137"/>
    </row>
    <row r="15" spans="1:7" ht="14.25" customHeight="1">
      <c r="A15" s="22"/>
      <c r="B15" s="52"/>
      <c r="C15" s="52"/>
      <c r="D15" s="138">
        <f>SUM(D8:D14)</f>
        <v>278914</v>
      </c>
      <c r="E15" s="52"/>
      <c r="F15" s="138">
        <f>SUM(F8:F14)</f>
        <v>264451</v>
      </c>
      <c r="G15" s="139"/>
    </row>
    <row r="16" spans="1:7" ht="15">
      <c r="A16" s="293" t="s">
        <v>87</v>
      </c>
      <c r="B16" s="52"/>
      <c r="C16" s="52"/>
      <c r="D16" s="140"/>
      <c r="E16" s="52"/>
      <c r="F16" s="140"/>
      <c r="G16" s="140"/>
    </row>
    <row r="17" spans="1:7" ht="15">
      <c r="A17" s="36" t="s">
        <v>88</v>
      </c>
      <c r="B17" s="59"/>
      <c r="C17" s="59">
        <v>21</v>
      </c>
      <c r="D17" s="137">
        <v>115335</v>
      </c>
      <c r="E17" s="59"/>
      <c r="F17" s="137">
        <v>111685</v>
      </c>
      <c r="G17" s="140"/>
    </row>
    <row r="18" spans="1:7" ht="15">
      <c r="A18" s="36" t="s">
        <v>89</v>
      </c>
      <c r="B18" s="59"/>
      <c r="C18" s="59">
        <v>22</v>
      </c>
      <c r="D18" s="137">
        <v>131730</v>
      </c>
      <c r="E18" s="59"/>
      <c r="F18" s="137">
        <v>145523</v>
      </c>
      <c r="G18" s="140"/>
    </row>
    <row r="19" spans="1:10" ht="15">
      <c r="A19" s="36" t="s">
        <v>90</v>
      </c>
      <c r="B19" s="59"/>
      <c r="C19" s="59">
        <v>23</v>
      </c>
      <c r="D19" s="137">
        <v>55511</v>
      </c>
      <c r="E19" s="59"/>
      <c r="F19" s="137">
        <v>45822</v>
      </c>
      <c r="G19" s="140"/>
      <c r="H19" s="118"/>
      <c r="J19" s="118"/>
    </row>
    <row r="20" spans="1:10" ht="15">
      <c r="A20" s="281" t="s">
        <v>91</v>
      </c>
      <c r="B20" s="59"/>
      <c r="C20" s="59"/>
      <c r="D20" s="137">
        <v>10</v>
      </c>
      <c r="E20" s="59"/>
      <c r="F20" s="137">
        <v>0</v>
      </c>
      <c r="G20" s="140"/>
      <c r="H20" s="118"/>
      <c r="J20" s="118"/>
    </row>
    <row r="21" spans="1:7" ht="15">
      <c r="A21" s="294" t="s">
        <v>92</v>
      </c>
      <c r="B21" s="59"/>
      <c r="C21" s="59">
        <v>24</v>
      </c>
      <c r="D21" s="137">
        <v>10160</v>
      </c>
      <c r="E21" s="59"/>
      <c r="F21" s="137">
        <v>12640</v>
      </c>
      <c r="G21" s="140"/>
    </row>
    <row r="22" spans="1:7" ht="15">
      <c r="A22" s="291" t="s">
        <v>93</v>
      </c>
      <c r="B22" s="59"/>
      <c r="C22" s="59">
        <v>25</v>
      </c>
      <c r="D22" s="137">
        <v>50509</v>
      </c>
      <c r="E22" s="59"/>
      <c r="F22" s="137">
        <v>45069</v>
      </c>
      <c r="G22" s="140"/>
    </row>
    <row r="23" spans="1:7" ht="15">
      <c r="A23" s="46"/>
      <c r="B23" s="52"/>
      <c r="C23" s="59"/>
      <c r="D23" s="138">
        <f>SUM(D17:D22)</f>
        <v>363255</v>
      </c>
      <c r="E23" s="59"/>
      <c r="F23" s="138">
        <f>SUM(F17:F22)</f>
        <v>360739</v>
      </c>
      <c r="G23" s="139"/>
    </row>
    <row r="24" spans="1:7" ht="15">
      <c r="A24" s="46"/>
      <c r="B24" s="52"/>
      <c r="C24" s="59"/>
      <c r="D24" s="139"/>
      <c r="E24" s="59"/>
      <c r="F24" s="139"/>
      <c r="G24" s="139"/>
    </row>
    <row r="25" spans="1:7" ht="15.75" thickBot="1">
      <c r="A25" s="290" t="s">
        <v>94</v>
      </c>
      <c r="B25" s="52"/>
      <c r="C25" s="59"/>
      <c r="D25" s="147">
        <f>SUM(D23,D15)</f>
        <v>642169</v>
      </c>
      <c r="E25" s="59"/>
      <c r="F25" s="147">
        <f>SUM(F23,F15)</f>
        <v>625190</v>
      </c>
      <c r="G25" s="139"/>
    </row>
    <row r="26" spans="1:7" ht="8.25" customHeight="1" thickTop="1">
      <c r="A26" s="25"/>
      <c r="B26" s="52"/>
      <c r="C26" s="52"/>
      <c r="D26" s="139"/>
      <c r="E26" s="52"/>
      <c r="F26" s="139"/>
      <c r="G26" s="139"/>
    </row>
    <row r="27" spans="1:7" ht="15">
      <c r="A27" s="289" t="s">
        <v>95</v>
      </c>
      <c r="B27" s="56"/>
      <c r="C27" s="56"/>
      <c r="D27" s="139"/>
      <c r="E27" s="56"/>
      <c r="F27" s="139"/>
      <c r="G27" s="141"/>
    </row>
    <row r="28" spans="1:7" ht="12.75">
      <c r="A28" s="295" t="s">
        <v>96</v>
      </c>
      <c r="B28" s="56"/>
      <c r="C28" s="56"/>
      <c r="D28" s="141"/>
      <c r="E28" s="56"/>
      <c r="F28" s="141"/>
      <c r="G28" s="141"/>
    </row>
    <row r="29" spans="1:7" ht="15">
      <c r="A29" s="25" t="s">
        <v>97</v>
      </c>
      <c r="B29" s="96"/>
      <c r="C29" s="96"/>
      <c r="D29" s="137">
        <v>132000</v>
      </c>
      <c r="E29" s="96"/>
      <c r="F29" s="137">
        <v>132000</v>
      </c>
      <c r="G29" s="137"/>
    </row>
    <row r="30" spans="1:7" ht="15">
      <c r="A30" s="25" t="s">
        <v>98</v>
      </c>
      <c r="B30" s="96"/>
      <c r="C30" s="96"/>
      <c r="D30" s="137">
        <v>34090</v>
      </c>
      <c r="E30" s="96"/>
      <c r="F30" s="137">
        <v>34631</v>
      </c>
      <c r="G30" s="137"/>
    </row>
    <row r="31" spans="1:7" ht="15">
      <c r="A31" s="25" t="s">
        <v>99</v>
      </c>
      <c r="B31" s="96"/>
      <c r="C31" s="96"/>
      <c r="D31" s="137">
        <v>137603</v>
      </c>
      <c r="E31" s="96"/>
      <c r="F31" s="137">
        <v>131601</v>
      </c>
      <c r="G31" s="137"/>
    </row>
    <row r="32" spans="1:7" ht="15">
      <c r="A32" s="46"/>
      <c r="B32" s="52"/>
      <c r="C32" s="59"/>
      <c r="D32" s="142">
        <f>SUM(D29:D31)</f>
        <v>303693</v>
      </c>
      <c r="E32" s="59"/>
      <c r="F32" s="142">
        <f>SUM(F29:F31)</f>
        <v>298232</v>
      </c>
      <c r="G32" s="143"/>
    </row>
    <row r="33" spans="1:7" ht="15">
      <c r="A33" s="46"/>
      <c r="B33" s="52"/>
      <c r="C33" s="59"/>
      <c r="D33" s="143"/>
      <c r="E33" s="59"/>
      <c r="F33" s="143"/>
      <c r="G33" s="143"/>
    </row>
    <row r="34" spans="1:7" ht="15">
      <c r="A34" s="130" t="s">
        <v>68</v>
      </c>
      <c r="B34" s="52"/>
      <c r="C34" s="59"/>
      <c r="D34" s="144">
        <v>47707</v>
      </c>
      <c r="E34" s="59"/>
      <c r="F34" s="144">
        <f>'[1]SFP  2010'!$AW$55</f>
        <v>49047</v>
      </c>
      <c r="G34" s="143"/>
    </row>
    <row r="35" spans="1:7" ht="15">
      <c r="A35" s="130"/>
      <c r="B35" s="52"/>
      <c r="C35" s="59"/>
      <c r="D35" s="143"/>
      <c r="E35" s="59"/>
      <c r="F35" s="143"/>
      <c r="G35" s="143"/>
    </row>
    <row r="36" spans="1:7" ht="15">
      <c r="A36" s="293" t="s">
        <v>100</v>
      </c>
      <c r="B36" s="52"/>
      <c r="C36" s="59">
        <v>26</v>
      </c>
      <c r="D36" s="144">
        <f>D34+D32</f>
        <v>351400</v>
      </c>
      <c r="E36" s="59"/>
      <c r="F36" s="144">
        <f>F34+F32</f>
        <v>347279</v>
      </c>
      <c r="G36" s="143"/>
    </row>
    <row r="37" spans="1:7" ht="15">
      <c r="A37" s="131"/>
      <c r="B37" s="52"/>
      <c r="C37" s="59"/>
      <c r="D37" s="143"/>
      <c r="E37" s="59"/>
      <c r="F37" s="143"/>
      <c r="G37" s="143"/>
    </row>
    <row r="38" spans="1:7" ht="15">
      <c r="A38" s="119" t="s">
        <v>101</v>
      </c>
      <c r="B38" s="52"/>
      <c r="C38" s="52"/>
      <c r="D38" s="140"/>
      <c r="E38" s="52"/>
      <c r="F38" s="140"/>
      <c r="G38" s="140"/>
    </row>
    <row r="39" spans="1:7" ht="15">
      <c r="A39" s="289" t="s">
        <v>102</v>
      </c>
      <c r="B39" s="96"/>
      <c r="C39" s="96"/>
      <c r="D39" s="140"/>
      <c r="E39" s="96"/>
      <c r="F39" s="140"/>
      <c r="G39" s="140"/>
    </row>
    <row r="40" spans="1:7" ht="15">
      <c r="A40" s="291" t="s">
        <v>103</v>
      </c>
      <c r="B40" s="96"/>
      <c r="C40" s="96">
        <v>27</v>
      </c>
      <c r="D40" s="137">
        <v>41121</v>
      </c>
      <c r="E40" s="96"/>
      <c r="F40" s="137">
        <v>31182</v>
      </c>
      <c r="G40" s="137"/>
    </row>
    <row r="41" spans="1:7" ht="15">
      <c r="A41" s="296" t="s">
        <v>104</v>
      </c>
      <c r="B41" s="96"/>
      <c r="C41" s="96"/>
      <c r="D41" s="137">
        <v>6662</v>
      </c>
      <c r="E41" s="96"/>
      <c r="F41" s="137">
        <v>6433</v>
      </c>
      <c r="G41" s="140"/>
    </row>
    <row r="42" spans="1:7" ht="15">
      <c r="A42" s="291" t="s">
        <v>105</v>
      </c>
      <c r="B42" s="96"/>
      <c r="C42" s="96">
        <v>28</v>
      </c>
      <c r="D42" s="137">
        <v>2663</v>
      </c>
      <c r="E42" s="96"/>
      <c r="F42" s="137">
        <v>2610</v>
      </c>
      <c r="G42" s="137"/>
    </row>
    <row r="43" spans="1:7" ht="15">
      <c r="A43" s="297" t="s">
        <v>106</v>
      </c>
      <c r="B43" s="96"/>
      <c r="C43" s="96">
        <v>29</v>
      </c>
      <c r="D43" s="137">
        <v>596</v>
      </c>
      <c r="E43" s="96"/>
      <c r="F43" s="137">
        <v>415</v>
      </c>
      <c r="G43" s="137"/>
    </row>
    <row r="44" spans="1:7" ht="15">
      <c r="A44" s="25" t="s">
        <v>107</v>
      </c>
      <c r="B44" s="96"/>
      <c r="C44" s="96"/>
      <c r="D44" s="137">
        <v>796</v>
      </c>
      <c r="E44" s="96"/>
      <c r="F44" s="137">
        <v>798</v>
      </c>
      <c r="G44" s="137"/>
    </row>
    <row r="45" spans="1:8" ht="15">
      <c r="A45" s="22"/>
      <c r="B45" s="52"/>
      <c r="C45" s="96"/>
      <c r="D45" s="142">
        <f>SUM(D40:D44)</f>
        <v>51838</v>
      </c>
      <c r="E45" s="96"/>
      <c r="F45" s="142">
        <f>SUM(F40:F44)</f>
        <v>41438</v>
      </c>
      <c r="G45" s="143"/>
      <c r="H45" s="145"/>
    </row>
    <row r="46" ht="14.25" customHeight="1"/>
    <row r="47" spans="1:7" ht="15">
      <c r="A47" s="289" t="s">
        <v>108</v>
      </c>
      <c r="B47" s="120"/>
      <c r="C47" s="120"/>
      <c r="D47" s="146"/>
      <c r="E47" s="120"/>
      <c r="F47" s="146"/>
      <c r="G47" s="146"/>
    </row>
    <row r="48" spans="1:7" ht="15">
      <c r="A48" s="298" t="s">
        <v>109</v>
      </c>
      <c r="B48" s="59"/>
      <c r="C48" s="59">
        <v>30</v>
      </c>
      <c r="D48" s="137">
        <v>153730</v>
      </c>
      <c r="E48" s="59"/>
      <c r="F48" s="137">
        <v>114465</v>
      </c>
      <c r="G48" s="137"/>
    </row>
    <row r="49" spans="1:7" ht="15">
      <c r="A49" s="297" t="s">
        <v>110</v>
      </c>
      <c r="B49" s="59"/>
      <c r="C49" s="59">
        <v>27</v>
      </c>
      <c r="D49" s="137">
        <v>8150</v>
      </c>
      <c r="E49" s="59"/>
      <c r="F49" s="137">
        <v>50795</v>
      </c>
      <c r="G49" s="137"/>
    </row>
    <row r="50" spans="1:7" ht="15">
      <c r="A50" s="297" t="s">
        <v>111</v>
      </c>
      <c r="B50" s="59"/>
      <c r="C50" s="59">
        <v>31</v>
      </c>
      <c r="D50" s="137">
        <v>50639</v>
      </c>
      <c r="E50" s="59"/>
      <c r="F50" s="137">
        <v>59326</v>
      </c>
      <c r="G50" s="137"/>
    </row>
    <row r="51" spans="1:9" ht="15">
      <c r="A51" s="297" t="s">
        <v>112</v>
      </c>
      <c r="B51" s="59"/>
      <c r="C51" s="59">
        <v>32</v>
      </c>
      <c r="D51" s="137">
        <v>9647</v>
      </c>
      <c r="E51" s="59"/>
      <c r="F51" s="137">
        <v>2605</v>
      </c>
      <c r="G51" s="137"/>
      <c r="H51" s="118"/>
      <c r="I51" s="118"/>
    </row>
    <row r="52" spans="1:9" ht="15">
      <c r="A52" s="299" t="s">
        <v>113</v>
      </c>
      <c r="B52" s="59"/>
      <c r="C52" s="59">
        <v>33</v>
      </c>
      <c r="D52" s="137">
        <v>5565</v>
      </c>
      <c r="E52" s="59"/>
      <c r="F52" s="137">
        <v>3950</v>
      </c>
      <c r="G52" s="137"/>
      <c r="H52" s="118"/>
      <c r="I52" s="118"/>
    </row>
    <row r="53" spans="1:6" ht="15">
      <c r="A53" s="297" t="s">
        <v>114</v>
      </c>
      <c r="B53" s="59"/>
      <c r="C53" s="59">
        <v>34</v>
      </c>
      <c r="D53" s="137">
        <v>2296</v>
      </c>
      <c r="E53" s="59"/>
      <c r="F53" s="137">
        <v>3200</v>
      </c>
    </row>
    <row r="54" spans="1:7" ht="15">
      <c r="A54" s="297" t="s">
        <v>115</v>
      </c>
      <c r="B54" s="59"/>
      <c r="C54" s="59">
        <v>35</v>
      </c>
      <c r="D54" s="137">
        <v>8904</v>
      </c>
      <c r="E54" s="59"/>
      <c r="F54" s="137">
        <v>2132</v>
      </c>
      <c r="G54" s="137"/>
    </row>
    <row r="55" spans="1:8" ht="15">
      <c r="A55" s="46"/>
      <c r="B55" s="52"/>
      <c r="C55" s="52"/>
      <c r="D55" s="142">
        <f>SUM(D48:D54)</f>
        <v>238931</v>
      </c>
      <c r="E55" s="52"/>
      <c r="F55" s="142">
        <f>SUM(F48:F54)</f>
        <v>236473</v>
      </c>
      <c r="G55" s="143"/>
      <c r="H55" s="145"/>
    </row>
    <row r="56" spans="1:7" ht="15">
      <c r="A56" s="46"/>
      <c r="B56" s="52"/>
      <c r="C56" s="52"/>
      <c r="D56" s="143"/>
      <c r="E56" s="52"/>
      <c r="F56" s="143"/>
      <c r="G56" s="143"/>
    </row>
    <row r="57" spans="1:8" ht="15">
      <c r="A57" s="119" t="s">
        <v>116</v>
      </c>
      <c r="B57" s="52"/>
      <c r="C57" s="52"/>
      <c r="D57" s="144">
        <f>D45+D55</f>
        <v>290769</v>
      </c>
      <c r="E57" s="52"/>
      <c r="F57" s="144">
        <f>F45+F55</f>
        <v>277911</v>
      </c>
      <c r="G57" s="143"/>
      <c r="H57" s="145"/>
    </row>
    <row r="58" spans="1:7" ht="15">
      <c r="A58" s="121"/>
      <c r="B58" s="52"/>
      <c r="C58" s="52"/>
      <c r="D58" s="143"/>
      <c r="E58" s="52"/>
      <c r="F58" s="143"/>
      <c r="G58" s="143"/>
    </row>
    <row r="59" spans="1:7" ht="15.75" thickBot="1">
      <c r="A59" s="300" t="s">
        <v>117</v>
      </c>
      <c r="B59" s="52"/>
      <c r="C59" s="52"/>
      <c r="D59" s="147">
        <f>D57+D36</f>
        <v>642169</v>
      </c>
      <c r="E59" s="52"/>
      <c r="F59" s="147">
        <f>F57+F36</f>
        <v>625190</v>
      </c>
      <c r="G59" s="143"/>
    </row>
    <row r="60" spans="1:7" ht="15.75" thickTop="1">
      <c r="A60" s="25"/>
      <c r="B60" s="59"/>
      <c r="C60" s="227"/>
      <c r="D60" s="228"/>
      <c r="E60" s="59"/>
      <c r="F60" s="228"/>
      <c r="G60" s="140"/>
    </row>
    <row r="61" spans="1:7" ht="15">
      <c r="A61" s="90" t="str">
        <f>SCI!A53</f>
        <v>The accompanying notes on pages 5 to 55 form an integral part of the consolidated interim condensed financial statements</v>
      </c>
      <c r="B61" s="59"/>
      <c r="C61" s="91"/>
      <c r="D61" s="194"/>
      <c r="E61" s="91"/>
      <c r="F61" s="194"/>
      <c r="G61" s="194"/>
    </row>
    <row r="62" spans="1:7" ht="15">
      <c r="A62" s="90"/>
      <c r="B62" s="59"/>
      <c r="C62" s="91"/>
      <c r="D62" s="148"/>
      <c r="E62" s="91"/>
      <c r="F62" s="148"/>
      <c r="G62" s="148"/>
    </row>
    <row r="63" spans="1:7" ht="17.25" customHeight="1">
      <c r="A63" s="54"/>
      <c r="B63" s="54"/>
      <c r="C63" s="54"/>
      <c r="D63" s="149"/>
      <c r="E63" s="54"/>
      <c r="F63" s="149"/>
      <c r="G63" s="149"/>
    </row>
    <row r="64" spans="1:7" ht="8.25" customHeight="1">
      <c r="A64" s="54"/>
      <c r="B64" s="54"/>
      <c r="C64" s="54"/>
      <c r="D64" s="149"/>
      <c r="E64" s="54"/>
      <c r="F64" s="149"/>
      <c r="G64" s="149"/>
    </row>
    <row r="65" spans="1:7" s="21" customFormat="1" ht="12.75">
      <c r="A65" s="18" t="s">
        <v>70</v>
      </c>
      <c r="B65" s="55"/>
      <c r="C65" s="55"/>
      <c r="D65" s="150"/>
      <c r="E65" s="55"/>
      <c r="F65" s="150"/>
      <c r="G65" s="151"/>
    </row>
    <row r="66" spans="1:7" s="21" customFormat="1" ht="12.75">
      <c r="A66" s="86" t="s">
        <v>8</v>
      </c>
      <c r="B66" s="55"/>
      <c r="C66" s="55"/>
      <c r="D66" s="150"/>
      <c r="E66" s="55"/>
      <c r="F66" s="150"/>
      <c r="G66" s="151"/>
    </row>
    <row r="67" spans="1:7" s="21" customFormat="1" ht="12.75">
      <c r="A67" s="285"/>
      <c r="B67" s="55"/>
      <c r="C67" s="55"/>
      <c r="D67" s="150"/>
      <c r="E67" s="55"/>
      <c r="F67" s="150"/>
      <c r="G67" s="151"/>
    </row>
    <row r="68" spans="1:7" s="21" customFormat="1" ht="18.75" customHeight="1">
      <c r="A68" s="179" t="s">
        <v>14</v>
      </c>
      <c r="B68" s="55"/>
      <c r="C68" s="55"/>
      <c r="D68" s="150"/>
      <c r="E68" s="55"/>
      <c r="F68" s="150"/>
      <c r="G68" s="151"/>
    </row>
    <row r="69" spans="1:7" s="21" customFormat="1" ht="12.75">
      <c r="A69" s="180" t="s">
        <v>15</v>
      </c>
      <c r="B69" s="55"/>
      <c r="C69" s="55"/>
      <c r="D69" s="150"/>
      <c r="E69" s="55"/>
      <c r="F69" s="150"/>
      <c r="G69" s="151"/>
    </row>
    <row r="70" spans="1:7" s="21" customFormat="1" ht="12.75">
      <c r="A70" s="286"/>
      <c r="B70" s="55"/>
      <c r="C70" s="55"/>
      <c r="D70" s="150"/>
      <c r="E70" s="55"/>
      <c r="F70" s="150"/>
      <c r="G70" s="151"/>
    </row>
    <row r="71" spans="1:7" s="21" customFormat="1" ht="12.75">
      <c r="A71" s="287" t="s">
        <v>71</v>
      </c>
      <c r="B71" s="55"/>
      <c r="C71" s="55"/>
      <c r="D71" s="150"/>
      <c r="E71" s="55"/>
      <c r="F71" s="150"/>
      <c r="G71" s="151"/>
    </row>
    <row r="72" ht="12.75">
      <c r="A72" s="288" t="s">
        <v>17</v>
      </c>
    </row>
    <row r="73" ht="12.75">
      <c r="A73" s="103"/>
    </row>
    <row r="74" ht="12.75">
      <c r="A74" s="21"/>
    </row>
    <row r="75" ht="15">
      <c r="A75" s="117"/>
    </row>
    <row r="76" ht="15">
      <c r="A76" s="117"/>
    </row>
    <row r="77" ht="15">
      <c r="A77" s="117"/>
    </row>
  </sheetData>
  <sheetProtection/>
  <mergeCells count="3">
    <mergeCell ref="F4:F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68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SheetLayoutView="100" workbookViewId="0" topLeftCell="A1">
      <selection activeCell="A4" sqref="A4"/>
    </sheetView>
  </sheetViews>
  <sheetFormatPr defaultColWidth="2.57421875" defaultRowHeight="12.75"/>
  <cols>
    <col min="1" max="1" width="71.00390625" style="15" customWidth="1"/>
    <col min="2" max="2" width="13.421875" style="10" customWidth="1"/>
    <col min="3" max="3" width="11.28125" style="11" customWidth="1"/>
    <col min="4" max="4" width="3.421875" style="10" customWidth="1"/>
    <col min="5" max="5" width="11.28125" style="11" customWidth="1"/>
    <col min="6" max="6" width="5.140625" style="6" customWidth="1"/>
    <col min="7" max="29" width="11.421875" style="5" customWidth="1"/>
    <col min="30" max="16384" width="2.421875" style="5" customWidth="1"/>
  </cols>
  <sheetData>
    <row r="1" spans="1:6" s="2" customFormat="1" ht="12.75">
      <c r="A1" s="259" t="str">
        <f>'[2]SFP'!A1</f>
        <v>SOPHARMA GROUP</v>
      </c>
      <c r="B1" s="260"/>
      <c r="C1" s="260"/>
      <c r="D1" s="260"/>
      <c r="E1" s="260"/>
      <c r="F1" s="260"/>
    </row>
    <row r="2" spans="1:6" s="3" customFormat="1" ht="12.75">
      <c r="A2" s="261" t="s">
        <v>118</v>
      </c>
      <c r="B2" s="262"/>
      <c r="C2" s="262"/>
      <c r="D2" s="262"/>
      <c r="E2" s="262"/>
      <c r="F2" s="262"/>
    </row>
    <row r="3" spans="1:6" s="3" customFormat="1" ht="12.75">
      <c r="A3" s="216" t="s">
        <v>161</v>
      </c>
      <c r="B3" s="64"/>
      <c r="C3" s="64"/>
      <c r="D3" s="64"/>
      <c r="E3" s="64"/>
      <c r="F3" s="64"/>
    </row>
    <row r="4" spans="1:6" ht="17.25" customHeight="1">
      <c r="A4" s="65"/>
      <c r="B4" s="79" t="s">
        <v>75</v>
      </c>
      <c r="C4" s="78">
        <v>2011</v>
      </c>
      <c r="D4" s="79"/>
      <c r="E4" s="78">
        <v>2010</v>
      </c>
      <c r="F4" s="4"/>
    </row>
    <row r="5" spans="1:6" ht="14.25" customHeight="1">
      <c r="A5" s="65"/>
      <c r="B5" s="16"/>
      <c r="C5" s="62" t="s">
        <v>0</v>
      </c>
      <c r="D5" s="16"/>
      <c r="E5" s="62" t="s">
        <v>0</v>
      </c>
      <c r="F5" s="4"/>
    </row>
    <row r="6" spans="1:6" ht="18">
      <c r="A6" s="65"/>
      <c r="B6" s="16"/>
      <c r="C6" s="63"/>
      <c r="D6" s="16"/>
      <c r="E6" s="63"/>
      <c r="F6" s="4"/>
    </row>
    <row r="7" spans="1:6" ht="12.75">
      <c r="A7" s="240" t="s">
        <v>119</v>
      </c>
      <c r="B7" s="66"/>
      <c r="C7" s="67"/>
      <c r="D7" s="66"/>
      <c r="E7" s="67"/>
      <c r="F7" s="68"/>
    </row>
    <row r="8" spans="1:6" ht="12.75">
      <c r="A8" s="241" t="s">
        <v>120</v>
      </c>
      <c r="B8" s="66"/>
      <c r="C8" s="87">
        <v>377368</v>
      </c>
      <c r="D8" s="66"/>
      <c r="E8" s="87">
        <v>312739</v>
      </c>
      <c r="F8" s="87"/>
    </row>
    <row r="9" spans="1:7" ht="12.75">
      <c r="A9" s="241" t="s">
        <v>121</v>
      </c>
      <c r="B9" s="66"/>
      <c r="C9" s="87">
        <v>-290393</v>
      </c>
      <c r="D9" s="66"/>
      <c r="E9" s="87">
        <v>-244504</v>
      </c>
      <c r="F9" s="87"/>
      <c r="G9" s="7"/>
    </row>
    <row r="10" spans="1:7" ht="12.75">
      <c r="A10" s="241" t="s">
        <v>122</v>
      </c>
      <c r="B10" s="66"/>
      <c r="C10" s="87">
        <v>-28114</v>
      </c>
      <c r="D10" s="66"/>
      <c r="E10" s="87">
        <v>-22809</v>
      </c>
      <c r="F10" s="87"/>
      <c r="G10" s="7"/>
    </row>
    <row r="11" spans="1:6" s="9" customFormat="1" ht="12.75">
      <c r="A11" s="241" t="s">
        <v>123</v>
      </c>
      <c r="B11" s="69"/>
      <c r="C11" s="87">
        <v>-20814</v>
      </c>
      <c r="D11" s="69"/>
      <c r="E11" s="87">
        <v>-17746</v>
      </c>
      <c r="F11" s="87"/>
    </row>
    <row r="12" spans="1:6" s="9" customFormat="1" ht="12.75">
      <c r="A12" s="241" t="s">
        <v>124</v>
      </c>
      <c r="B12" s="69"/>
      <c r="C12" s="87">
        <v>4660</v>
      </c>
      <c r="D12" s="69"/>
      <c r="E12" s="87">
        <v>1772</v>
      </c>
      <c r="F12" s="87"/>
    </row>
    <row r="13" spans="1:6" s="9" customFormat="1" ht="12.75">
      <c r="A13" s="241" t="s">
        <v>125</v>
      </c>
      <c r="B13" s="69"/>
      <c r="C13" s="87">
        <v>-3875</v>
      </c>
      <c r="D13" s="69"/>
      <c r="E13" s="87">
        <v>-4606</v>
      </c>
      <c r="F13" s="87"/>
    </row>
    <row r="14" spans="1:6" s="9" customFormat="1" ht="12.75">
      <c r="A14" s="301" t="s">
        <v>126</v>
      </c>
      <c r="B14" s="69"/>
      <c r="C14" s="244">
        <v>-4328</v>
      </c>
      <c r="D14" s="245"/>
      <c r="E14" s="244">
        <v>-4359</v>
      </c>
      <c r="F14" s="87"/>
    </row>
    <row r="15" spans="1:6" s="9" customFormat="1" ht="12.75">
      <c r="A15" s="241" t="s">
        <v>127</v>
      </c>
      <c r="B15" s="69"/>
      <c r="C15" s="87">
        <v>-431</v>
      </c>
      <c r="D15" s="69"/>
      <c r="E15" s="87">
        <v>-193</v>
      </c>
      <c r="F15" s="87"/>
    </row>
    <row r="16" spans="1:10" ht="12.75">
      <c r="A16" s="241" t="s">
        <v>128</v>
      </c>
      <c r="B16" s="69"/>
      <c r="C16" s="87">
        <f>-594+62</f>
        <v>-532</v>
      </c>
      <c r="D16" s="69"/>
      <c r="E16" s="87">
        <v>-1411</v>
      </c>
      <c r="F16" s="87"/>
      <c r="G16" s="21"/>
      <c r="H16" s="21"/>
      <c r="I16" s="21"/>
      <c r="J16" s="21"/>
    </row>
    <row r="17" spans="1:6" s="9" customFormat="1" ht="12.75">
      <c r="A17" s="240" t="s">
        <v>129</v>
      </c>
      <c r="B17" s="69"/>
      <c r="C17" s="88">
        <f>SUM(C8:C16)</f>
        <v>33541</v>
      </c>
      <c r="D17" s="69"/>
      <c r="E17" s="88">
        <f>SUM(E8:E16)</f>
        <v>18883</v>
      </c>
      <c r="F17" s="185"/>
    </row>
    <row r="18" spans="1:6" s="9" customFormat="1" ht="12.75">
      <c r="A18" s="240"/>
      <c r="B18" s="69"/>
      <c r="C18" s="67"/>
      <c r="D18" s="69"/>
      <c r="E18" s="67"/>
      <c r="F18" s="68"/>
    </row>
    <row r="19" spans="1:6" s="9" customFormat="1" ht="12.75">
      <c r="A19" s="240" t="s">
        <v>130</v>
      </c>
      <c r="B19" s="69"/>
      <c r="C19" s="67"/>
      <c r="D19" s="69"/>
      <c r="E19" s="67"/>
      <c r="F19" s="68"/>
    </row>
    <row r="20" spans="1:6" ht="12.75">
      <c r="A20" s="241" t="s">
        <v>131</v>
      </c>
      <c r="B20" s="69"/>
      <c r="C20" s="87">
        <v>-16445</v>
      </c>
      <c r="D20" s="69"/>
      <c r="E20" s="87">
        <v>-2314</v>
      </c>
      <c r="F20" s="185"/>
    </row>
    <row r="21" spans="1:6" ht="12.75">
      <c r="A21" s="241" t="s">
        <v>132</v>
      </c>
      <c r="B21" s="69"/>
      <c r="C21" s="87">
        <v>215</v>
      </c>
      <c r="D21" s="69"/>
      <c r="E21" s="87">
        <v>45</v>
      </c>
      <c r="F21" s="185"/>
    </row>
    <row r="22" spans="1:6" ht="12.75">
      <c r="A22" s="241" t="s">
        <v>133</v>
      </c>
      <c r="B22" s="69"/>
      <c r="C22" s="87">
        <v>-897</v>
      </c>
      <c r="D22" s="69"/>
      <c r="E22" s="87">
        <v>-165</v>
      </c>
      <c r="F22" s="185"/>
    </row>
    <row r="23" spans="1:6" ht="12.75">
      <c r="A23" s="241" t="s">
        <v>135</v>
      </c>
      <c r="B23" s="69"/>
      <c r="C23" s="87">
        <v>-1419</v>
      </c>
      <c r="D23" s="69"/>
      <c r="E23" s="87">
        <v>0</v>
      </c>
      <c r="F23" s="185"/>
    </row>
    <row r="24" spans="1:6" ht="12.75">
      <c r="A24" s="241" t="s">
        <v>134</v>
      </c>
      <c r="B24" s="69"/>
      <c r="C24" s="87">
        <v>-542</v>
      </c>
      <c r="D24" s="69"/>
      <c r="E24" s="249">
        <v>-1305</v>
      </c>
      <c r="F24" s="185"/>
    </row>
    <row r="25" spans="1:6" ht="12.75">
      <c r="A25" s="241" t="s">
        <v>136</v>
      </c>
      <c r="B25" s="69"/>
      <c r="C25" s="87">
        <v>649</v>
      </c>
      <c r="D25" s="69"/>
      <c r="E25" s="249">
        <v>164</v>
      </c>
      <c r="F25" s="185"/>
    </row>
    <row r="26" spans="1:6" ht="12.75">
      <c r="A26" s="241" t="s">
        <v>137</v>
      </c>
      <c r="B26" s="69"/>
      <c r="C26" s="87">
        <f>520-5</f>
        <v>515</v>
      </c>
      <c r="D26" s="69"/>
      <c r="E26" s="87">
        <v>620</v>
      </c>
      <c r="F26" s="185"/>
    </row>
    <row r="27" spans="1:6" ht="12.75">
      <c r="A27" s="241" t="s">
        <v>138</v>
      </c>
      <c r="B27" s="69"/>
      <c r="C27" s="87">
        <f>-4566+179</f>
        <v>-4387</v>
      </c>
      <c r="D27" s="69"/>
      <c r="E27" s="87">
        <v>0</v>
      </c>
      <c r="F27" s="185"/>
    </row>
    <row r="28" spans="1:6" ht="12.75">
      <c r="A28" s="302" t="s">
        <v>85</v>
      </c>
      <c r="B28" s="69"/>
      <c r="C28" s="87">
        <v>-36811</v>
      </c>
      <c r="D28" s="69"/>
      <c r="E28" s="87">
        <v>-8619</v>
      </c>
      <c r="F28" s="185"/>
    </row>
    <row r="29" spans="1:6" ht="12.75">
      <c r="A29" s="301" t="s">
        <v>139</v>
      </c>
      <c r="B29" s="69"/>
      <c r="C29" s="87">
        <v>26533</v>
      </c>
      <c r="D29" s="69"/>
      <c r="E29" s="87">
        <v>163</v>
      </c>
      <c r="F29" s="185"/>
    </row>
    <row r="30" spans="1:6" ht="12.75">
      <c r="A30" s="302" t="s">
        <v>140</v>
      </c>
      <c r="B30" s="69"/>
      <c r="C30" s="87">
        <v>-197</v>
      </c>
      <c r="D30" s="69"/>
      <c r="E30" s="87">
        <v>-6</v>
      </c>
      <c r="F30" s="185"/>
    </row>
    <row r="31" spans="1:6" ht="12.75">
      <c r="A31" s="301" t="s">
        <v>141</v>
      </c>
      <c r="B31" s="69"/>
      <c r="C31" s="87">
        <v>1308</v>
      </c>
      <c r="D31" s="69"/>
      <c r="E31" s="87">
        <v>911</v>
      </c>
      <c r="F31" s="185"/>
    </row>
    <row r="32" spans="1:6" ht="12.75">
      <c r="A32" s="241" t="s">
        <v>142</v>
      </c>
      <c r="B32" s="69"/>
      <c r="C32" s="87">
        <v>2233</v>
      </c>
      <c r="D32" s="69"/>
      <c r="E32" s="87">
        <v>859</v>
      </c>
      <c r="F32" s="185"/>
    </row>
    <row r="33" spans="1:6" ht="12.75">
      <c r="A33" s="241" t="s">
        <v>143</v>
      </c>
      <c r="B33" s="69"/>
      <c r="C33" s="87">
        <v>51</v>
      </c>
      <c r="D33" s="69"/>
      <c r="E33" s="87">
        <v>54</v>
      </c>
      <c r="F33" s="185"/>
    </row>
    <row r="34" spans="1:6" ht="12.75">
      <c r="A34" s="241" t="s">
        <v>144</v>
      </c>
      <c r="B34" s="69"/>
      <c r="C34" s="87">
        <v>0</v>
      </c>
      <c r="D34" s="69"/>
      <c r="E34" s="87">
        <v>46</v>
      </c>
      <c r="F34" s="185"/>
    </row>
    <row r="35" spans="1:6" ht="12.75">
      <c r="A35" s="303" t="s">
        <v>145</v>
      </c>
      <c r="B35" s="69"/>
      <c r="C35" s="88">
        <f>SUM(C20:C34)</f>
        <v>-29194</v>
      </c>
      <c r="D35" s="69"/>
      <c r="E35" s="88">
        <f>SUM(E20:E34)</f>
        <v>-9547</v>
      </c>
      <c r="F35" s="186"/>
    </row>
    <row r="36" spans="1:6" ht="12.75">
      <c r="A36" s="241"/>
      <c r="B36" s="69"/>
      <c r="C36" s="67"/>
      <c r="D36" s="69"/>
      <c r="E36" s="67"/>
      <c r="F36" s="68"/>
    </row>
    <row r="37" spans="1:6" ht="12.75">
      <c r="A37" s="242" t="s">
        <v>1</v>
      </c>
      <c r="B37" s="69"/>
      <c r="C37" s="187"/>
      <c r="D37" s="69"/>
      <c r="E37" s="187"/>
      <c r="F37" s="186"/>
    </row>
    <row r="38" spans="1:6" ht="12.75">
      <c r="A38" s="242" t="s">
        <v>146</v>
      </c>
      <c r="B38" s="69"/>
      <c r="C38" s="87">
        <v>51573</v>
      </c>
      <c r="D38" s="69"/>
      <c r="E38" s="87">
        <v>63315</v>
      </c>
      <c r="F38" s="185"/>
    </row>
    <row r="39" spans="1:6" ht="12.75">
      <c r="A39" s="301" t="s">
        <v>147</v>
      </c>
      <c r="B39" s="69"/>
      <c r="C39" s="87">
        <v>-59555</v>
      </c>
      <c r="D39" s="69"/>
      <c r="E39" s="87">
        <v>-40176</v>
      </c>
      <c r="F39" s="185"/>
    </row>
    <row r="40" spans="1:6" ht="12.75">
      <c r="A40" s="301" t="s">
        <v>148</v>
      </c>
      <c r="B40" s="69"/>
      <c r="C40" s="87">
        <v>24099</v>
      </c>
      <c r="D40" s="69"/>
      <c r="E40" s="87">
        <v>9325</v>
      </c>
      <c r="F40" s="185"/>
    </row>
    <row r="41" spans="1:6" ht="12.75">
      <c r="A41" s="301" t="s">
        <v>149</v>
      </c>
      <c r="B41" s="69"/>
      <c r="C41" s="87">
        <v>-9045</v>
      </c>
      <c r="D41" s="69"/>
      <c r="E41" s="87">
        <v>-28374</v>
      </c>
      <c r="F41" s="185"/>
    </row>
    <row r="42" spans="1:6" ht="12.75">
      <c r="A42" s="301" t="s">
        <v>150</v>
      </c>
      <c r="B42" s="69"/>
      <c r="C42" s="87">
        <v>-4426</v>
      </c>
      <c r="D42" s="69"/>
      <c r="E42" s="87">
        <v>0</v>
      </c>
      <c r="F42" s="185"/>
    </row>
    <row r="43" spans="1:6" ht="16.5" customHeight="1">
      <c r="A43" s="241" t="s">
        <v>151</v>
      </c>
      <c r="B43" s="69"/>
      <c r="C43" s="244">
        <v>-490</v>
      </c>
      <c r="D43" s="245"/>
      <c r="E43" s="244">
        <v>-176</v>
      </c>
      <c r="F43" s="185"/>
    </row>
    <row r="44" spans="1:6" ht="12.75">
      <c r="A44" s="304" t="s">
        <v>152</v>
      </c>
      <c r="B44" s="69"/>
      <c r="C44" s="87">
        <v>-511</v>
      </c>
      <c r="D44" s="69"/>
      <c r="E44" s="87">
        <v>-343</v>
      </c>
      <c r="F44" s="185"/>
    </row>
    <row r="45" spans="1:6" s="9" customFormat="1" ht="12.75">
      <c r="A45" s="241" t="s">
        <v>153</v>
      </c>
      <c r="B45" s="69"/>
      <c r="C45" s="87">
        <v>-570</v>
      </c>
      <c r="D45" s="69"/>
      <c r="E45" s="87">
        <v>-219</v>
      </c>
      <c r="F45" s="185"/>
    </row>
    <row r="46" spans="1:6" ht="12.75">
      <c r="A46" s="241" t="s">
        <v>128</v>
      </c>
      <c r="B46" s="69"/>
      <c r="C46" s="87">
        <v>18</v>
      </c>
      <c r="D46" s="69"/>
      <c r="E46" s="249">
        <v>18</v>
      </c>
      <c r="F46" s="185"/>
    </row>
    <row r="47" spans="1:6" s="26" customFormat="1" ht="12.75">
      <c r="A47" s="305" t="s">
        <v>154</v>
      </c>
      <c r="B47" s="69"/>
      <c r="C47" s="88">
        <f>SUM(C38:C46)</f>
        <v>1093</v>
      </c>
      <c r="D47" s="69"/>
      <c r="E47" s="88">
        <f>SUM(E38:E46)</f>
        <v>3370</v>
      </c>
      <c r="F47" s="189"/>
    </row>
    <row r="48" spans="1:6" s="26" customFormat="1" ht="12.75">
      <c r="A48" s="243"/>
      <c r="B48" s="69"/>
      <c r="C48" s="87"/>
      <c r="D48" s="69"/>
      <c r="E48" s="87"/>
      <c r="F48" s="188"/>
    </row>
    <row r="49" spans="1:6" s="27" customFormat="1" ht="12.75">
      <c r="A49" s="306" t="s">
        <v>155</v>
      </c>
      <c r="B49" s="69"/>
      <c r="C49" s="93">
        <f>C17+C35+C47</f>
        <v>5440</v>
      </c>
      <c r="D49" s="69"/>
      <c r="E49" s="93">
        <f>E17+E35+E47</f>
        <v>12706</v>
      </c>
      <c r="F49" s="189"/>
    </row>
    <row r="50" spans="1:6" s="27" customFormat="1" ht="12.75">
      <c r="A50" s="304"/>
      <c r="B50" s="69"/>
      <c r="C50" s="67"/>
      <c r="D50" s="69"/>
      <c r="E50" s="67"/>
      <c r="F50" s="188"/>
    </row>
    <row r="51" spans="1:6" ht="12.75">
      <c r="A51" s="307" t="s">
        <v>156</v>
      </c>
      <c r="B51" s="69"/>
      <c r="C51" s="87">
        <v>45069</v>
      </c>
      <c r="D51" s="69"/>
      <c r="E51" s="87">
        <v>16843</v>
      </c>
      <c r="F51" s="190"/>
    </row>
    <row r="52" spans="1:6" ht="12.75">
      <c r="A52" s="304"/>
      <c r="B52" s="69"/>
      <c r="C52" s="190"/>
      <c r="D52" s="69"/>
      <c r="E52" s="190"/>
      <c r="F52" s="188"/>
    </row>
    <row r="53" spans="1:6" ht="13.5" thickBot="1">
      <c r="A53" s="308" t="s">
        <v>157</v>
      </c>
      <c r="B53" s="69">
        <v>25</v>
      </c>
      <c r="C53" s="176">
        <f>C51+C49</f>
        <v>50509</v>
      </c>
      <c r="D53" s="69"/>
      <c r="E53" s="176">
        <f>E51+E49</f>
        <v>29549</v>
      </c>
      <c r="F53" s="191"/>
    </row>
    <row r="54" spans="1:5" ht="15.75" thickTop="1">
      <c r="A54" s="183"/>
      <c r="B54" s="66"/>
      <c r="C54" s="8"/>
      <c r="D54" s="66"/>
      <c r="E54" s="8"/>
    </row>
    <row r="55" spans="1:5" ht="12.75">
      <c r="A55" s="233" t="str">
        <f>SCI!A53</f>
        <v>The accompanying notes on pages 5 to 55 form an integral part of the consolidated interim condensed financial statements</v>
      </c>
      <c r="B55" s="66"/>
      <c r="C55" s="8"/>
      <c r="D55" s="66"/>
      <c r="E55" s="8"/>
    </row>
    <row r="56" spans="1:5" ht="12.75">
      <c r="A56" s="98"/>
      <c r="B56" s="66"/>
      <c r="C56" s="8"/>
      <c r="D56" s="66"/>
      <c r="E56" s="8"/>
    </row>
    <row r="57" spans="1:4" ht="12.75">
      <c r="A57" s="18" t="s">
        <v>70</v>
      </c>
      <c r="B57" s="70"/>
      <c r="D57" s="70"/>
    </row>
    <row r="58" spans="1:4" ht="12.75">
      <c r="A58" s="86" t="s">
        <v>8</v>
      </c>
      <c r="B58" s="70"/>
      <c r="D58" s="70"/>
    </row>
    <row r="59" spans="1:4" ht="12.75">
      <c r="A59" s="285"/>
      <c r="B59" s="70"/>
      <c r="D59" s="70"/>
    </row>
    <row r="60" spans="1:4" ht="12.75">
      <c r="A60" s="179" t="s">
        <v>14</v>
      </c>
      <c r="B60" s="70"/>
      <c r="D60" s="70"/>
    </row>
    <row r="61" spans="1:4" ht="12.75">
      <c r="A61" s="180" t="s">
        <v>15</v>
      </c>
      <c r="B61" s="70"/>
      <c r="D61" s="70"/>
    </row>
    <row r="62" spans="1:4" ht="12.75">
      <c r="A62" s="286"/>
      <c r="B62" s="70"/>
      <c r="D62" s="70"/>
    </row>
    <row r="63" spans="1:6" ht="12.75">
      <c r="A63" s="287" t="s">
        <v>71</v>
      </c>
      <c r="B63" s="72"/>
      <c r="C63" s="192"/>
      <c r="D63" s="72"/>
      <c r="E63" s="192"/>
      <c r="F63" s="192"/>
    </row>
    <row r="64" ht="12.75">
      <c r="A64" s="288" t="s">
        <v>17</v>
      </c>
    </row>
    <row r="65" ht="12.75">
      <c r="A65" s="21"/>
    </row>
    <row r="66" ht="12.75">
      <c r="A66" s="123"/>
    </row>
    <row r="67" ht="12.75">
      <c r="A67" s="122"/>
    </row>
    <row r="68" ht="12.75">
      <c r="A68" s="124"/>
    </row>
    <row r="69" ht="12.75">
      <c r="A69" s="124"/>
    </row>
  </sheetData>
  <sheetProtection/>
  <mergeCells count="2">
    <mergeCell ref="A1:F1"/>
    <mergeCell ref="A2:F2"/>
  </mergeCells>
  <printOptions/>
  <pageMargins left="0.7" right="0.7" top="0.75" bottom="0.75" header="0.3" footer="0.3"/>
  <pageSetup blackAndWhite="1" firstPageNumber="3" useFirstPageNumber="1" fitToHeight="1" fitToWidth="1" horizontalDpi="300" verticalDpi="300" orientation="portrait" paperSize="9" scale="76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zoomScale="85" zoomScaleNormal="85" zoomScaleSheetLayoutView="85" workbookViewId="0" topLeftCell="K1">
      <selection activeCell="A48" sqref="A48"/>
    </sheetView>
  </sheetViews>
  <sheetFormatPr defaultColWidth="9.140625" defaultRowHeight="12.75"/>
  <cols>
    <col min="1" max="1" width="44.140625" style="14" customWidth="1"/>
    <col min="2" max="2" width="11.421875" style="14" customWidth="1"/>
    <col min="3" max="3" width="13.8515625" style="14" customWidth="1"/>
    <col min="4" max="4" width="0.9921875" style="14" customWidth="1"/>
    <col min="5" max="5" width="13.421875" style="14" customWidth="1"/>
    <col min="6" max="6" width="0.85546875" style="14" customWidth="1"/>
    <col min="7" max="7" width="13.421875" style="14" customWidth="1"/>
    <col min="8" max="8" width="0.9921875" style="14" customWidth="1"/>
    <col min="9" max="9" width="14.8515625" style="14" customWidth="1"/>
    <col min="10" max="10" width="0.9921875" style="14" customWidth="1"/>
    <col min="11" max="11" width="16.421875" style="14" customWidth="1"/>
    <col min="12" max="12" width="0.85546875" style="14" customWidth="1"/>
    <col min="13" max="13" width="16.8515625" style="14" customWidth="1"/>
    <col min="14" max="14" width="0.85546875" style="14" customWidth="1"/>
    <col min="15" max="15" width="15.140625" style="14" customWidth="1"/>
    <col min="16" max="16" width="1.421875" style="14" customWidth="1"/>
    <col min="17" max="17" width="13.7109375" style="14" customWidth="1"/>
    <col min="18" max="18" width="1.421875" style="14" customWidth="1"/>
    <col min="19" max="19" width="13.7109375" style="211" customWidth="1"/>
    <col min="20" max="20" width="1.421875" style="14" customWidth="1"/>
    <col min="21" max="21" width="18.8515625" style="14" customWidth="1"/>
    <col min="22" max="22" width="9.140625" style="14" customWidth="1"/>
    <col min="23" max="23" width="10.8515625" style="14" customWidth="1"/>
    <col min="24" max="25" width="9.8515625" style="14" bestFit="1" customWidth="1"/>
    <col min="26" max="16384" width="9.140625" style="14" customWidth="1"/>
  </cols>
  <sheetData>
    <row r="1" spans="1:21" ht="18" customHeight="1">
      <c r="A1" s="1" t="str">
        <f>'[3]SFP'!A1</f>
        <v>SOPHARMA GROUP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72"/>
      <c r="S1" s="210"/>
      <c r="T1" s="172"/>
      <c r="U1" s="172"/>
    </row>
    <row r="2" spans="1:17" ht="18" customHeight="1">
      <c r="A2" s="261" t="s">
        <v>158</v>
      </c>
      <c r="B2" s="261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21" ht="18" customHeight="1">
      <c r="A3" s="24" t="s">
        <v>159</v>
      </c>
      <c r="B3" s="24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U3" s="178"/>
    </row>
    <row r="4" spans="1:21" ht="41.25" customHeight="1">
      <c r="A4" s="24"/>
      <c r="B4" s="24"/>
      <c r="C4" s="265" t="s">
        <v>160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S4" s="246" t="s">
        <v>170</v>
      </c>
      <c r="U4" s="246" t="s">
        <v>171</v>
      </c>
    </row>
    <row r="5" spans="1:21" s="31" customFormat="1" ht="15" customHeight="1">
      <c r="A5" s="266"/>
      <c r="B5" s="310"/>
      <c r="C5" s="263" t="s">
        <v>162</v>
      </c>
      <c r="D5" s="174"/>
      <c r="E5" s="263" t="s">
        <v>163</v>
      </c>
      <c r="F5" s="174"/>
      <c r="G5" s="263" t="s">
        <v>164</v>
      </c>
      <c r="H5" s="174"/>
      <c r="I5" s="263" t="s">
        <v>165</v>
      </c>
      <c r="J5" s="173"/>
      <c r="K5" s="263" t="s">
        <v>166</v>
      </c>
      <c r="L5" s="173"/>
      <c r="M5" s="311" t="s">
        <v>167</v>
      </c>
      <c r="N5" s="174"/>
      <c r="O5" s="263" t="s">
        <v>168</v>
      </c>
      <c r="P5" s="174"/>
      <c r="Q5" s="263" t="s">
        <v>169</v>
      </c>
      <c r="R5" s="312"/>
      <c r="S5" s="313"/>
      <c r="T5" s="312"/>
      <c r="U5" s="312"/>
    </row>
    <row r="6" spans="1:21" s="32" customFormat="1" ht="65.25" customHeight="1">
      <c r="A6" s="267"/>
      <c r="B6" s="314" t="s">
        <v>75</v>
      </c>
      <c r="C6" s="315"/>
      <c r="D6" s="316"/>
      <c r="E6" s="315"/>
      <c r="F6" s="316"/>
      <c r="G6" s="315"/>
      <c r="H6" s="316"/>
      <c r="I6" s="315"/>
      <c r="J6" s="317"/>
      <c r="K6" s="315"/>
      <c r="L6" s="318"/>
      <c r="M6" s="319"/>
      <c r="N6" s="316"/>
      <c r="O6" s="315"/>
      <c r="P6" s="316"/>
      <c r="Q6" s="315"/>
      <c r="R6" s="320"/>
      <c r="S6" s="321"/>
      <c r="T6" s="126"/>
      <c r="U6" s="126"/>
    </row>
    <row r="7" spans="1:21" s="35" customFormat="1" ht="12.75">
      <c r="A7" s="48"/>
      <c r="B7" s="48"/>
      <c r="C7" s="153" t="s">
        <v>0</v>
      </c>
      <c r="D7" s="153"/>
      <c r="E7" s="153" t="s">
        <v>0</v>
      </c>
      <c r="F7" s="153"/>
      <c r="G7" s="153" t="s">
        <v>0</v>
      </c>
      <c r="H7" s="153"/>
      <c r="I7" s="153" t="s">
        <v>0</v>
      </c>
      <c r="J7" s="153"/>
      <c r="K7" s="153" t="s">
        <v>0</v>
      </c>
      <c r="L7" s="153"/>
      <c r="M7" s="153" t="s">
        <v>0</v>
      </c>
      <c r="N7" s="153"/>
      <c r="O7" s="153" t="s">
        <v>0</v>
      </c>
      <c r="P7" s="153"/>
      <c r="Q7" s="153" t="s">
        <v>0</v>
      </c>
      <c r="R7" s="154"/>
      <c r="S7" s="212" t="s">
        <v>0</v>
      </c>
      <c r="T7" s="153"/>
      <c r="U7" s="153" t="s">
        <v>0</v>
      </c>
    </row>
    <row r="8" spans="1:19" s="32" customFormat="1" ht="12" customHeight="1">
      <c r="A8" s="47"/>
      <c r="B8" s="47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3"/>
      <c r="Q8" s="33"/>
      <c r="S8" s="213"/>
    </row>
    <row r="9" spans="1:21" s="28" customFormat="1" ht="3.75" customHeight="1">
      <c r="A9" s="204"/>
      <c r="B9" s="162"/>
      <c r="C9" s="155"/>
      <c r="D9" s="9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70"/>
      <c r="S9" s="89"/>
      <c r="T9" s="168"/>
      <c r="U9" s="169"/>
    </row>
    <row r="10" spans="1:21" s="28" customFormat="1" ht="13.5" thickBot="1">
      <c r="A10" s="322" t="s">
        <v>173</v>
      </c>
      <c r="B10" s="229"/>
      <c r="C10" s="247">
        <v>132000</v>
      </c>
      <c r="D10" s="158">
        <f>'[1]IS 2010'!$AW$28</f>
        <v>-965</v>
      </c>
      <c r="E10" s="247">
        <v>-26</v>
      </c>
      <c r="F10" s="158"/>
      <c r="G10" s="247">
        <v>14428</v>
      </c>
      <c r="H10" s="158"/>
      <c r="I10" s="247">
        <v>24339</v>
      </c>
      <c r="J10" s="159"/>
      <c r="K10" s="247">
        <v>-4621</v>
      </c>
      <c r="L10" s="159"/>
      <c r="M10" s="247">
        <v>-2195</v>
      </c>
      <c r="N10" s="158"/>
      <c r="O10" s="247">
        <v>93618</v>
      </c>
      <c r="P10" s="158"/>
      <c r="Q10" s="247">
        <v>257543</v>
      </c>
      <c r="R10" s="61"/>
      <c r="S10" s="247">
        <v>28078</v>
      </c>
      <c r="U10" s="248">
        <f>SUM(Q10:T10)</f>
        <v>285621</v>
      </c>
    </row>
    <row r="11" spans="1:21" s="28" customFormat="1" ht="13.5" thickTop="1">
      <c r="A11" s="60"/>
      <c r="B11" s="74"/>
      <c r="C11" s="159"/>
      <c r="D11" s="158"/>
      <c r="E11" s="158"/>
      <c r="F11" s="158"/>
      <c r="G11" s="159"/>
      <c r="H11" s="158"/>
      <c r="I11" s="159"/>
      <c r="J11" s="159"/>
      <c r="K11" s="159"/>
      <c r="L11" s="159"/>
      <c r="M11" s="159"/>
      <c r="N11" s="158"/>
      <c r="O11" s="159"/>
      <c r="P11" s="158"/>
      <c r="Q11" s="159"/>
      <c r="R11" s="61"/>
      <c r="S11" s="61"/>
      <c r="U11" s="209"/>
    </row>
    <row r="12" spans="1:21" s="28" customFormat="1" ht="27" customHeight="1">
      <c r="A12" s="203" t="s">
        <v>174</v>
      </c>
      <c r="B12" s="74"/>
      <c r="C12" s="159"/>
      <c r="D12" s="158"/>
      <c r="E12" s="158"/>
      <c r="F12" s="158"/>
      <c r="G12" s="159"/>
      <c r="H12" s="158"/>
      <c r="I12" s="159"/>
      <c r="J12" s="159"/>
      <c r="K12" s="159"/>
      <c r="L12" s="159"/>
      <c r="M12" s="159"/>
      <c r="N12" s="158"/>
      <c r="O12" s="159"/>
      <c r="P12" s="158"/>
      <c r="Q12" s="159"/>
      <c r="R12" s="61"/>
      <c r="S12" s="61"/>
      <c r="U12" s="209"/>
    </row>
    <row r="13" spans="1:21" s="28" customFormat="1" ht="12.75">
      <c r="A13" s="323" t="s">
        <v>172</v>
      </c>
      <c r="B13" s="74"/>
      <c r="C13" s="94">
        <v>0</v>
      </c>
      <c r="D13" s="158"/>
      <c r="E13" s="158">
        <v>-4617</v>
      </c>
      <c r="F13" s="158"/>
      <c r="G13" s="159">
        <v>0</v>
      </c>
      <c r="H13" s="158"/>
      <c r="I13" s="159">
        <v>0</v>
      </c>
      <c r="J13" s="159"/>
      <c r="K13" s="159">
        <v>0</v>
      </c>
      <c r="L13" s="159"/>
      <c r="M13" s="159">
        <v>0</v>
      </c>
      <c r="N13" s="158"/>
      <c r="O13" s="159">
        <v>0</v>
      </c>
      <c r="P13" s="158"/>
      <c r="Q13" s="95">
        <f>SUM(C13:O13)</f>
        <v>-4617</v>
      </c>
      <c r="R13" s="61"/>
      <c r="S13" s="30">
        <v>0</v>
      </c>
      <c r="U13" s="83">
        <f>Q13+S13</f>
        <v>-4617</v>
      </c>
    </row>
    <row r="14" spans="1:21" s="28" customFormat="1" ht="12.75">
      <c r="A14" s="58"/>
      <c r="B14" s="74"/>
      <c r="C14" s="94"/>
      <c r="D14" s="158"/>
      <c r="E14" s="158"/>
      <c r="F14" s="158"/>
      <c r="G14" s="159"/>
      <c r="H14" s="158"/>
      <c r="I14" s="159"/>
      <c r="J14" s="159"/>
      <c r="K14" s="159"/>
      <c r="L14" s="159"/>
      <c r="M14" s="159"/>
      <c r="N14" s="158"/>
      <c r="O14" s="159"/>
      <c r="P14" s="158"/>
      <c r="Q14" s="83"/>
      <c r="R14" s="61"/>
      <c r="S14" s="30"/>
      <c r="U14" s="83"/>
    </row>
    <row r="15" spans="1:21" s="28" customFormat="1" ht="12.75">
      <c r="A15" s="324" t="s">
        <v>175</v>
      </c>
      <c r="B15" s="74"/>
      <c r="C15" s="30"/>
      <c r="D15" s="158"/>
      <c r="E15" s="158"/>
      <c r="F15" s="158"/>
      <c r="G15" s="159"/>
      <c r="H15" s="158"/>
      <c r="I15" s="159"/>
      <c r="J15" s="159"/>
      <c r="K15" s="159"/>
      <c r="L15" s="159"/>
      <c r="M15" s="159"/>
      <c r="N15" s="158"/>
      <c r="O15" s="159"/>
      <c r="P15" s="158"/>
      <c r="Q15" s="95"/>
      <c r="R15" s="61"/>
      <c r="S15" s="83"/>
      <c r="U15" s="29"/>
    </row>
    <row r="16" spans="1:21" s="28" customFormat="1" ht="12.75">
      <c r="A16" s="219" t="s">
        <v>176</v>
      </c>
      <c r="B16" s="74"/>
      <c r="C16" s="156">
        <v>0</v>
      </c>
      <c r="D16" s="158"/>
      <c r="E16" s="156">
        <v>0</v>
      </c>
      <c r="F16" s="158"/>
      <c r="G16" s="217">
        <v>3360</v>
      </c>
      <c r="H16" s="158"/>
      <c r="I16" s="159">
        <v>0</v>
      </c>
      <c r="J16" s="159"/>
      <c r="K16" s="159">
        <v>0</v>
      </c>
      <c r="L16" s="159"/>
      <c r="M16" s="159">
        <v>0</v>
      </c>
      <c r="N16" s="158"/>
      <c r="O16" s="217">
        <v>-3360</v>
      </c>
      <c r="P16" s="158"/>
      <c r="Q16" s="95">
        <f>SUM(C16:O16)</f>
        <v>0</v>
      </c>
      <c r="R16" s="170"/>
      <c r="S16" s="89">
        <v>0</v>
      </c>
      <c r="T16" s="168"/>
      <c r="U16" s="169">
        <f>+Q16+S16</f>
        <v>0</v>
      </c>
    </row>
    <row r="17" spans="1:21" s="28" customFormat="1" ht="12.75">
      <c r="A17" s="167"/>
      <c r="B17" s="74"/>
      <c r="C17" s="156"/>
      <c r="D17" s="158"/>
      <c r="E17" s="156"/>
      <c r="F17" s="158"/>
      <c r="G17" s="159"/>
      <c r="H17" s="158"/>
      <c r="I17" s="159"/>
      <c r="J17" s="159"/>
      <c r="K17" s="159"/>
      <c r="L17" s="159"/>
      <c r="M17" s="159"/>
      <c r="N17" s="158"/>
      <c r="O17" s="159"/>
      <c r="P17" s="158"/>
      <c r="Q17" s="155"/>
      <c r="R17" s="170"/>
      <c r="S17" s="89"/>
      <c r="T17" s="168"/>
      <c r="U17" s="169"/>
    </row>
    <row r="18" spans="1:21" s="28" customFormat="1" ht="14.25" customHeight="1">
      <c r="A18" s="204" t="s">
        <v>177</v>
      </c>
      <c r="B18" s="74"/>
      <c r="C18" s="94">
        <v>0</v>
      </c>
      <c r="D18" s="158"/>
      <c r="E18" s="94">
        <v>0</v>
      </c>
      <c r="F18" s="158"/>
      <c r="G18" s="94">
        <v>0</v>
      </c>
      <c r="H18" s="158"/>
      <c r="I18" s="94">
        <v>0</v>
      </c>
      <c r="J18" s="159"/>
      <c r="K18" s="94">
        <v>0</v>
      </c>
      <c r="L18" s="159"/>
      <c r="M18" s="94">
        <v>0</v>
      </c>
      <c r="N18" s="158"/>
      <c r="O18" s="94">
        <f>SUM(O20:O22)</f>
        <v>-743</v>
      </c>
      <c r="P18" s="158"/>
      <c r="Q18" s="95">
        <f>SUM(C18:O18)</f>
        <v>-743</v>
      </c>
      <c r="R18" s="61"/>
      <c r="S18" s="94">
        <f>SUM(S19:S22)</f>
        <v>20714</v>
      </c>
      <c r="U18" s="94">
        <f>SUM(U19:U22)</f>
        <v>19971</v>
      </c>
    </row>
    <row r="19" spans="1:21" s="28" customFormat="1" ht="12.75">
      <c r="A19" s="219" t="s">
        <v>178</v>
      </c>
      <c r="B19" s="220"/>
      <c r="C19" s="156">
        <v>0</v>
      </c>
      <c r="D19" s="221"/>
      <c r="E19" s="156">
        <v>0</v>
      </c>
      <c r="F19" s="221"/>
      <c r="G19" s="156">
        <v>0</v>
      </c>
      <c r="H19" s="221"/>
      <c r="I19" s="156">
        <v>0</v>
      </c>
      <c r="J19" s="222"/>
      <c r="K19" s="156">
        <v>0</v>
      </c>
      <c r="L19" s="222"/>
      <c r="M19" s="156">
        <v>0</v>
      </c>
      <c r="N19" s="221"/>
      <c r="O19" s="156">
        <v>0</v>
      </c>
      <c r="P19" s="221"/>
      <c r="Q19" s="156">
        <f>SUM(C19:O19)</f>
        <v>0</v>
      </c>
      <c r="R19" s="223"/>
      <c r="S19" s="156">
        <v>19798</v>
      </c>
      <c r="T19" s="224"/>
      <c r="U19" s="225">
        <f>+Q19+S19</f>
        <v>19798</v>
      </c>
    </row>
    <row r="20" spans="1:21" s="28" customFormat="1" ht="12.75">
      <c r="A20" s="219" t="s">
        <v>179</v>
      </c>
      <c r="B20" s="220"/>
      <c r="C20" s="156">
        <v>0</v>
      </c>
      <c r="D20" s="221"/>
      <c r="E20" s="156">
        <v>0</v>
      </c>
      <c r="F20" s="221"/>
      <c r="G20" s="156">
        <v>0</v>
      </c>
      <c r="H20" s="221"/>
      <c r="I20" s="156">
        <v>0</v>
      </c>
      <c r="J20" s="222"/>
      <c r="K20" s="156">
        <v>0</v>
      </c>
      <c r="L20" s="222"/>
      <c r="M20" s="156">
        <v>0</v>
      </c>
      <c r="N20" s="221"/>
      <c r="O20" s="156">
        <v>-349</v>
      </c>
      <c r="P20" s="221"/>
      <c r="Q20" s="156">
        <f>SUM(C20:O20)</f>
        <v>-349</v>
      </c>
      <c r="R20" s="223"/>
      <c r="S20" s="156">
        <v>-672</v>
      </c>
      <c r="T20" s="224"/>
      <c r="U20" s="225">
        <f>+Q20+S20</f>
        <v>-1021</v>
      </c>
    </row>
    <row r="21" spans="1:21" s="28" customFormat="1" ht="12.75">
      <c r="A21" s="219" t="s">
        <v>178</v>
      </c>
      <c r="B21" s="220"/>
      <c r="C21" s="156">
        <v>0</v>
      </c>
      <c r="D21" s="221"/>
      <c r="E21" s="156">
        <v>0</v>
      </c>
      <c r="F21" s="221"/>
      <c r="G21" s="156">
        <v>0</v>
      </c>
      <c r="H21" s="221"/>
      <c r="I21" s="156">
        <v>0</v>
      </c>
      <c r="J21" s="222"/>
      <c r="K21" s="156">
        <v>0</v>
      </c>
      <c r="L21" s="222"/>
      <c r="M21" s="156">
        <v>0</v>
      </c>
      <c r="N21" s="221"/>
      <c r="O21" s="156">
        <v>-84</v>
      </c>
      <c r="P21" s="221"/>
      <c r="Q21" s="156">
        <f>SUM(C21:O21)</f>
        <v>-84</v>
      </c>
      <c r="R21" s="223"/>
      <c r="S21" s="226">
        <f>-409+6</f>
        <v>-403</v>
      </c>
      <c r="T21" s="224"/>
      <c r="U21" s="225">
        <f>+Q21+S21</f>
        <v>-487</v>
      </c>
    </row>
    <row r="22" spans="1:21" s="28" customFormat="1" ht="12.75">
      <c r="A22" s="219" t="s">
        <v>180</v>
      </c>
      <c r="B22" s="220"/>
      <c r="C22" s="156">
        <v>0</v>
      </c>
      <c r="D22" s="221"/>
      <c r="E22" s="156">
        <v>0</v>
      </c>
      <c r="F22" s="221"/>
      <c r="G22" s="156">
        <v>0</v>
      </c>
      <c r="H22" s="221"/>
      <c r="I22" s="156">
        <v>0</v>
      </c>
      <c r="J22" s="222"/>
      <c r="K22" s="156">
        <v>0</v>
      </c>
      <c r="L22" s="222"/>
      <c r="M22" s="156">
        <v>0</v>
      </c>
      <c r="N22" s="221"/>
      <c r="O22" s="156">
        <f>-316+6</f>
        <v>-310</v>
      </c>
      <c r="P22" s="221"/>
      <c r="Q22" s="156">
        <f>SUM(C22:O22)</f>
        <v>-310</v>
      </c>
      <c r="R22" s="223"/>
      <c r="S22" s="226">
        <f>1997-6</f>
        <v>1991</v>
      </c>
      <c r="T22" s="224"/>
      <c r="U22" s="225">
        <f>+Q22+S22</f>
        <v>1681</v>
      </c>
    </row>
    <row r="23" spans="1:21" s="28" customFormat="1" ht="3.75" customHeight="1">
      <c r="A23" s="167"/>
      <c r="B23" s="74"/>
      <c r="C23" s="155"/>
      <c r="D23" s="158"/>
      <c r="E23" s="155"/>
      <c r="F23" s="158"/>
      <c r="G23" s="155"/>
      <c r="H23" s="158"/>
      <c r="I23" s="159"/>
      <c r="J23" s="159"/>
      <c r="K23" s="159"/>
      <c r="L23" s="159"/>
      <c r="M23" s="159"/>
      <c r="N23" s="158"/>
      <c r="O23" s="159"/>
      <c r="P23" s="158"/>
      <c r="Q23" s="155"/>
      <c r="R23" s="170"/>
      <c r="S23" s="89"/>
      <c r="T23" s="168"/>
      <c r="U23" s="169"/>
    </row>
    <row r="24" spans="1:21" s="28" customFormat="1" ht="12.75">
      <c r="A24" s="323" t="s">
        <v>181</v>
      </c>
      <c r="B24" s="74"/>
      <c r="C24" s="95">
        <v>0</v>
      </c>
      <c r="D24" s="158"/>
      <c r="E24" s="95">
        <v>0</v>
      </c>
      <c r="F24" s="158"/>
      <c r="G24" s="95">
        <v>0</v>
      </c>
      <c r="H24" s="158"/>
      <c r="I24" s="217">
        <f>62-6</f>
        <v>56</v>
      </c>
      <c r="J24" s="159"/>
      <c r="K24" s="217">
        <v>4267</v>
      </c>
      <c r="L24" s="159"/>
      <c r="M24" s="217">
        <v>-232</v>
      </c>
      <c r="N24" s="158"/>
      <c r="O24" s="217">
        <v>41958</v>
      </c>
      <c r="P24" s="158"/>
      <c r="Q24" s="95">
        <f>SUM(C24:O24)</f>
        <v>46049</v>
      </c>
      <c r="R24" s="205"/>
      <c r="S24" s="206">
        <f>255</f>
        <v>255</v>
      </c>
      <c r="T24" s="207"/>
      <c r="U24" s="208">
        <f>Q24+S24</f>
        <v>46304</v>
      </c>
    </row>
    <row r="25" spans="1:21" s="28" customFormat="1" ht="3.75" customHeight="1">
      <c r="A25" s="204"/>
      <c r="B25" s="74"/>
      <c r="C25" s="95"/>
      <c r="D25" s="158"/>
      <c r="E25" s="95"/>
      <c r="F25" s="158"/>
      <c r="G25" s="95"/>
      <c r="H25" s="158"/>
      <c r="I25" s="217"/>
      <c r="J25" s="159"/>
      <c r="K25" s="159"/>
      <c r="L25" s="159"/>
      <c r="M25" s="159"/>
      <c r="N25" s="158"/>
      <c r="O25" s="159"/>
      <c r="P25" s="158"/>
      <c r="Q25" s="95"/>
      <c r="R25" s="205"/>
      <c r="S25" s="206"/>
      <c r="T25" s="207"/>
      <c r="U25" s="208"/>
    </row>
    <row r="26" spans="1:21" s="28" customFormat="1" ht="12.75">
      <c r="A26" s="204" t="s">
        <v>182</v>
      </c>
      <c r="B26" s="74"/>
      <c r="C26" s="95">
        <v>0</v>
      </c>
      <c r="D26" s="158"/>
      <c r="E26" s="95">
        <v>0</v>
      </c>
      <c r="F26" s="158"/>
      <c r="G26" s="95">
        <v>0</v>
      </c>
      <c r="H26" s="158"/>
      <c r="I26" s="217">
        <v>-128</v>
      </c>
      <c r="J26" s="159"/>
      <c r="K26" s="159">
        <v>0</v>
      </c>
      <c r="L26" s="159"/>
      <c r="M26" s="159">
        <v>0</v>
      </c>
      <c r="N26" s="158"/>
      <c r="O26" s="217">
        <v>128</v>
      </c>
      <c r="P26" s="158"/>
      <c r="Q26" s="95">
        <f>SUM(C26:O26)</f>
        <v>0</v>
      </c>
      <c r="R26" s="205"/>
      <c r="S26" s="206">
        <v>0</v>
      </c>
      <c r="T26" s="207"/>
      <c r="U26" s="208">
        <f>Q26+S26</f>
        <v>0</v>
      </c>
    </row>
    <row r="27" spans="1:21" s="28" customFormat="1" ht="3.75" customHeight="1">
      <c r="A27" s="204"/>
      <c r="B27" s="74"/>
      <c r="C27" s="159"/>
      <c r="D27" s="158"/>
      <c r="E27" s="158"/>
      <c r="F27" s="158"/>
      <c r="G27" s="159"/>
      <c r="H27" s="158"/>
      <c r="I27" s="159"/>
      <c r="J27" s="159"/>
      <c r="K27" s="159"/>
      <c r="L27" s="159"/>
      <c r="M27" s="159"/>
      <c r="N27" s="158"/>
      <c r="O27" s="159"/>
      <c r="P27" s="158"/>
      <c r="Q27" s="159"/>
      <c r="R27" s="61"/>
      <c r="S27" s="61"/>
      <c r="U27" s="209"/>
    </row>
    <row r="28" spans="1:21" s="28" customFormat="1" ht="13.5" thickBot="1">
      <c r="A28" s="322" t="s">
        <v>183</v>
      </c>
      <c r="B28" s="229">
        <v>26</v>
      </c>
      <c r="C28" s="157">
        <f>C10+C13+C16+C18+C24+C26</f>
        <v>132000</v>
      </c>
      <c r="D28" s="158"/>
      <c r="E28" s="157">
        <f>E10+E13+E16+E18+E24+E26</f>
        <v>-4643</v>
      </c>
      <c r="F28" s="158"/>
      <c r="G28" s="157">
        <f>G10+G13+G16+G18+G24+G26</f>
        <v>17788</v>
      </c>
      <c r="H28" s="158"/>
      <c r="I28" s="157">
        <f>I10+I13+I16+I18+I24+I26</f>
        <v>24267</v>
      </c>
      <c r="J28" s="159"/>
      <c r="K28" s="157">
        <f>K10+K13+K16+K18+K24+K26</f>
        <v>-354</v>
      </c>
      <c r="L28" s="159"/>
      <c r="M28" s="157">
        <f>M10+M13+M16+M18+M24+M26</f>
        <v>-2427</v>
      </c>
      <c r="N28" s="158"/>
      <c r="O28" s="157">
        <f>O10+O13+O16+O18+O24+O26</f>
        <v>131601</v>
      </c>
      <c r="P28" s="158"/>
      <c r="Q28" s="157">
        <f>Q10+Q13+Q16+Q18+Q24+Q26</f>
        <v>298232</v>
      </c>
      <c r="R28" s="61"/>
      <c r="S28" s="157">
        <f>S10+S13+S16+S18+S24+S26</f>
        <v>49047</v>
      </c>
      <c r="U28" s="157">
        <f>U10+U13+U16+U18+U24+U26</f>
        <v>347279</v>
      </c>
    </row>
    <row r="29" spans="1:21" s="28" customFormat="1" ht="13.5" thickTop="1">
      <c r="A29" s="60"/>
      <c r="B29" s="74"/>
      <c r="C29" s="159"/>
      <c r="D29" s="158"/>
      <c r="E29" s="158"/>
      <c r="F29" s="158"/>
      <c r="G29" s="159"/>
      <c r="H29" s="158"/>
      <c r="I29" s="159"/>
      <c r="J29" s="159"/>
      <c r="K29" s="159"/>
      <c r="L29" s="159"/>
      <c r="M29" s="159"/>
      <c r="N29" s="158"/>
      <c r="O29" s="159"/>
      <c r="P29" s="158"/>
      <c r="Q29" s="159"/>
      <c r="R29" s="61"/>
      <c r="S29" s="61"/>
      <c r="U29" s="209"/>
    </row>
    <row r="30" spans="1:21" s="28" customFormat="1" ht="12.75">
      <c r="A30" s="203" t="s">
        <v>184</v>
      </c>
      <c r="B30" s="74"/>
      <c r="C30" s="159"/>
      <c r="D30" s="158"/>
      <c r="E30" s="158"/>
      <c r="F30" s="158"/>
      <c r="G30" s="159"/>
      <c r="H30" s="158"/>
      <c r="I30" s="159"/>
      <c r="J30" s="159"/>
      <c r="K30" s="159"/>
      <c r="L30" s="159"/>
      <c r="M30" s="159"/>
      <c r="N30" s="158"/>
      <c r="O30" s="159"/>
      <c r="P30" s="158"/>
      <c r="Q30" s="159"/>
      <c r="R30" s="61"/>
      <c r="S30" s="61"/>
      <c r="U30" s="209"/>
    </row>
    <row r="31" spans="1:21" s="28" customFormat="1" ht="12.75">
      <c r="A31" s="323" t="s">
        <v>172</v>
      </c>
      <c r="B31" s="74"/>
      <c r="C31" s="94">
        <v>0</v>
      </c>
      <c r="D31" s="158"/>
      <c r="E31" s="158">
        <v>-3590</v>
      </c>
      <c r="F31" s="158"/>
      <c r="G31" s="159">
        <v>0</v>
      </c>
      <c r="H31" s="158"/>
      <c r="I31" s="159">
        <v>0</v>
      </c>
      <c r="J31" s="159"/>
      <c r="K31" s="159">
        <v>0</v>
      </c>
      <c r="L31" s="159"/>
      <c r="M31" s="159">
        <v>0</v>
      </c>
      <c r="N31" s="158"/>
      <c r="O31" s="217">
        <v>68</v>
      </c>
      <c r="P31" s="158"/>
      <c r="Q31" s="95">
        <f>SUM(C31:O31)</f>
        <v>-3522</v>
      </c>
      <c r="R31" s="61"/>
      <c r="S31" s="30">
        <v>0</v>
      </c>
      <c r="U31" s="83">
        <f>Q31+S31</f>
        <v>-3522</v>
      </c>
    </row>
    <row r="32" spans="1:21" s="28" customFormat="1" ht="12.75">
      <c r="A32" s="58"/>
      <c r="B32" s="74"/>
      <c r="C32" s="94"/>
      <c r="D32" s="158"/>
      <c r="E32" s="158"/>
      <c r="F32" s="158"/>
      <c r="G32" s="159"/>
      <c r="H32" s="158"/>
      <c r="I32" s="159"/>
      <c r="J32" s="159"/>
      <c r="K32" s="159"/>
      <c r="L32" s="159"/>
      <c r="M32" s="159"/>
      <c r="N32" s="158"/>
      <c r="O32" s="159"/>
      <c r="P32" s="158"/>
      <c r="Q32" s="83"/>
      <c r="R32" s="61"/>
      <c r="S32" s="30"/>
      <c r="U32" s="83"/>
    </row>
    <row r="33" spans="1:21" s="28" customFormat="1" ht="12.75">
      <c r="A33" s="324" t="s">
        <v>175</v>
      </c>
      <c r="B33" s="74"/>
      <c r="C33" s="30"/>
      <c r="D33" s="158"/>
      <c r="E33" s="158"/>
      <c r="F33" s="158"/>
      <c r="G33" s="159"/>
      <c r="H33" s="158"/>
      <c r="I33" s="159"/>
      <c r="J33" s="159"/>
      <c r="K33" s="159"/>
      <c r="L33" s="159"/>
      <c r="M33" s="159"/>
      <c r="N33" s="158"/>
      <c r="O33" s="159"/>
      <c r="P33" s="158"/>
      <c r="Q33" s="95"/>
      <c r="R33" s="61"/>
      <c r="S33" s="83"/>
      <c r="U33" s="29"/>
    </row>
    <row r="34" spans="1:21" s="28" customFormat="1" ht="12.75">
      <c r="A34" s="219" t="s">
        <v>176</v>
      </c>
      <c r="B34" s="74"/>
      <c r="C34" s="156">
        <v>0</v>
      </c>
      <c r="D34" s="158"/>
      <c r="E34" s="156">
        <v>0</v>
      </c>
      <c r="F34" s="158"/>
      <c r="G34" s="217">
        <v>4067</v>
      </c>
      <c r="H34" s="158"/>
      <c r="I34" s="159">
        <v>0</v>
      </c>
      <c r="J34" s="159"/>
      <c r="K34" s="159">
        <v>0</v>
      </c>
      <c r="L34" s="159"/>
      <c r="M34" s="159">
        <v>0</v>
      </c>
      <c r="N34" s="158"/>
      <c r="O34" s="217">
        <f>-G34</f>
        <v>-4067</v>
      </c>
      <c r="P34" s="158"/>
      <c r="Q34" s="95">
        <f>SUM(C34:O34)</f>
        <v>0</v>
      </c>
      <c r="R34" s="170"/>
      <c r="S34" s="89">
        <v>0</v>
      </c>
      <c r="T34" s="168"/>
      <c r="U34" s="169">
        <f>+Q34+S34</f>
        <v>0</v>
      </c>
    </row>
    <row r="35" spans="1:21" s="28" customFormat="1" ht="12.75">
      <c r="A35" s="219" t="s">
        <v>179</v>
      </c>
      <c r="B35" s="74"/>
      <c r="C35" s="156"/>
      <c r="D35" s="158"/>
      <c r="E35" s="156"/>
      <c r="F35" s="158"/>
      <c r="G35" s="217"/>
      <c r="H35" s="158"/>
      <c r="I35" s="159"/>
      <c r="J35" s="159"/>
      <c r="K35" s="159"/>
      <c r="L35" s="159"/>
      <c r="M35" s="159"/>
      <c r="N35" s="158"/>
      <c r="O35" s="217">
        <v>-11220</v>
      </c>
      <c r="P35" s="158"/>
      <c r="Q35" s="95">
        <f>O35</f>
        <v>-11220</v>
      </c>
      <c r="R35" s="170"/>
      <c r="S35" s="89"/>
      <c r="T35" s="168"/>
      <c r="U35" s="83">
        <f>Q35+S35</f>
        <v>-11220</v>
      </c>
    </row>
    <row r="36" spans="1:21" s="28" customFormat="1" ht="12.75">
      <c r="A36" s="167"/>
      <c r="B36" s="74"/>
      <c r="C36" s="156"/>
      <c r="D36" s="158"/>
      <c r="E36" s="156"/>
      <c r="F36" s="158"/>
      <c r="G36" s="159"/>
      <c r="H36" s="158"/>
      <c r="I36" s="159"/>
      <c r="J36" s="159"/>
      <c r="K36" s="159"/>
      <c r="L36" s="159"/>
      <c r="M36" s="159"/>
      <c r="N36" s="158"/>
      <c r="O36" s="159"/>
      <c r="P36" s="158"/>
      <c r="Q36" s="155"/>
      <c r="R36" s="170"/>
      <c r="S36" s="89"/>
      <c r="T36" s="168"/>
      <c r="U36" s="169"/>
    </row>
    <row r="37" spans="1:21" s="28" customFormat="1" ht="18" customHeight="1">
      <c r="A37" s="204" t="s">
        <v>177</v>
      </c>
      <c r="B37" s="74"/>
      <c r="C37" s="94">
        <v>0</v>
      </c>
      <c r="D37" s="158"/>
      <c r="E37" s="94">
        <v>0</v>
      </c>
      <c r="F37" s="158"/>
      <c r="G37" s="94">
        <v>0</v>
      </c>
      <c r="H37" s="158"/>
      <c r="I37" s="94">
        <v>0</v>
      </c>
      <c r="J37" s="159"/>
      <c r="K37" s="94">
        <v>0</v>
      </c>
      <c r="L37" s="159"/>
      <c r="M37" s="94">
        <v>0</v>
      </c>
      <c r="N37" s="158"/>
      <c r="O37" s="94">
        <f>SUM(O38:O41)</f>
        <v>-465</v>
      </c>
      <c r="P37" s="158"/>
      <c r="Q37" s="95">
        <f>SUM(C37:O37)</f>
        <v>-465</v>
      </c>
      <c r="R37" s="61"/>
      <c r="S37" s="94">
        <f>SUM(S38:S41)</f>
        <v>-1449</v>
      </c>
      <c r="U37" s="94">
        <f>SUM(U38:U41)</f>
        <v>-1914</v>
      </c>
    </row>
    <row r="38" spans="1:21" s="28" customFormat="1" ht="12.75">
      <c r="A38" s="219" t="s">
        <v>178</v>
      </c>
      <c r="B38" s="220"/>
      <c r="C38" s="156">
        <v>0</v>
      </c>
      <c r="D38" s="221"/>
      <c r="E38" s="156">
        <v>0</v>
      </c>
      <c r="F38" s="221"/>
      <c r="G38" s="156">
        <v>0</v>
      </c>
      <c r="H38" s="221"/>
      <c r="I38" s="156">
        <v>0</v>
      </c>
      <c r="J38" s="222"/>
      <c r="K38" s="156">
        <v>0</v>
      </c>
      <c r="L38" s="222"/>
      <c r="M38" s="156">
        <v>0</v>
      </c>
      <c r="N38" s="221"/>
      <c r="O38" s="156">
        <v>298</v>
      </c>
      <c r="P38" s="221"/>
      <c r="Q38" s="156">
        <f>SUM(C38:O38)</f>
        <v>298</v>
      </c>
      <c r="R38" s="223"/>
      <c r="S38" s="156">
        <v>396</v>
      </c>
      <c r="T38" s="224"/>
      <c r="U38" s="225">
        <f>+Q38+S38</f>
        <v>694</v>
      </c>
    </row>
    <row r="39" spans="1:21" s="28" customFormat="1" ht="12.75">
      <c r="A39" s="219" t="s">
        <v>179</v>
      </c>
      <c r="B39" s="220"/>
      <c r="C39" s="156">
        <v>0</v>
      </c>
      <c r="D39" s="221"/>
      <c r="E39" s="156">
        <v>0</v>
      </c>
      <c r="F39" s="221"/>
      <c r="G39" s="156">
        <v>0</v>
      </c>
      <c r="H39" s="221"/>
      <c r="I39" s="156">
        <v>0</v>
      </c>
      <c r="J39" s="222"/>
      <c r="K39" s="156">
        <v>0</v>
      </c>
      <c r="L39" s="222"/>
      <c r="M39" s="156">
        <v>0</v>
      </c>
      <c r="N39" s="221"/>
      <c r="O39" s="156">
        <v>-278</v>
      </c>
      <c r="P39" s="221"/>
      <c r="Q39" s="156">
        <f>SUM(C39:O39)</f>
        <v>-278</v>
      </c>
      <c r="R39" s="223"/>
      <c r="S39" s="156">
        <v>-1606</v>
      </c>
      <c r="T39" s="224"/>
      <c r="U39" s="225">
        <f>+Q39+S39</f>
        <v>-1884</v>
      </c>
    </row>
    <row r="40" spans="1:21" s="28" customFormat="1" ht="12.75">
      <c r="A40" s="219" t="s">
        <v>178</v>
      </c>
      <c r="B40" s="220"/>
      <c r="C40" s="156">
        <v>0</v>
      </c>
      <c r="D40" s="221"/>
      <c r="E40" s="156">
        <v>0</v>
      </c>
      <c r="F40" s="221"/>
      <c r="G40" s="156">
        <v>0</v>
      </c>
      <c r="H40" s="221"/>
      <c r="I40" s="156">
        <v>0</v>
      </c>
      <c r="J40" s="222"/>
      <c r="K40" s="156">
        <v>0</v>
      </c>
      <c r="L40" s="222"/>
      <c r="M40" s="156">
        <v>0</v>
      </c>
      <c r="N40" s="221"/>
      <c r="O40" s="156">
        <v>-516</v>
      </c>
      <c r="P40" s="221"/>
      <c r="Q40" s="156">
        <f aca="true" t="shared" si="0" ref="Q40:Q45">SUM(C40:O40)</f>
        <v>-516</v>
      </c>
      <c r="R40" s="223"/>
      <c r="S40" s="226">
        <v>-784</v>
      </c>
      <c r="T40" s="224"/>
      <c r="U40" s="225">
        <f>+Q40+S40</f>
        <v>-1300</v>
      </c>
    </row>
    <row r="41" spans="1:21" s="28" customFormat="1" ht="12.75">
      <c r="A41" s="219" t="s">
        <v>180</v>
      </c>
      <c r="B41" s="220"/>
      <c r="C41" s="156">
        <v>0</v>
      </c>
      <c r="D41" s="221"/>
      <c r="E41" s="156">
        <v>0</v>
      </c>
      <c r="F41" s="221"/>
      <c r="G41" s="156">
        <v>0</v>
      </c>
      <c r="H41" s="221"/>
      <c r="I41" s="156">
        <v>0</v>
      </c>
      <c r="J41" s="222"/>
      <c r="K41" s="156">
        <v>0</v>
      </c>
      <c r="L41" s="222"/>
      <c r="M41" s="156">
        <v>0</v>
      </c>
      <c r="N41" s="221"/>
      <c r="O41" s="156">
        <v>31</v>
      </c>
      <c r="P41" s="221"/>
      <c r="Q41" s="156">
        <f t="shared" si="0"/>
        <v>31</v>
      </c>
      <c r="R41" s="223"/>
      <c r="S41" s="226">
        <v>545</v>
      </c>
      <c r="T41" s="224"/>
      <c r="U41" s="225">
        <f>+Q41+S41</f>
        <v>576</v>
      </c>
    </row>
    <row r="42" spans="1:21" s="28" customFormat="1" ht="12.75">
      <c r="A42" s="167"/>
      <c r="B42" s="74"/>
      <c r="C42" s="155"/>
      <c r="D42" s="158"/>
      <c r="E42" s="155"/>
      <c r="F42" s="158"/>
      <c r="G42" s="155"/>
      <c r="H42" s="158"/>
      <c r="I42" s="159"/>
      <c r="J42" s="159"/>
      <c r="K42" s="159"/>
      <c r="L42" s="159"/>
      <c r="M42" s="159"/>
      <c r="N42" s="158"/>
      <c r="O42" s="159"/>
      <c r="P42" s="158"/>
      <c r="Q42" s="156">
        <f t="shared" si="0"/>
        <v>0</v>
      </c>
      <c r="R42" s="170"/>
      <c r="S42" s="89"/>
      <c r="T42" s="168"/>
      <c r="U42" s="169"/>
    </row>
    <row r="43" spans="1:21" s="28" customFormat="1" ht="12.75">
      <c r="A43" s="323" t="s">
        <v>181</v>
      </c>
      <c r="B43" s="74"/>
      <c r="C43" s="95">
        <v>0</v>
      </c>
      <c r="D43" s="158"/>
      <c r="E43" s="95">
        <v>0</v>
      </c>
      <c r="F43" s="158"/>
      <c r="G43" s="95">
        <v>0</v>
      </c>
      <c r="H43" s="158"/>
      <c r="I43" s="217"/>
      <c r="J43" s="159"/>
      <c r="K43" s="217">
        <f>SCI!D34</f>
        <v>178</v>
      </c>
      <c r="L43" s="159"/>
      <c r="M43" s="217">
        <f>SCI!D36</f>
        <v>-1194</v>
      </c>
      <c r="N43" s="158"/>
      <c r="O43" s="217">
        <f>SCI!D43</f>
        <v>21684</v>
      </c>
      <c r="P43" s="158"/>
      <c r="Q43" s="156">
        <f t="shared" si="0"/>
        <v>20668</v>
      </c>
      <c r="R43" s="205"/>
      <c r="S43" s="206">
        <f>SCI!D48</f>
        <v>109</v>
      </c>
      <c r="T43" s="207"/>
      <c r="U43" s="208">
        <f>Q43+S43</f>
        <v>20777</v>
      </c>
    </row>
    <row r="44" spans="1:21" s="28" customFormat="1" ht="12.75">
      <c r="A44" s="204"/>
      <c r="B44" s="74"/>
      <c r="C44" s="95"/>
      <c r="D44" s="158"/>
      <c r="E44" s="95"/>
      <c r="F44" s="158"/>
      <c r="G44" s="95"/>
      <c r="H44" s="158"/>
      <c r="I44" s="217"/>
      <c r="J44" s="159"/>
      <c r="K44" s="159"/>
      <c r="L44" s="159"/>
      <c r="M44" s="159"/>
      <c r="N44" s="158"/>
      <c r="O44" s="159"/>
      <c r="P44" s="158"/>
      <c r="Q44" s="156">
        <f t="shared" si="0"/>
        <v>0</v>
      </c>
      <c r="R44" s="205"/>
      <c r="S44" s="206"/>
      <c r="T44" s="207"/>
      <c r="U44" s="208"/>
    </row>
    <row r="45" spans="1:21" s="28" customFormat="1" ht="12.75">
      <c r="A45" s="204" t="s">
        <v>182</v>
      </c>
      <c r="B45" s="74"/>
      <c r="C45" s="95">
        <v>0</v>
      </c>
      <c r="D45" s="158"/>
      <c r="E45" s="95">
        <v>0</v>
      </c>
      <c r="F45" s="158"/>
      <c r="G45" s="95">
        <v>0</v>
      </c>
      <c r="H45" s="158"/>
      <c r="I45" s="217">
        <v>-2</v>
      </c>
      <c r="J45" s="159"/>
      <c r="K45" s="159">
        <v>0</v>
      </c>
      <c r="L45" s="159"/>
      <c r="M45" s="159">
        <v>0</v>
      </c>
      <c r="N45" s="158"/>
      <c r="O45" s="217">
        <f>-SUM(C45:N45)</f>
        <v>2</v>
      </c>
      <c r="P45" s="158"/>
      <c r="Q45" s="156">
        <f t="shared" si="0"/>
        <v>0</v>
      </c>
      <c r="R45" s="205"/>
      <c r="S45" s="206">
        <v>0</v>
      </c>
      <c r="T45" s="207"/>
      <c r="U45" s="208">
        <f>Q45+S45</f>
        <v>0</v>
      </c>
    </row>
    <row r="46" spans="1:21" s="28" customFormat="1" ht="12.75">
      <c r="A46" s="204"/>
      <c r="B46" s="74"/>
      <c r="C46" s="159"/>
      <c r="D46" s="158"/>
      <c r="E46" s="158"/>
      <c r="F46" s="158"/>
      <c r="G46" s="159"/>
      <c r="H46" s="158"/>
      <c r="I46" s="159"/>
      <c r="J46" s="159"/>
      <c r="K46" s="159"/>
      <c r="L46" s="159"/>
      <c r="M46" s="159"/>
      <c r="N46" s="158"/>
      <c r="O46" s="159"/>
      <c r="P46" s="158"/>
      <c r="Q46" s="159"/>
      <c r="R46" s="61"/>
      <c r="S46" s="61"/>
      <c r="U46" s="209"/>
    </row>
    <row r="47" spans="1:21" s="28" customFormat="1" ht="13.5" thickBot="1">
      <c r="A47" s="322" t="s">
        <v>185</v>
      </c>
      <c r="B47" s="229">
        <v>26</v>
      </c>
      <c r="C47" s="157">
        <f>C28+C31+C34+C37+C43+C45</f>
        <v>132000</v>
      </c>
      <c r="D47" s="158"/>
      <c r="E47" s="157">
        <f>E28+E31+E34+E37+E43+E45</f>
        <v>-8233</v>
      </c>
      <c r="F47" s="158"/>
      <c r="G47" s="157">
        <f>G28+G31+G34+G37+G43+G45</f>
        <v>21855</v>
      </c>
      <c r="H47" s="158"/>
      <c r="I47" s="157">
        <f>I28+I31+I34+I37+I43+I45</f>
        <v>24265</v>
      </c>
      <c r="J47" s="159"/>
      <c r="K47" s="157">
        <f>K28+K31+K34+K37+K43+K45</f>
        <v>-176</v>
      </c>
      <c r="L47" s="159"/>
      <c r="M47" s="157">
        <f>M28+M31+M34+M37+M43+M45</f>
        <v>-3621</v>
      </c>
      <c r="N47" s="158"/>
      <c r="O47" s="157">
        <f>O28+O31+O34+O37+O43+O45+O35</f>
        <v>137603</v>
      </c>
      <c r="P47" s="158"/>
      <c r="Q47" s="157">
        <f>Q28+Q31+Q34+Q37+Q43+Q45+Q35</f>
        <v>303693</v>
      </c>
      <c r="R47" s="61"/>
      <c r="S47" s="157">
        <f>S28+S31+S34+S37+S43+S45</f>
        <v>47707</v>
      </c>
      <c r="U47" s="157">
        <f>U28+U31+U34+U37+U43+U45+U35</f>
        <v>351400</v>
      </c>
    </row>
    <row r="48" spans="1:21" s="28" customFormat="1" ht="13.5" thickTop="1">
      <c r="A48" s="60"/>
      <c r="B48" s="74"/>
      <c r="C48" s="159"/>
      <c r="D48" s="158"/>
      <c r="E48" s="158"/>
      <c r="F48" s="158"/>
      <c r="G48" s="159"/>
      <c r="H48" s="158"/>
      <c r="I48" s="159"/>
      <c r="J48" s="159"/>
      <c r="K48" s="159"/>
      <c r="L48" s="159"/>
      <c r="M48" s="159"/>
      <c r="N48" s="158"/>
      <c r="O48" s="159"/>
      <c r="P48" s="158"/>
      <c r="Q48" s="159"/>
      <c r="R48" s="61"/>
      <c r="S48" s="61"/>
      <c r="U48" s="209"/>
    </row>
    <row r="49" spans="1:21" s="28" customFormat="1" ht="12.75">
      <c r="A49" s="60"/>
      <c r="B49" s="74"/>
      <c r="C49" s="159"/>
      <c r="D49" s="158"/>
      <c r="E49" s="158"/>
      <c r="F49" s="158"/>
      <c r="G49" s="159"/>
      <c r="H49" s="158"/>
      <c r="I49" s="159"/>
      <c r="J49" s="159"/>
      <c r="K49" s="159"/>
      <c r="L49" s="159"/>
      <c r="M49" s="159"/>
      <c r="N49" s="158"/>
      <c r="O49" s="159"/>
      <c r="P49" s="158"/>
      <c r="Q49" s="159"/>
      <c r="R49" s="61"/>
      <c r="S49" s="61"/>
      <c r="U49" s="209"/>
    </row>
    <row r="50" spans="1:21" s="28" customFormat="1" ht="12.75">
      <c r="A50" s="60"/>
      <c r="B50" s="74"/>
      <c r="C50" s="159"/>
      <c r="D50" s="158"/>
      <c r="E50" s="158"/>
      <c r="F50" s="158"/>
      <c r="G50" s="159"/>
      <c r="H50" s="158"/>
      <c r="I50" s="159"/>
      <c r="J50" s="159"/>
      <c r="K50" s="159"/>
      <c r="L50" s="159"/>
      <c r="M50" s="159"/>
      <c r="N50" s="158"/>
      <c r="O50" s="159"/>
      <c r="P50" s="158"/>
      <c r="Q50" s="251"/>
      <c r="R50" s="61"/>
      <c r="S50" s="61"/>
      <c r="U50" s="253"/>
    </row>
    <row r="51" spans="1:21" s="28" customFormat="1" ht="12.75">
      <c r="A51" s="60"/>
      <c r="B51" s="74"/>
      <c r="C51" s="159"/>
      <c r="D51" s="158"/>
      <c r="E51" s="158"/>
      <c r="F51" s="158"/>
      <c r="G51" s="159"/>
      <c r="H51" s="158"/>
      <c r="I51" s="159"/>
      <c r="J51" s="159"/>
      <c r="K51" s="159"/>
      <c r="L51" s="159"/>
      <c r="M51" s="159"/>
      <c r="N51" s="158"/>
      <c r="O51" s="159"/>
      <c r="P51" s="158"/>
      <c r="Q51" s="159"/>
      <c r="R51" s="61"/>
      <c r="S51" s="61"/>
      <c r="U51" s="209"/>
    </row>
    <row r="52" spans="1:21" s="28" customFormat="1" ht="12.75">
      <c r="A52" s="60"/>
      <c r="B52" s="74"/>
      <c r="C52" s="159"/>
      <c r="D52" s="158"/>
      <c r="E52" s="158"/>
      <c r="F52" s="158"/>
      <c r="G52" s="159"/>
      <c r="H52" s="158"/>
      <c r="I52" s="159"/>
      <c r="J52" s="159"/>
      <c r="K52" s="159"/>
      <c r="L52" s="159"/>
      <c r="M52" s="159"/>
      <c r="N52" s="158"/>
      <c r="O52" s="159"/>
      <c r="P52" s="158"/>
      <c r="Q52" s="251"/>
      <c r="R52" s="61"/>
      <c r="S52" s="61"/>
      <c r="U52" s="252"/>
    </row>
    <row r="53" spans="1:21" s="28" customFormat="1" ht="12.75">
      <c r="A53" s="60"/>
      <c r="B53" s="74"/>
      <c r="C53" s="159"/>
      <c r="D53" s="158"/>
      <c r="E53" s="158"/>
      <c r="F53" s="158"/>
      <c r="G53" s="159"/>
      <c r="H53" s="158"/>
      <c r="I53" s="159"/>
      <c r="J53" s="159"/>
      <c r="K53" s="159"/>
      <c r="L53" s="159"/>
      <c r="M53" s="159"/>
      <c r="N53" s="158"/>
      <c r="O53" s="159"/>
      <c r="P53" s="158"/>
      <c r="Q53" s="251"/>
      <c r="R53" s="61"/>
      <c r="S53" s="61"/>
      <c r="U53" s="209"/>
    </row>
    <row r="54" spans="1:21" s="28" customFormat="1" ht="12.75">
      <c r="A54" s="60"/>
      <c r="B54" s="74"/>
      <c r="C54" s="159"/>
      <c r="D54" s="158"/>
      <c r="E54" s="158"/>
      <c r="F54" s="158"/>
      <c r="G54" s="159"/>
      <c r="H54" s="158"/>
      <c r="I54" s="159"/>
      <c r="J54" s="159"/>
      <c r="K54" s="159"/>
      <c r="L54" s="159"/>
      <c r="M54" s="159"/>
      <c r="N54" s="158"/>
      <c r="O54" s="159"/>
      <c r="P54" s="158"/>
      <c r="Q54" s="251"/>
      <c r="R54" s="61"/>
      <c r="S54" s="61"/>
      <c r="U54" s="209"/>
    </row>
    <row r="55" spans="1:21" s="28" customFormat="1" ht="12.75">
      <c r="A55" s="60"/>
      <c r="B55" s="74"/>
      <c r="C55" s="159"/>
      <c r="D55" s="158"/>
      <c r="E55" s="158"/>
      <c r="F55" s="158"/>
      <c r="G55" s="159"/>
      <c r="H55" s="158"/>
      <c r="I55" s="159"/>
      <c r="J55" s="159"/>
      <c r="K55" s="159"/>
      <c r="L55" s="159"/>
      <c r="M55" s="159"/>
      <c r="N55" s="158"/>
      <c r="O55" s="159"/>
      <c r="P55" s="158"/>
      <c r="Q55" s="159"/>
      <c r="R55" s="61"/>
      <c r="S55" s="61"/>
      <c r="U55" s="209"/>
    </row>
    <row r="56" spans="1:21" s="28" customFormat="1" ht="12.75">
      <c r="A56" s="60"/>
      <c r="B56" s="74"/>
      <c r="C56" s="159"/>
      <c r="D56" s="158"/>
      <c r="E56" s="158"/>
      <c r="F56" s="158"/>
      <c r="G56" s="159"/>
      <c r="H56" s="158"/>
      <c r="I56" s="159"/>
      <c r="J56" s="159"/>
      <c r="K56" s="159"/>
      <c r="L56" s="159"/>
      <c r="M56" s="159"/>
      <c r="N56" s="158"/>
      <c r="O56" s="159"/>
      <c r="P56" s="158"/>
      <c r="Q56" s="159"/>
      <c r="R56" s="61"/>
      <c r="S56" s="61"/>
      <c r="U56" s="209"/>
    </row>
    <row r="57" spans="1:21" s="28" customFormat="1" ht="12.75">
      <c r="A57" s="60"/>
      <c r="B57" s="74"/>
      <c r="C57" s="159"/>
      <c r="D57" s="158"/>
      <c r="E57" s="158"/>
      <c r="F57" s="158"/>
      <c r="G57" s="159"/>
      <c r="H57" s="158"/>
      <c r="I57" s="159"/>
      <c r="J57" s="159"/>
      <c r="K57" s="159"/>
      <c r="L57" s="159"/>
      <c r="M57" s="159"/>
      <c r="N57" s="158"/>
      <c r="O57" s="159"/>
      <c r="P57" s="158"/>
      <c r="Q57" s="159"/>
      <c r="R57" s="61"/>
      <c r="S57" s="61"/>
      <c r="U57" s="209"/>
    </row>
    <row r="58" spans="1:21" s="28" customFormat="1" ht="12.75">
      <c r="A58" s="60"/>
      <c r="B58" s="74"/>
      <c r="C58" s="159"/>
      <c r="D58" s="158"/>
      <c r="E58" s="158"/>
      <c r="F58" s="158"/>
      <c r="G58" s="159"/>
      <c r="H58" s="158"/>
      <c r="I58" s="159"/>
      <c r="J58" s="159"/>
      <c r="K58" s="159"/>
      <c r="L58" s="159"/>
      <c r="M58" s="159"/>
      <c r="N58" s="158"/>
      <c r="O58" s="159"/>
      <c r="P58" s="158"/>
      <c r="Q58" s="159"/>
      <c r="R58" s="61"/>
      <c r="S58" s="61"/>
      <c r="U58" s="209"/>
    </row>
    <row r="59" spans="1:21" s="28" customFormat="1" ht="12.75">
      <c r="A59" s="60"/>
      <c r="B59" s="74"/>
      <c r="C59" s="159"/>
      <c r="D59" s="158"/>
      <c r="E59" s="158"/>
      <c r="F59" s="158"/>
      <c r="G59" s="159"/>
      <c r="H59" s="158"/>
      <c r="I59" s="159"/>
      <c r="J59" s="159"/>
      <c r="K59" s="159"/>
      <c r="L59" s="159"/>
      <c r="M59" s="159"/>
      <c r="N59" s="158"/>
      <c r="O59" s="159"/>
      <c r="P59" s="158"/>
      <c r="Q59" s="159"/>
      <c r="R59" s="61"/>
      <c r="S59" s="61"/>
      <c r="U59" s="209"/>
    </row>
    <row r="60" spans="1:21" s="28" customFormat="1" ht="12.75">
      <c r="A60" s="60"/>
      <c r="B60" s="74"/>
      <c r="C60" s="159"/>
      <c r="D60" s="158"/>
      <c r="E60" s="158"/>
      <c r="F60" s="158"/>
      <c r="G60" s="159"/>
      <c r="H60" s="158"/>
      <c r="I60" s="159"/>
      <c r="J60" s="159"/>
      <c r="K60" s="159"/>
      <c r="L60" s="159"/>
      <c r="M60" s="159"/>
      <c r="N60" s="158"/>
      <c r="O60" s="159"/>
      <c r="P60" s="158"/>
      <c r="Q60" s="159"/>
      <c r="R60" s="61"/>
      <c r="S60" s="61"/>
      <c r="U60" s="209"/>
    </row>
    <row r="61" spans="1:19" s="21" customFormat="1" ht="12.75">
      <c r="A61" s="182" t="str">
        <f>SFP!A61</f>
        <v>The accompanying notes on pages 5 to 55 form an integral part of the consolidated interim condensed financial statements</v>
      </c>
      <c r="B61" s="171"/>
      <c r="C61" s="160"/>
      <c r="D61" s="160"/>
      <c r="E61" s="160"/>
      <c r="F61" s="160"/>
      <c r="G61" s="99"/>
      <c r="H61" s="17"/>
      <c r="I61" s="99"/>
      <c r="J61" s="99"/>
      <c r="K61" s="193"/>
      <c r="L61" s="99"/>
      <c r="M61" s="99"/>
      <c r="N61" s="99"/>
      <c r="O61" s="99"/>
      <c r="P61" s="99"/>
      <c r="Q61" s="99"/>
      <c r="S61" s="181"/>
    </row>
    <row r="62" spans="2:19" s="21" customFormat="1" ht="12.75">
      <c r="B62" s="55"/>
      <c r="C62" s="152"/>
      <c r="D62" s="152"/>
      <c r="E62" s="152"/>
      <c r="F62" s="152"/>
      <c r="G62" s="99"/>
      <c r="H62" s="17"/>
      <c r="I62" s="99"/>
      <c r="J62" s="99"/>
      <c r="K62" s="99"/>
      <c r="L62" s="99"/>
      <c r="M62" s="99"/>
      <c r="N62" s="99"/>
      <c r="O62" s="99"/>
      <c r="P62" s="99"/>
      <c r="Q62" s="99"/>
      <c r="S62" s="181"/>
    </row>
    <row r="63" spans="1:17" ht="12.75">
      <c r="A63" s="18" t="s">
        <v>70</v>
      </c>
      <c r="B63" s="49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</row>
    <row r="64" spans="1:17" ht="12.75" customHeight="1">
      <c r="A64" s="86" t="s">
        <v>8</v>
      </c>
      <c r="B64" s="49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</row>
    <row r="65" spans="1:2" ht="12.75">
      <c r="A65" s="285"/>
      <c r="B65" s="49"/>
    </row>
    <row r="66" spans="1:2" ht="12.75">
      <c r="A66" s="179" t="s">
        <v>14</v>
      </c>
      <c r="B66" s="49"/>
    </row>
    <row r="67" spans="1:2" ht="12.75">
      <c r="A67" s="180" t="s">
        <v>15</v>
      </c>
      <c r="B67" s="71"/>
    </row>
    <row r="68" spans="1:2" ht="12" customHeight="1">
      <c r="A68" s="286"/>
      <c r="B68" s="71"/>
    </row>
    <row r="69" spans="1:2" ht="12.75">
      <c r="A69" s="287" t="s">
        <v>71</v>
      </c>
      <c r="B69" s="50"/>
    </row>
    <row r="70" spans="1:2" ht="12.75">
      <c r="A70" s="288" t="s">
        <v>17</v>
      </c>
      <c r="B70" s="13"/>
    </row>
    <row r="71" spans="1:2" ht="12.75">
      <c r="A71" s="103"/>
      <c r="B71" s="12"/>
    </row>
    <row r="72" ht="12.75">
      <c r="A72" s="21"/>
    </row>
    <row r="74" ht="12.75">
      <c r="A74" s="184"/>
    </row>
    <row r="80" spans="1:2" ht="12.75">
      <c r="A80" s="51"/>
      <c r="B80" s="51"/>
    </row>
  </sheetData>
  <sheetProtection/>
  <mergeCells count="11">
    <mergeCell ref="O5:O6"/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</mergeCells>
  <printOptions/>
  <pageMargins left="0.4724409448818898" right="0.31496062992125984" top="0.31496062992125984" bottom="0.5905511811023623" header="0.6692913385826772" footer="0.5905511811023623"/>
  <pageSetup blackAndWhite="1" firstPageNumber="4" useFirstPageNumber="1" fitToHeight="1" fitToWidth="1" horizontalDpi="600" verticalDpi="600" orientation="landscape" paperSize="9" scale="53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Microsoft Office User</cp:lastModifiedBy>
  <cp:lastPrinted>2011-08-29T12:46:11Z</cp:lastPrinted>
  <dcterms:created xsi:type="dcterms:W3CDTF">2003-02-07T14:36:34Z</dcterms:created>
  <dcterms:modified xsi:type="dcterms:W3CDTF">2011-09-08T10:18:28Z</dcterms:modified>
  <cp:category/>
  <cp:version/>
  <cp:contentType/>
  <cp:contentStatus/>
</cp:coreProperties>
</file>