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 7.5" sheetId="12" r:id="rId12"/>
    <sheet name="справка №7.6" sheetId="13" r:id="rId13"/>
    <sheet name="справка №8" sheetId="14" r:id="rId14"/>
  </sheets>
  <externalReferences>
    <externalReference r:id="rId17"/>
    <externalReference r:id="rId18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<sst xmlns="http://schemas.openxmlformats.org/spreadsheetml/2006/main" count="1400" uniqueCount="901">
  <si>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</si>
  <si>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</si>
  <si>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</si>
  <si>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</si>
  <si>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</si>
  <si>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</si>
  <si>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</si>
  <si>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</si>
  <si>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</si>
  <si>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</si>
  <si>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</si>
  <si>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</si>
  <si>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</si>
  <si>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</si>
  <si>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</si>
  <si>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</si>
  <si>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</si>
  <si>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</si>
  <si>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</si>
  <si>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</si>
  <si>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</si>
  <si>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</si>
  <si>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</si>
  <si>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</si>
  <si>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</si>
  <si>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</si>
  <si>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</si>
  <si>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</si>
  <si>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</si>
  <si>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</si>
  <si>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</si>
  <si>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</si>
  <si>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</si>
  <si>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</si>
  <si>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</si>
  <si>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</si>
  <si>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</si>
  <si>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</si>
  <si>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</si>
  <si>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</si>
  <si>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</si>
  <si>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</si>
  <si>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</si>
  <si>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</si>
  <si>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</si>
  <si>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</si>
  <si>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</si>
  <si>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</si>
  <si>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</si>
  <si>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</si>
  <si>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</si>
  <si>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</si>
  <si>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</si>
  <si>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</si>
  <si>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</si>
  <si>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</si>
  <si>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</si>
  <si>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</si>
  <si>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</si>
  <si>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</si>
  <si>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</si>
  <si>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</si>
  <si>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</si>
  <si>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</si>
  <si>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</si>
  <si>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</si>
  <si>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</si>
  <si>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</si>
  <si>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</si>
  <si>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</si>
  <si>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</si>
  <si>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</si>
  <si>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</si>
  <si>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</si>
  <si>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</si>
  <si>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</si>
  <si>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</si>
  <si>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</si>
  <si>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</si>
  <si>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</si>
  <si>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</si>
  <si>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</si>
  <si>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</si>
  <si>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</si>
  <si>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</si>
  <si>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</si>
  <si>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</si>
  <si>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</si>
  <si>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</si>
  <si>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</si>
  <si>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</si>
  <si>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</si>
  <si>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</si>
  <si>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</si>
  <si>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</si>
  <si>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</si>
  <si>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</si>
  <si>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</si>
  <si>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</si>
  <si>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</si>
  <si>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</si>
  <si>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</si>
  <si>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</si>
  <si>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</si>
  <si>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</si>
  <si>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</si>
  <si>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</si>
  <si>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</si>
  <si>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</si>
  <si>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</si>
  <si>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</si>
  <si>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</si>
  <si>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</si>
  <si>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</si>
  <si>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</si>
  <si>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</si>
  <si>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</si>
  <si>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</si>
  <si>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</si>
  <si>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</si>
  <si>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</si>
  <si>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</si>
  <si>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</si>
  <si>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</si>
  <si>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</si>
  <si>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</si>
  <si>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</si>
  <si>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</si>
  <si>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</si>
  <si>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</si>
  <si>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</si>
  <si>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</si>
  <si>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</si>
  <si>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</si>
  <si>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</si>
  <si>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</si>
  <si>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</si>
  <si>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</si>
  <si>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</si>
  <si>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</si>
  <si>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</si>
  <si>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</si>
  <si>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</si>
  <si>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</si>
  <si>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</si>
  <si>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</si>
  <si>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</si>
  <si>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</si>
  <si>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</si>
  <si>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</si>
  <si>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</si>
  <si>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</si>
  <si>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</si>
  <si>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</si>
  <si>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</si>
  <si>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</si>
  <si>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</si>
  <si>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</si>
  <si>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</si>
  <si>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</si>
  <si>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</si>
  <si>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</si>
  <si>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</si>
  <si>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</si>
  <si>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</si>
  <si>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</si>
  <si>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</si>
  <si>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</si>
  <si>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</si>
  <si>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</si>
  <si>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</si>
  <si>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</si>
  <si>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</si>
  <si>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</si>
  <si>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</si>
  <si>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</si>
  <si>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</si>
  <si>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</si>
  <si>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</si>
  <si>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</si>
  <si>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</si>
  <si>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</si>
  <si>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</si>
  <si>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</si>
  <si>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</si>
  <si>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</si>
  <si>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</si>
  <si>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</si>
  <si>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</si>
  <si>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</si>
  <si>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</si>
  <si>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</si>
  <si>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</si>
  <si>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</si>
  <si>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</si>
  <si>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</si>
  <si>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</si>
  <si>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</si>
  <si>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</si>
  <si>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</si>
  <si>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</si>
  <si>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</si>
  <si>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</si>
  <si>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</si>
  <si>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</si>
  <si>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</si>
  <si>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</si>
  <si>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</si>
  <si>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</si>
  <si>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</si>
  <si>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</si>
  <si>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</si>
  <si>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</si>
  <si>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</si>
  <si>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</si>
  <si>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</si>
  <si>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</si>
  <si>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</si>
  <si>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</si>
  <si>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</si>
  <si>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</si>
  <si>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</si>
  <si>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</si>
  <si>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</si>
  <si>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</si>
  <si>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</si>
  <si>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</si>
  <si>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</si>
  <si>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</si>
  <si>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</si>
  <si>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</si>
  <si>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</si>
  <si>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</si>
  <si>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</si>
  <si>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</si>
  <si>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</si>
  <si>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</si>
  <si>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</si>
  <si>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</si>
  <si>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</si>
  <si>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</si>
  <si>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</si>
  <si>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</si>
  <si>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</si>
  <si>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</si>
  <si>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</si>
  <si>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</si>
  <si>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</si>
  <si>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</si>
  <si>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</si>
  <si>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</si>
  <si>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</si>
  <si>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</si>
  <si>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</si>
  <si>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</si>
  <si>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</si>
  <si>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</si>
  <si>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</si>
  <si>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</si>
  <si>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</si>
  <si>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</si>
  <si>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</si>
  <si>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</si>
  <si>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</si>
  <si>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</si>
  <si>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</si>
  <si>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</si>
  <si>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</si>
  <si>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</si>
  <si>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</si>
  <si>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</si>
  <si>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</si>
  <si>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</si>
  <si>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</si>
  <si>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</si>
  <si>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</si>
  <si>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</si>
  <si>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</si>
  <si>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</si>
  <si>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</si>
  <si>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</si>
  <si>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</si>
  <si>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</si>
  <si>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</si>
  <si>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</si>
  <si>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</si>
  <si>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</si>
  <si>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</si>
  <si>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</si>
  <si>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</si>
  <si>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</si>
  <si>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</si>
  <si>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</si>
  <si>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</si>
  <si>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</si>
  <si>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</si>
  <si>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</si>
  <si>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</si>
  <si>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</si>
  <si>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</si>
  <si>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</si>
  <si>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</si>
  <si>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</si>
  <si>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</si>
  <si>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</si>
  <si>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</si>
  <si>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</si>
  <si>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</si>
  <si>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</si>
  <si>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</si>
  <si>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</si>
  <si>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</si>
  <si>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</si>
  <si>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</si>
  <si>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</si>
  <si>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</si>
  <si>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</si>
  <si>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</si>
  <si>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</si>
  <si>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</si>
  <si>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</si>
  <si>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</si>
  <si>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</si>
  <si>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</si>
  <si>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</si>
  <si>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</si>
  <si>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</si>
  <si>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</si>
  <si>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</si>
  <si>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</si>
  <si>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</si>
  <si>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</si>
  <si>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</si>
  <si>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</si>
  <si>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</si>
  <si>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</si>
  <si>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</si>
  <si>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</si>
  <si>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</si>
  <si>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</si>
  <si>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</si>
  <si>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</si>
  <si>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</si>
  <si>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</si>
  <si>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</si>
  <si>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</si>
  <si>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</si>
  <si>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</si>
  <si>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</si>
  <si>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</si>
  <si>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</si>
  <si>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</si>
  <si>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</si>
  <si>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</si>
  <si>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</si>
  <si>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</si>
  <si>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</si>
  <si>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</si>
  <si>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</si>
  <si>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</si>
  <si>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</si>
  <si>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</si>
  <si>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</si>
  <si>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</si>
  <si>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</si>
  <si>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</si>
  <si>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</si>
  <si>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</si>
  <si>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</si>
  <si>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</si>
  <si>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</si>
  <si>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</si>
  <si>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</si>
  <si>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</si>
  <si>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</si>
  <si>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</si>
  <si>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</si>
  <si>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</si>
  <si>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</si>
  <si>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</si>
  <si>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</si>
  <si>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</si>
  <si>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</si>
  <si>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</si>
  <si>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</si>
  <si>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</si>
  <si>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</si>
  <si>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</si>
  <si>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</si>
  <si>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</si>
  <si>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</si>
  <si>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</si>
  <si>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</si>
  <si>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</si>
  <si>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</si>
  <si>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</si>
  <si>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</si>
  <si>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</si>
  <si>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</si>
  <si>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</si>
  <si>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</si>
  <si>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</si>
  <si>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</si>
  <si>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</si>
  <si>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</si>
  <si>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</si>
  <si>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</si>
  <si>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</si>
  <si>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</si>
  <si>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</si>
  <si>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</si>
  <si>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</si>
  <si>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</si>
  <si>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</si>
  <si>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</si>
  <si>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</si>
  <si>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</si>
  <si>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</si>
  <si>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</si>
  <si>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</si>
  <si>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</si>
  <si>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</si>
  <si>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</si>
  <si>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</si>
  <si>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</si>
  <si>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</si>
  <si>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</si>
  <si>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</si>
  <si>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</si>
  <si>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</si>
  <si>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</si>
  <si>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</si>
  <si>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</si>
  <si>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</si>
  <si>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</si>
  <si>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</si>
  <si>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</si>
  <si>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</si>
  <si>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</si>
  <si>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</si>
  <si>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</si>
  <si>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</si>
  <si>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</si>
  <si>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</si>
  <si>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</si>
  <si>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</si>
  <si>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</si>
  <si>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</si>
  <si>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</si>
  <si>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</si>
  <si>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</si>
  <si>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</si>
  <si>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</si>
  <si>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</si>
  <si>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</si>
  <si>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</si>
  <si>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</si>
  <si>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</si>
  <si>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</si>
  <si>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</si>
  <si>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</si>
  <si>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</si>
  <si>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</si>
  <si>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</si>
  <si>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</si>
  <si>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</si>
  <si>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</si>
  <si>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</si>
  <si>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</si>
  <si>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</si>
  <si>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</si>
  <si>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</si>
  <si>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</si>
  <si>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</si>
  <si>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</si>
  <si>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</si>
  <si>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</si>
  <si>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</si>
  <si>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</si>
  <si>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</si>
  <si>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</si>
  <si>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</si>
  <si>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</si>
  <si>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</si>
  <si>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</si>
  <si>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</si>
  <si>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</si>
  <si>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</si>
  <si>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</si>
  <si>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</si>
  <si>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</si>
  <si>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</si>
  <si>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</si>
  <si>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</si>
  <si>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</si>
  <si>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</si>
  <si>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</si>
  <si>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</si>
  <si>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</si>
  <si>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</si>
  <si>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</si>
  <si>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</si>
  <si>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</si>
  <si>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</si>
  <si>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</si>
  <si>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</si>
  <si>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</si>
  <si>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</si>
  <si>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</si>
  <si>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</si>
  <si>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</si>
  <si>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</si>
  <si>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</si>
  <si>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</si>
  <si>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</si>
  <si>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</si>
  <si>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</si>
  <si>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</si>
  <si>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</si>
  <si>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</si>
  <si>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</si>
  <si>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</si>
  <si>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</si>
  <si>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</si>
  <si>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</si>
  <si>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</si>
  <si>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</si>
  <si>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</si>
  <si>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</si>
  <si>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</si>
  <si>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</si>
  <si>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</si>
  <si>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</si>
  <si>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</si>
  <si>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</si>
  <si>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</si>
  <si>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</si>
  <si>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</si>
  <si>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</si>
  <si>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</si>
  <si>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</si>
  <si>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</si>
  <si>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</si>
  <si>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</si>
  <si>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</si>
  <si>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</si>
  <si>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</si>
  <si>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</si>
  <si>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</si>
  <si>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</si>
  <si>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</si>
  <si>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</si>
  <si>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</si>
  <si>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</si>
  <si>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</si>
  <si>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</si>
  <si>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</si>
  <si>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</si>
  <si>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</si>
  <si>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</si>
  <si>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</si>
  <si>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</si>
  <si>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</si>
  <si>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</si>
  <si>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</si>
  <si>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</si>
  <si>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</si>
  <si>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</si>
  <si>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</si>
  <si>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</si>
  <si>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</si>
  <si>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</si>
  <si>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</si>
  <si>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</si>
  <si>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</si>
  <si>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</si>
  <si>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</si>
  <si>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</si>
  <si>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</si>
  <si>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</si>
  <si>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</si>
  <si>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</si>
  <si>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</si>
  <si>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</si>
  <si>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</si>
  <si>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</si>
  <si>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</si>
  <si>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</si>
  <si>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</si>
  <si>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</si>
  <si>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</si>
  <si>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</si>
  <si>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</si>
  <si>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</si>
  <si>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</si>
  <si>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</si>
  <si>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</si>
  <si>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</si>
  <si>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</si>
  <si>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</si>
  <si>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</si>
  <si>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</si>
  <si>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</si>
  <si>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</si>
  <si>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</si>
  <si>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</si>
  <si>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</si>
  <si>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</si>
  <si>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</si>
  <si>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</si>
  <si>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</si>
  <si>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</si>
  <si>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</si>
  <si>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</si>
  <si>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</si>
  <si>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</si>
  <si>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</si>
  <si>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</si>
  <si>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</si>
  <si>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</si>
  <si>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</si>
  <si>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</si>
  <si>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</si>
  <si>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</si>
  <si>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</si>
  <si>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</si>
  <si>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</si>
  <si>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</si>
  <si>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</si>
  <si>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</si>
  <si>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</si>
  <si>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</si>
  <si>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</si>
  <si>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</si>
  <si>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</si>
  <si>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</si>
  <si>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</si>
  <si>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</si>
  <si>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</si>
  <si>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</si>
  <si>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</si>
  <si>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</si>
  <si>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</si>
  <si>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</si>
  <si>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</si>
  <si>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</si>
  <si>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</si>
  <si>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</si>
  <si>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</si>
  <si>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</si>
  <si>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</si>
  <si>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</si>
  <si>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</si>
  <si>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</si>
  <si>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</si>
  <si>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</si>
  <si>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</si>
  <si>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</si>
  <si>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</si>
  <si>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</si>
  <si>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</si>
  <si>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</si>
  <si>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</si>
  <si>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</si>
  <si>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</si>
  <si>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</si>
  <si>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</si>
  <si>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</si>
  <si>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</si>
  <si>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</si>
  <si>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</si>
  <si>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</si>
  <si>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</si>
  <si>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</si>
  <si>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</si>
  <si>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</si>
  <si>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</si>
  <si>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</si>
  <si>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</si>
  <si>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</si>
  <si>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</si>
  <si>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</si>
  <si>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</si>
  <si>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</si>
  <si>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</si>
  <si>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</si>
  <si>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</si>
  <si>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</si>
  <si>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</si>
  <si>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</si>
  <si>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</si>
  <si>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</si>
  <si>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</si>
  <si>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</si>
  <si>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</si>
  <si>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</si>
  <si>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</si>
  <si>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</si>
  <si>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</si>
  <si>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</si>
  <si>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</si>
  <si>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</si>
  <si>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</si>
  <si>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</si>
  <si>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</si>
  <si>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</si>
  <si>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</si>
  <si>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</si>
  <si>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</si>
  <si>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</si>
  <si>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</si>
  <si>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</si>
  <si>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</si>
  <si>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</si>
  <si>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</si>
  <si>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</si>
  <si>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</si>
  <si>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</si>
  <si>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</si>
  <si>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</si>
  <si>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</si>
  <si>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</si>
  <si>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</si>
  <si>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</si>
  <si>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</si>
  <si>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</si>
  <si>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</si>
  <si>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</si>
  <si>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</si>
  <si>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</si>
  <si>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</si>
  <si>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</si>
  <si>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</si>
  <si>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</si>
  <si>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</si>
  <si>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</si>
  <si>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</si>
  <si>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</si>
  <si>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</si>
  <si>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</si>
  <si>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</si>
  <si>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</si>
  <si>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</si>
  <si>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</si>
  <si>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</si>
  <si>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</si>
  <si>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</si>
  <si>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</si>
  <si>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</si>
  <si>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</si>
  <si>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</si>
  <si>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</si>
  <si>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</si>
  <si>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</si>
  <si>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</si>
  <si>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</si>
  <si>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</si>
  <si>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</si>
  <si>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</si>
  <si>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</si>
  <si>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</si>
  <si>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</si>
  <si>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</si>
  <si>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</si>
  <si>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</si>
  <si>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</si>
  <si>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</si>
  <si>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</si>
  <si>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</si>
  <si>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</si>
  <si>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</si>
  <si>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</si>
  <si>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</si>
  <si>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</si>
  <si>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</si>
  <si>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</si>
  <si>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</si>
  <si>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</si>
  <si>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</si>
  <si>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</si>
  <si>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</si>
  <si>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</si>
  <si>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</si>
  <si>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</si>
  <si>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</si>
  <si>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</si>
  <si>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</si>
  <si>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</si>
  <si>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</si>
  <si>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</si>
  <si>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</si>
  <si>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</si>
  <si>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</si>
  <si>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</si>
  <si>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</si>
  <si>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</si>
  <si>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</si>
  <si>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</si>
  <si>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</si>
  <si>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</si>
  <si>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</si>
  <si>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</si>
  <si>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</si>
  <si>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</si>
  <si>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</si>
  <si>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</si>
  <si>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</si>
  <si>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</si>
  <si>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</si>
  <si>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</si>
  <si>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</si>
  <si>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</si>
  <si>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</si>
  <si>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</si>
  <si>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</si>
  <si>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</si>
  <si>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</si>
  <si>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</si>
  <si>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</si>
  <si>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</si>
  <si>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</si>
  <si>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</si>
  <si>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</si>
  <si>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</si>
  <si>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</si>
  <si>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</si>
  <si>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</si>
  <si>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</si>
  <si>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</si>
  <si>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</si>
  <si>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</si>
  <si>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</si>
  <si>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</si>
  <si>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</si>
  <si>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</si>
  <si>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</si>
  <si>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</si>
  <si>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</si>
  <si>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</si>
  <si>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</si>
  <si>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</si>
  <si>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</si>
  <si>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</si>
  <si>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</si>
  <si>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</si>
  <si>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</si>
  <si>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</si>
  <si>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</si>
  <si>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</si>
  <si>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</si>
  <si>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</si>
  <si>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</si>
  <si>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</si>
  <si>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</si>
  <si>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</si>
  <si>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</si>
  <si>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</si>
  <si>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</si>
  <si>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</si>
  <si>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</si>
  <si>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</si>
  <si>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</si>
  <si>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</si>
  <si>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</si>
  <si>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</si>
  <si>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</si>
  <si>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</si>
  <si>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</si>
  <si>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</si>
  <si>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1.ОЛАЙНФАРМА АД</t>
  </si>
  <si>
    <t>6."СОФАРМА БИЛДИНГС" АДСИЦ</t>
  </si>
  <si>
    <t>7."МОМИНА КРЕПОСТ" АД</t>
  </si>
  <si>
    <t>8."УНИФАРМ"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</si>
  <si>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</si>
  <si>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</si>
  <si>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</si>
  <si>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</si>
  <si>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</si>
  <si>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</si>
  <si>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</si>
  <si>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7.ХИДРОИЗОМАТ АД</t>
  </si>
  <si>
    <t>8.ЛАВЕНА АД</t>
  </si>
  <si>
    <t>9.ТОДОРОВ АД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</si>
  <si>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</si>
  <si>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</si>
  <si>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</si>
  <si>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</si>
  <si>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</si>
  <si>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</si>
  <si>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>10.ЕЛАНА АГРОКРЕДИТ АД</t>
  </si>
  <si>
    <t>11.ВРАТИЦА АД</t>
  </si>
  <si>
    <t xml:space="preserve"> СЧЕТОВОДЕН  БАЛАНС </t>
  </si>
  <si>
    <t xml:space="preserve">ОТЧЕТ ЗА ДОХОДИТЕ  </t>
  </si>
  <si>
    <t>ОТЧЕТ ЗА ПАРИЧНИТЕ ПОТОЦИ ПО ПРЕКИЯ МЕТОД</t>
  </si>
  <si>
    <t xml:space="preserve">                                                                СПРАВКА ЗА НЕТЕКУЩИТЕ АКТИВИ </t>
  </si>
  <si>
    <t xml:space="preserve">СПРАВКА ЗА ВЗЕМАНИЯТА, ЗАДЪЛЖЕНИЯТА И ПРОВИЗИИТЕ </t>
  </si>
  <si>
    <t>СПРАВКА</t>
  </si>
  <si>
    <t xml:space="preserve">СПРАВКА </t>
  </si>
  <si>
    <t>01.01.-30.06.2014</t>
  </si>
  <si>
    <t>Дата на съставяне: 28.07.2014</t>
  </si>
  <si>
    <t>Отчетен период:                                      01.01. - 30.06.2014 год.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</si>
</sst>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4" sqref="A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891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873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898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v>31021</v>
      </c>
      <c r="D11" s="413">
        <v>30865</v>
      </c>
      <c r="E11" s="408" t="s">
        <v>21</v>
      </c>
      <c r="F11" s="414" t="s">
        <v>22</v>
      </c>
      <c r="G11" s="415">
        <v>132000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v>74050</v>
      </c>
      <c r="D12" s="413">
        <v>75756</v>
      </c>
      <c r="E12" s="408" t="s">
        <v>25</v>
      </c>
      <c r="F12" s="414" t="s">
        <v>26</v>
      </c>
      <c r="G12" s="416">
        <v>132000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v>67396</v>
      </c>
      <c r="D13" s="413">
        <v>70318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v>9807</v>
      </c>
      <c r="D14" s="413">
        <v>9919</v>
      </c>
      <c r="E14" s="417" t="s">
        <v>33</v>
      </c>
      <c r="F14" s="414" t="s">
        <v>34</v>
      </c>
      <c r="G14" s="418">
        <v>-16621</v>
      </c>
      <c r="H14" s="418">
        <v>-18105</v>
      </c>
    </row>
    <row r="15" spans="1:8" ht="15">
      <c r="A15" s="406" t="s">
        <v>35</v>
      </c>
      <c r="B15" s="412" t="s">
        <v>36</v>
      </c>
      <c r="C15" s="413">
        <v>4913</v>
      </c>
      <c r="D15" s="413">
        <v>6444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v>3169</v>
      </c>
      <c r="D16" s="413">
        <v>3730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v>3591</v>
      </c>
      <c r="D17" s="413">
        <v>983</v>
      </c>
      <c r="E17" s="417" t="s">
        <v>45</v>
      </c>
      <c r="F17" s="420" t="s">
        <v>46</v>
      </c>
      <c r="G17" s="421">
        <f>G11+G14+G15+G16</f>
        <v>115379</v>
      </c>
      <c r="H17" s="421">
        <f>H11+H14+H15+H16</f>
        <v>113895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v>21</v>
      </c>
      <c r="D18" s="413">
        <v>24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193968</v>
      </c>
      <c r="D19" s="426">
        <f>SUM(D11:D18)</f>
        <v>198039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v>22555</v>
      </c>
      <c r="D20" s="413">
        <v>22555</v>
      </c>
      <c r="E20" s="408" t="s">
        <v>56</v>
      </c>
      <c r="F20" s="414" t="s">
        <v>57</v>
      </c>
      <c r="G20" s="427">
        <v>23964</v>
      </c>
      <c r="H20" s="427">
        <v>24376</v>
      </c>
    </row>
    <row r="21" spans="1:18" ht="15">
      <c r="A21" s="406" t="s">
        <v>58</v>
      </c>
      <c r="B21" s="428" t="s">
        <v>59</v>
      </c>
      <c r="C21" s="413">
        <v>119</v>
      </c>
      <c r="D21" s="413">
        <v>119</v>
      </c>
      <c r="E21" s="429" t="s">
        <v>60</v>
      </c>
      <c r="F21" s="414" t="s">
        <v>61</v>
      </c>
      <c r="G21" s="430">
        <f>SUM(G22:G24)</f>
        <v>222711</v>
      </c>
      <c r="H21" s="430">
        <f>SUM(H22:H24)</f>
        <v>196559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33555</v>
      </c>
      <c r="H22" s="415">
        <v>30051</v>
      </c>
    </row>
    <row r="23" spans="1:13" ht="15">
      <c r="A23" s="406" t="s">
        <v>65</v>
      </c>
      <c r="B23" s="412" t="s">
        <v>66</v>
      </c>
      <c r="C23" s="413">
        <v>1101</v>
      </c>
      <c r="D23" s="413">
        <v>1143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v>1899</v>
      </c>
      <c r="D24" s="413">
        <v>2165</v>
      </c>
      <c r="E24" s="408" t="s">
        <v>71</v>
      </c>
      <c r="F24" s="414" t="s">
        <v>72</v>
      </c>
      <c r="G24" s="415">
        <v>189156</v>
      </c>
      <c r="H24" s="415">
        <v>166508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246675</v>
      </c>
      <c r="H25" s="421">
        <f>H19+H20+H21</f>
        <v>220935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v>183</v>
      </c>
      <c r="D26" s="413">
        <v>353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3183</v>
      </c>
      <c r="D27" s="426">
        <f>SUM(D23:D26)</f>
        <v>3661</v>
      </c>
      <c r="E27" s="432" t="s">
        <v>82</v>
      </c>
      <c r="F27" s="414" t="s">
        <v>83</v>
      </c>
      <c r="G27" s="421">
        <f>SUM(G28:G30)</f>
        <v>1002</v>
      </c>
      <c r="H27" s="421">
        <f>SUM(H28:H30)</f>
        <v>1195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1002</v>
      </c>
      <c r="H28" s="415">
        <v>1195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24560</v>
      </c>
      <c r="H31" s="415">
        <v>33661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25562</v>
      </c>
      <c r="H33" s="421">
        <f>H27+H31+H32</f>
        <v>34856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113162</v>
      </c>
      <c r="D34" s="426">
        <f>SUM(D35:D38)</f>
        <v>108069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v>105554</v>
      </c>
      <c r="D35" s="413">
        <v>101207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387616</v>
      </c>
      <c r="H36" s="421">
        <f>H25+H17+H33</f>
        <v>369686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/>
      <c r="D37" s="413"/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v>7608</v>
      </c>
      <c r="D38" s="413">
        <v>6862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45130</v>
      </c>
      <c r="H44" s="415">
        <v>48723</v>
      </c>
    </row>
    <row r="45" spans="1:15" ht="15">
      <c r="A45" s="406" t="s">
        <v>135</v>
      </c>
      <c r="B45" s="425" t="s">
        <v>136</v>
      </c>
      <c r="C45" s="426">
        <f>C34+C39+C44</f>
        <v>113162</v>
      </c>
      <c r="D45" s="426">
        <f>D34+D39+D44</f>
        <v>108069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31938</v>
      </c>
      <c r="D47" s="413">
        <v>25649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48</v>
      </c>
      <c r="H48" s="415">
        <v>49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45178</v>
      </c>
      <c r="H49" s="421">
        <f>SUM(H43:H48)</f>
        <v>48772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8</v>
      </c>
      <c r="D50" s="413">
        <v>17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31946</v>
      </c>
      <c r="D51" s="426">
        <f>SUM(D47:D50)</f>
        <v>25666</v>
      </c>
      <c r="E51" s="429" t="s">
        <v>156</v>
      </c>
      <c r="F51" s="420" t="s">
        <v>157</v>
      </c>
      <c r="G51" s="415">
        <v>2034</v>
      </c>
      <c r="H51" s="415">
        <v>1855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4049</v>
      </c>
      <c r="H53" s="415">
        <v>3826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3444</v>
      </c>
      <c r="H54" s="415">
        <v>3534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364933</v>
      </c>
      <c r="D55" s="426">
        <f>D19+D20+D21+D27+D32+D45+D51+D53+D54</f>
        <v>358109</v>
      </c>
      <c r="E55" s="408" t="s">
        <v>171</v>
      </c>
      <c r="F55" s="441" t="s">
        <v>172</v>
      </c>
      <c r="G55" s="421">
        <f>G49+G51+G52+G53+G54</f>
        <v>54705</v>
      </c>
      <c r="H55" s="421">
        <f>H49+H51+H52+H53+H54</f>
        <v>57987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26397</v>
      </c>
      <c r="D58" s="413">
        <v>28045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25636</v>
      </c>
      <c r="D59" s="413">
        <v>18998</v>
      </c>
      <c r="E59" s="429" t="s">
        <v>180</v>
      </c>
      <c r="F59" s="414" t="s">
        <v>181</v>
      </c>
      <c r="G59" s="415">
        <v>104841</v>
      </c>
      <c r="H59" s="415">
        <v>98878</v>
      </c>
      <c r="M59" s="165"/>
    </row>
    <row r="60" spans="1:8" ht="15">
      <c r="A60" s="406" t="s">
        <v>182</v>
      </c>
      <c r="B60" s="412" t="s">
        <v>183</v>
      </c>
      <c r="C60" s="413">
        <v>209</v>
      </c>
      <c r="D60" s="413">
        <v>205</v>
      </c>
      <c r="E60" s="408" t="s">
        <v>184</v>
      </c>
      <c r="F60" s="414" t="s">
        <v>185</v>
      </c>
      <c r="G60" s="415">
        <v>3765</v>
      </c>
      <c r="H60" s="415">
        <v>3822</v>
      </c>
    </row>
    <row r="61" spans="1:18" ht="15">
      <c r="A61" s="406" t="s">
        <v>186</v>
      </c>
      <c r="B61" s="419" t="s">
        <v>187</v>
      </c>
      <c r="C61" s="413">
        <v>2688</v>
      </c>
      <c r="D61" s="413">
        <v>2835</v>
      </c>
      <c r="E61" s="417" t="s">
        <v>188</v>
      </c>
      <c r="F61" s="456" t="s">
        <v>189</v>
      </c>
      <c r="G61" s="421">
        <f>SUM(G62:G68)</f>
        <v>21973</v>
      </c>
      <c r="H61" s="421">
        <f>SUM(H62:H68)</f>
        <v>17788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11295</v>
      </c>
      <c r="H62" s="415">
        <v>7836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54930</v>
      </c>
      <c r="D64" s="426">
        <f>SUM(D58:D63)</f>
        <v>50083</v>
      </c>
      <c r="E64" s="408" t="s">
        <v>199</v>
      </c>
      <c r="F64" s="414" t="s">
        <v>200</v>
      </c>
      <c r="G64" s="415">
        <v>4678</v>
      </c>
      <c r="H64" s="415">
        <v>4568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265</v>
      </c>
      <c r="H65" s="415">
        <v>405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4444</v>
      </c>
      <c r="H66" s="415">
        <v>3037</v>
      </c>
    </row>
    <row r="67" spans="1:8" ht="15">
      <c r="A67" s="406" t="s">
        <v>206</v>
      </c>
      <c r="B67" s="412" t="s">
        <v>207</v>
      </c>
      <c r="C67" s="413">
        <v>121849</v>
      </c>
      <c r="D67" s="413">
        <v>103350</v>
      </c>
      <c r="E67" s="408" t="s">
        <v>208</v>
      </c>
      <c r="F67" s="414" t="s">
        <v>209</v>
      </c>
      <c r="G67" s="415">
        <v>860</v>
      </c>
      <c r="H67" s="415">
        <v>699</v>
      </c>
    </row>
    <row r="68" spans="1:8" ht="15">
      <c r="A68" s="406" t="s">
        <v>210</v>
      </c>
      <c r="B68" s="412" t="s">
        <v>211</v>
      </c>
      <c r="C68" s="413">
        <v>25788</v>
      </c>
      <c r="D68" s="413">
        <v>21072</v>
      </c>
      <c r="E68" s="408" t="s">
        <v>212</v>
      </c>
      <c r="F68" s="414" t="s">
        <v>213</v>
      </c>
      <c r="G68" s="415">
        <v>431</v>
      </c>
      <c r="H68" s="415">
        <v>1243</v>
      </c>
    </row>
    <row r="69" spans="1:8" ht="15">
      <c r="A69" s="406" t="s">
        <v>214</v>
      </c>
      <c r="B69" s="412" t="s">
        <v>215</v>
      </c>
      <c r="C69" s="413">
        <v>1035</v>
      </c>
      <c r="D69" s="413">
        <v>1083</v>
      </c>
      <c r="E69" s="429" t="s">
        <v>77</v>
      </c>
      <c r="F69" s="414" t="s">
        <v>216</v>
      </c>
      <c r="G69" s="415">
        <v>5168</v>
      </c>
      <c r="H69" s="415">
        <v>975</v>
      </c>
    </row>
    <row r="70" spans="1:8" ht="15">
      <c r="A70" s="406" t="s">
        <v>217</v>
      </c>
      <c r="B70" s="412" t="s">
        <v>218</v>
      </c>
      <c r="C70" s="413">
        <v>847</v>
      </c>
      <c r="D70" s="413">
        <v>881</v>
      </c>
      <c r="E70" s="408" t="s">
        <v>219</v>
      </c>
      <c r="F70" s="414" t="s">
        <v>220</v>
      </c>
      <c r="G70" s="415"/>
      <c r="H70" s="415"/>
    </row>
    <row r="71" spans="1:18" ht="15">
      <c r="A71" s="406" t="s">
        <v>221</v>
      </c>
      <c r="B71" s="412" t="s">
        <v>222</v>
      </c>
      <c r="C71" s="413">
        <v>0</v>
      </c>
      <c r="D71" s="413">
        <v>0</v>
      </c>
      <c r="E71" s="432" t="s">
        <v>45</v>
      </c>
      <c r="F71" s="457" t="s">
        <v>223</v>
      </c>
      <c r="G71" s="458">
        <f>G59+G60+G61+G69+G70</f>
        <v>135747</v>
      </c>
      <c r="H71" s="458">
        <f>H59+H60+H61+H69+H70</f>
        <v>121463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4578</v>
      </c>
      <c r="D72" s="413">
        <v>4165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1118</v>
      </c>
      <c r="D74" s="413">
        <v>864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155215</v>
      </c>
      <c r="D75" s="426">
        <f>SUM(D67:D74)</f>
        <v>131415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135747</v>
      </c>
      <c r="H79" s="470">
        <f>H71+H74+H75+H76</f>
        <v>121463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169</v>
      </c>
      <c r="D87" s="413">
        <v>67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1869</v>
      </c>
      <c r="D88" s="413">
        <v>7604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559</v>
      </c>
      <c r="D89" s="413">
        <v>527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2597</v>
      </c>
      <c r="D91" s="426">
        <f>SUM(D87:D90)</f>
        <v>8198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393</v>
      </c>
      <c r="D92" s="413">
        <v>1331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213135</v>
      </c>
      <c r="D93" s="426">
        <f>D64+D75+D84+D91+D92</f>
        <v>191027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578068</v>
      </c>
      <c r="D94" s="477">
        <f>D93+D55</f>
        <v>549136</v>
      </c>
      <c r="E94" s="478" t="s">
        <v>269</v>
      </c>
      <c r="F94" s="479" t="s">
        <v>270</v>
      </c>
      <c r="G94" s="480">
        <f>G36+G39+G55+G79</f>
        <v>578068</v>
      </c>
      <c r="H94" s="480">
        <f>H36+H39+H55+H79</f>
        <v>549136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899</v>
      </c>
      <c r="B98" s="335"/>
      <c r="C98" s="609" t="s">
        <v>849</v>
      </c>
      <c r="D98" s="609"/>
      <c r="E98" s="609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9" t="s">
        <v>850</v>
      </c>
      <c r="D100" s="610"/>
      <c r="E100" s="610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D2" sqref="D2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896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877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7" t="str">
        <f>'[2]справка №1-БАЛАНС'!E3</f>
        <v>СОФАРМА АД</v>
      </c>
      <c r="D3" s="633"/>
      <c r="E3" s="63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32" t="str">
        <f>+'справка №1-БАЛАНС'!E5</f>
        <v>01.01.-30.06.2014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28.07.2014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879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1201</v>
      </c>
      <c r="D12" s="107"/>
      <c r="E12" s="107"/>
      <c r="F12" s="107">
        <v>0</v>
      </c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1201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337">
        <f t="shared" si="0"/>
        <v>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28.07.2014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24034770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28.07.2014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878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6187</v>
      </c>
      <c r="G12" s="107"/>
      <c r="H12" s="107"/>
      <c r="I12" s="337">
        <f aca="true" t="shared" si="0" ref="I12:I17">F12+G12-H12</f>
        <v>6187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1000000</v>
      </c>
      <c r="D16" s="107"/>
      <c r="E16" s="107"/>
      <c r="F16" s="107">
        <v>230</v>
      </c>
      <c r="G16" s="107"/>
      <c r="H16" s="107"/>
      <c r="I16" s="337">
        <f t="shared" si="0"/>
        <v>230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219871065</v>
      </c>
      <c r="D17" s="93">
        <f t="shared" si="1"/>
        <v>0</v>
      </c>
      <c r="E17" s="93">
        <f t="shared" si="1"/>
        <v>0</v>
      </c>
      <c r="F17" s="93">
        <f t="shared" si="1"/>
        <v>6417</v>
      </c>
      <c r="G17" s="93">
        <f t="shared" si="1"/>
        <v>0</v>
      </c>
      <c r="H17" s="93">
        <f t="shared" si="1"/>
        <v>0</v>
      </c>
      <c r="I17" s="337">
        <f t="shared" si="0"/>
        <v>6417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28.07.2014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workbookViewId="0" topLeftCell="A1">
      <selection activeCell="A4" sqref="A4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897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7" t="str">
        <f>'[1]справка №1-БАЛАНС'!E3</f>
        <v>СОФАРМА АД</v>
      </c>
      <c r="C5" s="63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32" t="str">
        <f>+'справка №1-БАЛАНС'!E5</f>
        <v>01.01.-30.06.2014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0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4.25" customHeight="1">
      <c r="A12" s="54" t="s">
        <v>858</v>
      </c>
      <c r="B12" s="55"/>
      <c r="C12" s="346">
        <v>8729</v>
      </c>
      <c r="D12" s="381">
        <v>0.4999</v>
      </c>
      <c r="E12" s="346">
        <f>+C12</f>
        <v>8729</v>
      </c>
      <c r="F12" s="348">
        <f aca="true" t="shared" si="0" ref="F12:F26">C12-E12</f>
        <v>0</v>
      </c>
    </row>
    <row r="13" spans="1:6" ht="12.75">
      <c r="A13" s="54" t="s">
        <v>859</v>
      </c>
      <c r="B13" s="55"/>
      <c r="C13" s="346">
        <v>1911</v>
      </c>
      <c r="D13" s="381">
        <v>0.7654</v>
      </c>
      <c r="E13" s="346"/>
      <c r="F13" s="348">
        <f t="shared" si="0"/>
        <v>1911</v>
      </c>
    </row>
    <row r="14" spans="1:6" ht="12.75">
      <c r="A14" s="54" t="s">
        <v>860</v>
      </c>
      <c r="B14" s="55"/>
      <c r="C14" s="346">
        <v>384</v>
      </c>
      <c r="D14" s="381">
        <v>1</v>
      </c>
      <c r="E14" s="346"/>
      <c r="F14" s="348">
        <f t="shared" si="0"/>
        <v>384</v>
      </c>
    </row>
    <row r="15" spans="1:6" ht="12.75">
      <c r="A15" s="54" t="s">
        <v>861</v>
      </c>
      <c r="B15" s="55"/>
      <c r="C15" s="346">
        <v>8384</v>
      </c>
      <c r="D15" s="381">
        <v>0.9715</v>
      </c>
      <c r="E15" s="346"/>
      <c r="F15" s="348">
        <f t="shared" si="0"/>
        <v>8384</v>
      </c>
    </row>
    <row r="16" spans="1:6" ht="12.75">
      <c r="A16" s="54" t="s">
        <v>862</v>
      </c>
      <c r="B16" s="55"/>
      <c r="C16" s="346">
        <v>28605</v>
      </c>
      <c r="D16" s="381">
        <v>0.7208</v>
      </c>
      <c r="E16" s="346">
        <f>+C16</f>
        <v>28605</v>
      </c>
      <c r="F16" s="348">
        <f t="shared" si="0"/>
        <v>0</v>
      </c>
    </row>
    <row r="17" spans="1:6" ht="12.75">
      <c r="A17" s="54" t="s">
        <v>870</v>
      </c>
      <c r="B17" s="55"/>
      <c r="C17" s="346">
        <v>643</v>
      </c>
      <c r="D17" s="381">
        <v>0.4289</v>
      </c>
      <c r="E17" s="346">
        <f>+C17</f>
        <v>643</v>
      </c>
      <c r="F17" s="348">
        <f t="shared" si="0"/>
        <v>0</v>
      </c>
    </row>
    <row r="18" spans="1:6" ht="12.75">
      <c r="A18" s="54" t="s">
        <v>871</v>
      </c>
      <c r="B18" s="55"/>
      <c r="C18" s="346">
        <v>2701</v>
      </c>
      <c r="D18" s="381">
        <v>0.5297</v>
      </c>
      <c r="E18" s="346">
        <f>+C18</f>
        <v>2701</v>
      </c>
      <c r="F18" s="348">
        <f t="shared" si="0"/>
        <v>0</v>
      </c>
    </row>
    <row r="19" spans="1:6" ht="12.75">
      <c r="A19" s="54" t="s">
        <v>872</v>
      </c>
      <c r="B19" s="55"/>
      <c r="C19" s="346">
        <v>19448</v>
      </c>
      <c r="D19" s="381">
        <v>0.4999</v>
      </c>
      <c r="E19" s="346">
        <f>+C19</f>
        <v>19448</v>
      </c>
      <c r="F19" s="348">
        <f t="shared" si="0"/>
        <v>0</v>
      </c>
    </row>
    <row r="20" spans="1:6" ht="12.75">
      <c r="A20" s="54">
        <v>9</v>
      </c>
      <c r="B20" s="55"/>
      <c r="C20" s="346"/>
      <c r="D20" s="381"/>
      <c r="E20" s="346"/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.75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" customHeight="1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6" ht="12.75">
      <c r="A26" s="54">
        <v>15</v>
      </c>
      <c r="B26" s="55"/>
      <c r="C26" s="346"/>
      <c r="D26" s="381"/>
      <c r="E26" s="346"/>
      <c r="F26" s="348">
        <f t="shared" si="0"/>
        <v>0</v>
      </c>
    </row>
    <row r="27" spans="1:16" ht="11.25" customHeight="1">
      <c r="A27" s="56" t="s">
        <v>559</v>
      </c>
      <c r="B27" s="57" t="s">
        <v>821</v>
      </c>
      <c r="C27" s="333">
        <f>SUM(C12:C26)</f>
        <v>70805</v>
      </c>
      <c r="D27" s="380"/>
      <c r="E27" s="333">
        <f>SUM(E12:E26)</f>
        <v>60126</v>
      </c>
      <c r="F27" s="347">
        <f>SUM(F12:F26)</f>
        <v>10679</v>
      </c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6" ht="16.5" customHeight="1">
      <c r="A28" s="54" t="s">
        <v>822</v>
      </c>
      <c r="B28" s="58"/>
      <c r="C28" s="333"/>
      <c r="D28" s="380"/>
      <c r="E28" s="333"/>
      <c r="F28" s="347"/>
    </row>
    <row r="29" spans="1:6" ht="12.75">
      <c r="A29" s="54" t="s">
        <v>538</v>
      </c>
      <c r="B29" s="58"/>
      <c r="C29" s="346"/>
      <c r="D29" s="381"/>
      <c r="E29" s="346"/>
      <c r="F29" s="348">
        <f aca="true" t="shared" si="1" ref="F29:F43">C29-E29</f>
        <v>0</v>
      </c>
    </row>
    <row r="30" spans="1:6" ht="12.75">
      <c r="A30" s="54" t="s">
        <v>541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544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 t="s">
        <v>547</v>
      </c>
      <c r="B32" s="58"/>
      <c r="C32" s="346"/>
      <c r="D32" s="381"/>
      <c r="E32" s="346"/>
      <c r="F32" s="348">
        <f t="shared" si="1"/>
        <v>0</v>
      </c>
    </row>
    <row r="33" spans="1:6" ht="12.75">
      <c r="A33" s="54">
        <v>5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6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7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8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9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10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11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12</v>
      </c>
      <c r="B40" s="55"/>
      <c r="C40" s="346"/>
      <c r="D40" s="381"/>
      <c r="E40" s="346"/>
      <c r="F40" s="348">
        <f t="shared" si="1"/>
        <v>0</v>
      </c>
    </row>
    <row r="41" spans="1:6" ht="12.75">
      <c r="A41" s="54">
        <v>13</v>
      </c>
      <c r="B41" s="55"/>
      <c r="C41" s="346"/>
      <c r="D41" s="381"/>
      <c r="E41" s="346"/>
      <c r="F41" s="348">
        <f t="shared" si="1"/>
        <v>0</v>
      </c>
    </row>
    <row r="42" spans="1:6" ht="12" customHeight="1">
      <c r="A42" s="54">
        <v>14</v>
      </c>
      <c r="B42" s="55"/>
      <c r="C42" s="346"/>
      <c r="D42" s="381"/>
      <c r="E42" s="346"/>
      <c r="F42" s="348">
        <f t="shared" si="1"/>
        <v>0</v>
      </c>
    </row>
    <row r="43" spans="1:6" ht="12.75">
      <c r="A43" s="54">
        <v>15</v>
      </c>
      <c r="B43" s="55"/>
      <c r="C43" s="346"/>
      <c r="D43" s="381"/>
      <c r="E43" s="346"/>
      <c r="F43" s="348">
        <f t="shared" si="1"/>
        <v>0</v>
      </c>
    </row>
    <row r="44" spans="1:16" ht="15" customHeight="1">
      <c r="A44" s="56" t="s">
        <v>576</v>
      </c>
      <c r="B44" s="57" t="s">
        <v>823</v>
      </c>
      <c r="C44" s="333">
        <f>SUM(C29:C43)</f>
        <v>0</v>
      </c>
      <c r="D44" s="380"/>
      <c r="E44" s="333">
        <f>SUM(E29:E43)</f>
        <v>0</v>
      </c>
      <c r="F44" s="347">
        <f>SUM(F29:F43)</f>
        <v>0</v>
      </c>
      <c r="G44" s="323"/>
      <c r="H44" s="323"/>
      <c r="I44" s="323"/>
      <c r="J44" s="323"/>
      <c r="K44" s="323"/>
      <c r="L44" s="323"/>
      <c r="M44" s="323"/>
      <c r="N44" s="323"/>
      <c r="O44" s="323"/>
      <c r="P44" s="323"/>
    </row>
    <row r="45" spans="1:6" ht="12.75" customHeight="1">
      <c r="A45" s="54" t="s">
        <v>824</v>
      </c>
      <c r="B45" s="58"/>
      <c r="C45" s="333"/>
      <c r="D45" s="380"/>
      <c r="E45" s="333"/>
      <c r="F45" s="347"/>
    </row>
    <row r="46" spans="1:6" ht="12.75">
      <c r="A46" s="54"/>
      <c r="B46" s="58"/>
      <c r="C46" s="346"/>
      <c r="D46" s="381"/>
      <c r="E46" s="346">
        <f>+C46</f>
        <v>0</v>
      </c>
      <c r="F46" s="348">
        <f aca="true" t="shared" si="2" ref="F46:F60">C46-E46</f>
        <v>0</v>
      </c>
    </row>
    <row r="47" spans="1:6" ht="12.75">
      <c r="A47" s="54" t="s">
        <v>541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544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 t="s">
        <v>547</v>
      </c>
      <c r="B49" s="58"/>
      <c r="C49" s="346"/>
      <c r="D49" s="381"/>
      <c r="E49" s="346"/>
      <c r="F49" s="348">
        <f t="shared" si="2"/>
        <v>0</v>
      </c>
    </row>
    <row r="50" spans="1:6" ht="12.75">
      <c r="A50" s="54">
        <v>5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6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7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8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9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10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11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12</v>
      </c>
      <c r="B57" s="55"/>
      <c r="C57" s="346"/>
      <c r="D57" s="381"/>
      <c r="E57" s="346"/>
      <c r="F57" s="348">
        <f t="shared" si="2"/>
        <v>0</v>
      </c>
    </row>
    <row r="58" spans="1:6" ht="12.75">
      <c r="A58" s="54">
        <v>13</v>
      </c>
      <c r="B58" s="55"/>
      <c r="C58" s="346"/>
      <c r="D58" s="381"/>
      <c r="E58" s="346"/>
      <c r="F58" s="348">
        <f t="shared" si="2"/>
        <v>0</v>
      </c>
    </row>
    <row r="59" spans="1:6" ht="12" customHeight="1">
      <c r="A59" s="54">
        <v>14</v>
      </c>
      <c r="B59" s="55"/>
      <c r="C59" s="346"/>
      <c r="D59" s="381"/>
      <c r="E59" s="346"/>
      <c r="F59" s="348">
        <f t="shared" si="2"/>
        <v>0</v>
      </c>
    </row>
    <row r="60" spans="1:6" ht="12.75">
      <c r="A60" s="54">
        <v>15</v>
      </c>
      <c r="B60" s="55"/>
      <c r="C60" s="346"/>
      <c r="D60" s="381"/>
      <c r="E60" s="346"/>
      <c r="F60" s="348">
        <f t="shared" si="2"/>
        <v>0</v>
      </c>
    </row>
    <row r="61" spans="1:16" ht="12" customHeight="1">
      <c r="A61" s="56" t="s">
        <v>595</v>
      </c>
      <c r="B61" s="57" t="s">
        <v>825</v>
      </c>
      <c r="C61" s="333">
        <f>SUM(C46:C60)</f>
        <v>0</v>
      </c>
      <c r="D61" s="380"/>
      <c r="E61" s="333">
        <f>SUM(E46:E60)</f>
        <v>0</v>
      </c>
      <c r="F61" s="347">
        <f>SUM(F46:F60)</f>
        <v>0</v>
      </c>
      <c r="G61" s="323"/>
      <c r="H61" s="323"/>
      <c r="I61" s="323"/>
      <c r="J61" s="323"/>
      <c r="K61" s="323"/>
      <c r="L61" s="323"/>
      <c r="M61" s="323"/>
      <c r="N61" s="323"/>
      <c r="O61" s="323"/>
      <c r="P61" s="323"/>
    </row>
    <row r="62" spans="1:6" ht="18.75" customHeight="1">
      <c r="A62" s="54" t="s">
        <v>826</v>
      </c>
      <c r="B62" s="58"/>
      <c r="C62" s="333"/>
      <c r="D62" s="380"/>
      <c r="E62" s="333"/>
      <c r="F62" s="347"/>
    </row>
    <row r="63" spans="1:6" ht="12.75">
      <c r="A63" s="54" t="s">
        <v>863</v>
      </c>
      <c r="B63" s="58"/>
      <c r="C63" s="346">
        <v>1532</v>
      </c>
      <c r="D63" s="381">
        <v>0.099</v>
      </c>
      <c r="E63" s="346">
        <f>+C63</f>
        <v>1532</v>
      </c>
      <c r="F63" s="348">
        <f aca="true" t="shared" si="3" ref="F63:F77">C63-E63</f>
        <v>0</v>
      </c>
    </row>
    <row r="64" spans="1:6" ht="12.75">
      <c r="A64" s="54" t="s">
        <v>864</v>
      </c>
      <c r="B64" s="58"/>
      <c r="C64" s="346">
        <v>46</v>
      </c>
      <c r="D64" s="382">
        <v>0.001</v>
      </c>
      <c r="E64" s="346">
        <f>+C64</f>
        <v>46</v>
      </c>
      <c r="F64" s="348">
        <f t="shared" si="3"/>
        <v>0</v>
      </c>
    </row>
    <row r="65" spans="1:6" ht="12.75">
      <c r="A65" s="54" t="s">
        <v>865</v>
      </c>
      <c r="B65" s="58"/>
      <c r="C65" s="346">
        <v>3098</v>
      </c>
      <c r="D65" s="381">
        <v>0.1187</v>
      </c>
      <c r="E65" s="346">
        <f>+C65</f>
        <v>3098</v>
      </c>
      <c r="F65" s="348">
        <f t="shared" si="3"/>
        <v>0</v>
      </c>
    </row>
    <row r="66" spans="1:6" ht="12.75">
      <c r="A66" s="54" t="s">
        <v>866</v>
      </c>
      <c r="B66" s="58"/>
      <c r="C66" s="346">
        <v>7</v>
      </c>
      <c r="D66" s="381">
        <v>0.0148</v>
      </c>
      <c r="E66" s="346"/>
      <c r="F66" s="348">
        <f t="shared" si="3"/>
        <v>7</v>
      </c>
    </row>
    <row r="67" spans="1:6" ht="12.75">
      <c r="A67" s="54" t="s">
        <v>868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867</v>
      </c>
      <c r="B68" s="55"/>
      <c r="C68" s="346">
        <v>0</v>
      </c>
      <c r="D68" s="381"/>
      <c r="E68" s="346">
        <f aca="true" t="shared" si="4" ref="E68:E73">+C68</f>
        <v>0</v>
      </c>
      <c r="F68" s="348">
        <f t="shared" si="3"/>
        <v>0</v>
      </c>
    </row>
    <row r="69" spans="1:6" ht="12.75">
      <c r="A69" s="54" t="s">
        <v>880</v>
      </c>
      <c r="B69" s="55"/>
      <c r="C69" s="346">
        <v>282</v>
      </c>
      <c r="D69" s="382">
        <v>0.106</v>
      </c>
      <c r="E69" s="346">
        <f t="shared" si="4"/>
        <v>282</v>
      </c>
      <c r="F69" s="348">
        <f t="shared" si="3"/>
        <v>0</v>
      </c>
    </row>
    <row r="70" spans="1:6" ht="12.75">
      <c r="A70" s="54" t="s">
        <v>881</v>
      </c>
      <c r="B70" s="55"/>
      <c r="C70" s="346">
        <v>993</v>
      </c>
      <c r="D70" s="381">
        <v>0.0846</v>
      </c>
      <c r="E70" s="346">
        <f t="shared" si="4"/>
        <v>993</v>
      </c>
      <c r="F70" s="348">
        <f t="shared" si="3"/>
        <v>0</v>
      </c>
    </row>
    <row r="71" spans="1:6" ht="12.75">
      <c r="A71" s="54" t="s">
        <v>882</v>
      </c>
      <c r="B71" s="55"/>
      <c r="C71" s="346">
        <v>40</v>
      </c>
      <c r="D71" s="381">
        <v>0.047</v>
      </c>
      <c r="E71" s="346">
        <f t="shared" si="4"/>
        <v>40</v>
      </c>
      <c r="F71" s="348">
        <f t="shared" si="3"/>
        <v>0</v>
      </c>
    </row>
    <row r="72" spans="1:6" ht="12.75">
      <c r="A72" s="54" t="s">
        <v>889</v>
      </c>
      <c r="B72" s="55"/>
      <c r="C72" s="346">
        <v>101</v>
      </c>
      <c r="D72" s="381">
        <v>0.0195</v>
      </c>
      <c r="E72" s="346">
        <f t="shared" si="4"/>
        <v>101</v>
      </c>
      <c r="F72" s="348">
        <f t="shared" si="3"/>
        <v>0</v>
      </c>
    </row>
    <row r="73" spans="1:6" ht="12.75">
      <c r="A73" s="54" t="s">
        <v>890</v>
      </c>
      <c r="B73" s="55"/>
      <c r="C73" s="346">
        <v>1</v>
      </c>
      <c r="D73" s="381">
        <v>0.0027</v>
      </c>
      <c r="E73" s="346">
        <f t="shared" si="4"/>
        <v>1</v>
      </c>
      <c r="F73" s="348">
        <f t="shared" si="3"/>
        <v>0</v>
      </c>
    </row>
    <row r="74" spans="1:6" ht="12.75">
      <c r="A74" s="54">
        <v>12</v>
      </c>
      <c r="B74" s="55"/>
      <c r="C74" s="346"/>
      <c r="D74" s="381"/>
      <c r="E74" s="346"/>
      <c r="F74" s="348">
        <f t="shared" si="3"/>
        <v>0</v>
      </c>
    </row>
    <row r="75" spans="1:6" ht="12.75">
      <c r="A75" s="54">
        <v>13</v>
      </c>
      <c r="B75" s="55"/>
      <c r="C75" s="346"/>
      <c r="D75" s="381"/>
      <c r="E75" s="346"/>
      <c r="F75" s="348">
        <f t="shared" si="3"/>
        <v>0</v>
      </c>
    </row>
    <row r="76" spans="1:6" ht="12" customHeight="1">
      <c r="A76" s="54">
        <v>14</v>
      </c>
      <c r="B76" s="55"/>
      <c r="C76" s="346"/>
      <c r="D76" s="381"/>
      <c r="E76" s="346"/>
      <c r="F76" s="348">
        <f t="shared" si="3"/>
        <v>0</v>
      </c>
    </row>
    <row r="77" spans="1:6" ht="12.75">
      <c r="A77" s="54">
        <v>15</v>
      </c>
      <c r="B77" s="55"/>
      <c r="C77" s="346"/>
      <c r="D77" s="381"/>
      <c r="E77" s="346"/>
      <c r="F77" s="348">
        <f t="shared" si="3"/>
        <v>0</v>
      </c>
    </row>
    <row r="78" spans="1:16" ht="14.25" customHeight="1">
      <c r="A78" s="56" t="s">
        <v>827</v>
      </c>
      <c r="B78" s="57" t="s">
        <v>828</v>
      </c>
      <c r="C78" s="333">
        <f>SUM(C63:C77)</f>
        <v>6103</v>
      </c>
      <c r="D78" s="380"/>
      <c r="E78" s="333">
        <f>SUM(E63:E77)</f>
        <v>6093</v>
      </c>
      <c r="F78" s="347">
        <f>SUM(F63:F77)</f>
        <v>10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C78+C61+C44+C27</f>
        <v>76908</v>
      </c>
      <c r="D79" s="380"/>
      <c r="E79" s="333">
        <f>E78+E61+E44+E27</f>
        <v>66219</v>
      </c>
      <c r="F79" s="347">
        <f>F78+F61+F44+F27</f>
        <v>10689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6" ht="15" customHeight="1">
      <c r="A80" s="52" t="s">
        <v>831</v>
      </c>
      <c r="B80" s="57"/>
      <c r="C80" s="333"/>
      <c r="D80" s="380"/>
      <c r="E80" s="333"/>
      <c r="F80" s="347"/>
    </row>
    <row r="81" spans="1:6" ht="14.25" customHeight="1">
      <c r="A81" s="54" t="s">
        <v>820</v>
      </c>
      <c r="B81" s="58"/>
      <c r="C81" s="333"/>
      <c r="D81" s="380"/>
      <c r="E81" s="333"/>
      <c r="F81" s="347"/>
    </row>
    <row r="82" spans="1:6" ht="12.75">
      <c r="A82" s="54" t="s">
        <v>883</v>
      </c>
      <c r="B82" s="55"/>
      <c r="C82" s="346">
        <v>0</v>
      </c>
      <c r="D82" s="381">
        <v>0.8</v>
      </c>
      <c r="E82" s="346"/>
      <c r="F82" s="348">
        <f aca="true" t="shared" si="5" ref="F82:F96">C82-E82</f>
        <v>0</v>
      </c>
    </row>
    <row r="83" spans="1:6" ht="12.75">
      <c r="A83" s="54" t="s">
        <v>884</v>
      </c>
      <c r="B83" s="55"/>
      <c r="C83" s="346">
        <v>6187</v>
      </c>
      <c r="D83" s="381">
        <v>0.9956</v>
      </c>
      <c r="E83" s="346"/>
      <c r="F83" s="348">
        <f t="shared" si="5"/>
        <v>6187</v>
      </c>
    </row>
    <row r="84" spans="1:6" ht="12.75">
      <c r="A84" s="54" t="s">
        <v>885</v>
      </c>
      <c r="B84" s="55"/>
      <c r="C84" s="346">
        <v>5739</v>
      </c>
      <c r="D84" s="381">
        <v>0.51</v>
      </c>
      <c r="E84" s="346"/>
      <c r="F84" s="348">
        <f t="shared" si="5"/>
        <v>5739</v>
      </c>
    </row>
    <row r="85" spans="1:6" ht="12.75">
      <c r="A85" s="54" t="s">
        <v>886</v>
      </c>
      <c r="B85" s="55"/>
      <c r="C85" s="346">
        <v>22270</v>
      </c>
      <c r="D85" s="381">
        <v>0.6613</v>
      </c>
      <c r="E85" s="346"/>
      <c r="F85" s="348">
        <f t="shared" si="5"/>
        <v>22270</v>
      </c>
    </row>
    <row r="86" spans="1:6" ht="12.75">
      <c r="A86" s="54" t="s">
        <v>887</v>
      </c>
      <c r="B86" s="55"/>
      <c r="C86" s="346">
        <v>323</v>
      </c>
      <c r="D86" s="381">
        <v>1</v>
      </c>
      <c r="E86" s="346"/>
      <c r="F86" s="348">
        <f t="shared" si="5"/>
        <v>323</v>
      </c>
    </row>
    <row r="87" spans="1:6" ht="12.75">
      <c r="A87" s="54" t="s">
        <v>888</v>
      </c>
      <c r="B87" s="55"/>
      <c r="C87" s="346">
        <v>230</v>
      </c>
      <c r="D87" s="381">
        <v>1</v>
      </c>
      <c r="E87" s="346"/>
      <c r="F87" s="348">
        <f t="shared" si="5"/>
        <v>230</v>
      </c>
    </row>
    <row r="88" spans="1:6" ht="12.75">
      <c r="A88" s="54">
        <v>7</v>
      </c>
      <c r="B88" s="55"/>
      <c r="C88" s="346"/>
      <c r="D88" s="381"/>
      <c r="E88" s="346"/>
      <c r="F88" s="348">
        <f t="shared" si="5"/>
        <v>0</v>
      </c>
    </row>
    <row r="89" spans="1:6" ht="12.75">
      <c r="A89" s="54">
        <v>8</v>
      </c>
      <c r="B89" s="55"/>
      <c r="C89" s="346"/>
      <c r="D89" s="381"/>
      <c r="E89" s="346"/>
      <c r="F89" s="348">
        <f t="shared" si="5"/>
        <v>0</v>
      </c>
    </row>
    <row r="90" spans="1:6" ht="12" customHeight="1">
      <c r="A90" s="54">
        <v>9</v>
      </c>
      <c r="B90" s="55"/>
      <c r="C90" s="346"/>
      <c r="D90" s="381"/>
      <c r="E90" s="346"/>
      <c r="F90" s="348">
        <f t="shared" si="5"/>
        <v>0</v>
      </c>
    </row>
    <row r="91" spans="1:6" ht="12.75">
      <c r="A91" s="54">
        <v>10</v>
      </c>
      <c r="B91" s="55"/>
      <c r="C91" s="346"/>
      <c r="D91" s="381"/>
      <c r="E91" s="346"/>
      <c r="F91" s="348">
        <f t="shared" si="5"/>
        <v>0</v>
      </c>
    </row>
    <row r="92" spans="1:6" ht="12.75">
      <c r="A92" s="54">
        <v>11</v>
      </c>
      <c r="B92" s="55"/>
      <c r="C92" s="346"/>
      <c r="D92" s="381"/>
      <c r="E92" s="346"/>
      <c r="F92" s="348">
        <f t="shared" si="5"/>
        <v>0</v>
      </c>
    </row>
    <row r="93" spans="1:6" ht="12.75">
      <c r="A93" s="54">
        <v>12</v>
      </c>
      <c r="B93" s="55"/>
      <c r="C93" s="346"/>
      <c r="D93" s="381"/>
      <c r="E93" s="346"/>
      <c r="F93" s="348">
        <f t="shared" si="5"/>
        <v>0</v>
      </c>
    </row>
    <row r="94" spans="1:9" ht="12.75">
      <c r="A94" s="54">
        <v>13</v>
      </c>
      <c r="B94" s="55"/>
      <c r="C94" s="346"/>
      <c r="D94" s="381"/>
      <c r="E94" s="346"/>
      <c r="F94" s="348">
        <f t="shared" si="5"/>
        <v>0</v>
      </c>
      <c r="I94" s="383"/>
    </row>
    <row r="95" spans="1:6" ht="12" customHeight="1">
      <c r="A95" s="54">
        <v>14</v>
      </c>
      <c r="B95" s="55"/>
      <c r="C95" s="346"/>
      <c r="D95" s="381"/>
      <c r="E95" s="346"/>
      <c r="F95" s="348">
        <f t="shared" si="5"/>
        <v>0</v>
      </c>
    </row>
    <row r="96" spans="1:6" ht="12.75">
      <c r="A96" s="54">
        <v>15</v>
      </c>
      <c r="B96" s="55"/>
      <c r="C96" s="346"/>
      <c r="D96" s="381"/>
      <c r="E96" s="346"/>
      <c r="F96" s="348">
        <f t="shared" si="5"/>
        <v>0</v>
      </c>
    </row>
    <row r="97" spans="1:16" ht="15" customHeight="1">
      <c r="A97" s="56" t="s">
        <v>559</v>
      </c>
      <c r="B97" s="57" t="s">
        <v>832</v>
      </c>
      <c r="C97" s="333">
        <f>SUM(C82:C96)</f>
        <v>34749</v>
      </c>
      <c r="D97" s="380"/>
      <c r="E97" s="333">
        <f>SUM(E82:E96)</f>
        <v>0</v>
      </c>
      <c r="F97" s="347">
        <f>SUM(F82:F96)</f>
        <v>34749</v>
      </c>
      <c r="G97" s="323"/>
      <c r="H97" s="323"/>
      <c r="I97" s="323"/>
      <c r="J97" s="323"/>
      <c r="K97" s="323"/>
      <c r="L97" s="323"/>
      <c r="M97" s="323"/>
      <c r="N97" s="323"/>
      <c r="O97" s="323"/>
      <c r="P97" s="323"/>
    </row>
    <row r="98" spans="1:6" ht="15.75" customHeight="1">
      <c r="A98" s="54" t="s">
        <v>822</v>
      </c>
      <c r="B98" s="58"/>
      <c r="C98" s="333"/>
      <c r="D98" s="380"/>
      <c r="E98" s="333"/>
      <c r="F98" s="347"/>
    </row>
    <row r="99" spans="1:6" ht="12.75">
      <c r="A99" s="54" t="s">
        <v>538</v>
      </c>
      <c r="B99" s="58"/>
      <c r="C99" s="346"/>
      <c r="D99" s="381"/>
      <c r="E99" s="346"/>
      <c r="F99" s="348">
        <f aca="true" t="shared" si="6" ref="F99:F113">C99-E99</f>
        <v>0</v>
      </c>
    </row>
    <row r="100" spans="1:6" ht="12.75">
      <c r="A100" s="54" t="s">
        <v>541</v>
      </c>
      <c r="B100" s="58"/>
      <c r="C100" s="346"/>
      <c r="D100" s="381"/>
      <c r="E100" s="346"/>
      <c r="F100" s="348">
        <f t="shared" si="6"/>
        <v>0</v>
      </c>
    </row>
    <row r="101" spans="1:6" ht="12.75">
      <c r="A101" s="54" t="s">
        <v>544</v>
      </c>
      <c r="B101" s="58"/>
      <c r="C101" s="346"/>
      <c r="D101" s="381"/>
      <c r="E101" s="346"/>
      <c r="F101" s="348">
        <f t="shared" si="6"/>
        <v>0</v>
      </c>
    </row>
    <row r="102" spans="1:6" ht="12.75">
      <c r="A102" s="54" t="s">
        <v>547</v>
      </c>
      <c r="B102" s="58"/>
      <c r="C102" s="346"/>
      <c r="D102" s="381"/>
      <c r="E102" s="346"/>
      <c r="F102" s="348">
        <f t="shared" si="6"/>
        <v>0</v>
      </c>
    </row>
    <row r="103" spans="1:6" ht="12.75">
      <c r="A103" s="54">
        <v>5</v>
      </c>
      <c r="B103" s="55"/>
      <c r="C103" s="346"/>
      <c r="D103" s="381"/>
      <c r="E103" s="346"/>
      <c r="F103" s="348">
        <f t="shared" si="6"/>
        <v>0</v>
      </c>
    </row>
    <row r="104" spans="1:6" ht="12.75">
      <c r="A104" s="54">
        <v>6</v>
      </c>
      <c r="B104" s="55"/>
      <c r="C104" s="346"/>
      <c r="D104" s="381"/>
      <c r="E104" s="346"/>
      <c r="F104" s="348">
        <f t="shared" si="6"/>
        <v>0</v>
      </c>
    </row>
    <row r="105" spans="1:6" ht="12.75">
      <c r="A105" s="54">
        <v>7</v>
      </c>
      <c r="B105" s="55"/>
      <c r="C105" s="346"/>
      <c r="D105" s="381"/>
      <c r="E105" s="346"/>
      <c r="F105" s="348">
        <f t="shared" si="6"/>
        <v>0</v>
      </c>
    </row>
    <row r="106" spans="1:6" ht="12.75">
      <c r="A106" s="54">
        <v>8</v>
      </c>
      <c r="B106" s="55"/>
      <c r="C106" s="346"/>
      <c r="D106" s="381"/>
      <c r="E106" s="346"/>
      <c r="F106" s="348">
        <f t="shared" si="6"/>
        <v>0</v>
      </c>
    </row>
    <row r="107" spans="1:6" ht="12" customHeight="1">
      <c r="A107" s="54">
        <v>9</v>
      </c>
      <c r="B107" s="55"/>
      <c r="C107" s="346"/>
      <c r="D107" s="381"/>
      <c r="E107" s="346"/>
      <c r="F107" s="348">
        <f t="shared" si="6"/>
        <v>0</v>
      </c>
    </row>
    <row r="108" spans="1:6" ht="12.75">
      <c r="A108" s="54">
        <v>10</v>
      </c>
      <c r="B108" s="55"/>
      <c r="C108" s="346"/>
      <c r="D108" s="381"/>
      <c r="E108" s="346"/>
      <c r="F108" s="348">
        <f t="shared" si="6"/>
        <v>0</v>
      </c>
    </row>
    <row r="109" spans="1:6" ht="12.75">
      <c r="A109" s="54">
        <v>11</v>
      </c>
      <c r="B109" s="55"/>
      <c r="C109" s="346"/>
      <c r="D109" s="381"/>
      <c r="E109" s="346"/>
      <c r="F109" s="348">
        <f t="shared" si="6"/>
        <v>0</v>
      </c>
    </row>
    <row r="110" spans="1:6" ht="12.75">
      <c r="A110" s="54">
        <v>12</v>
      </c>
      <c r="B110" s="55"/>
      <c r="C110" s="346"/>
      <c r="D110" s="381"/>
      <c r="E110" s="346"/>
      <c r="F110" s="348">
        <f t="shared" si="6"/>
        <v>0</v>
      </c>
    </row>
    <row r="111" spans="1:6" ht="12.75">
      <c r="A111" s="54">
        <v>13</v>
      </c>
      <c r="B111" s="55"/>
      <c r="C111" s="346"/>
      <c r="D111" s="381"/>
      <c r="E111" s="346"/>
      <c r="F111" s="348">
        <f t="shared" si="6"/>
        <v>0</v>
      </c>
    </row>
    <row r="112" spans="1:6" ht="12" customHeight="1">
      <c r="A112" s="54">
        <v>14</v>
      </c>
      <c r="B112" s="55"/>
      <c r="C112" s="346"/>
      <c r="D112" s="381"/>
      <c r="E112" s="346"/>
      <c r="F112" s="348">
        <f t="shared" si="6"/>
        <v>0</v>
      </c>
    </row>
    <row r="113" spans="1:6" ht="12.75">
      <c r="A113" s="54">
        <v>15</v>
      </c>
      <c r="B113" s="55"/>
      <c r="C113" s="346"/>
      <c r="D113" s="381"/>
      <c r="E113" s="346"/>
      <c r="F113" s="348">
        <f t="shared" si="6"/>
        <v>0</v>
      </c>
    </row>
    <row r="114" spans="1:16" ht="11.25" customHeight="1">
      <c r="A114" s="56" t="s">
        <v>576</v>
      </c>
      <c r="B114" s="57" t="s">
        <v>833</v>
      </c>
      <c r="C114" s="333">
        <f>SUM(C99:C113)</f>
        <v>0</v>
      </c>
      <c r="D114" s="380"/>
      <c r="E114" s="333">
        <f>SUM(E99:E113)</f>
        <v>0</v>
      </c>
      <c r="F114" s="347">
        <f>SUM(F99:F113)</f>
        <v>0</v>
      </c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</row>
    <row r="115" spans="1:6" ht="15" customHeight="1">
      <c r="A115" s="54" t="s">
        <v>824</v>
      </c>
      <c r="B115" s="58"/>
      <c r="C115" s="333"/>
      <c r="D115" s="380"/>
      <c r="E115" s="333"/>
      <c r="F115" s="347"/>
    </row>
    <row r="116" spans="1:6" ht="12.75">
      <c r="A116" s="54" t="s">
        <v>538</v>
      </c>
      <c r="B116" s="58"/>
      <c r="C116" s="346"/>
      <c r="D116" s="381"/>
      <c r="E116" s="346"/>
      <c r="F116" s="348">
        <f aca="true" t="shared" si="7" ref="F116:F130">C116-E116</f>
        <v>0</v>
      </c>
    </row>
    <row r="117" spans="1:6" ht="12.75">
      <c r="A117" s="54" t="s">
        <v>541</v>
      </c>
      <c r="B117" s="58"/>
      <c r="C117" s="346"/>
      <c r="D117" s="381"/>
      <c r="E117" s="346"/>
      <c r="F117" s="348">
        <f t="shared" si="7"/>
        <v>0</v>
      </c>
    </row>
    <row r="118" spans="1:6" ht="12.75">
      <c r="A118" s="54" t="s">
        <v>544</v>
      </c>
      <c r="B118" s="58"/>
      <c r="C118" s="346"/>
      <c r="D118" s="381"/>
      <c r="E118" s="346"/>
      <c r="F118" s="348">
        <f t="shared" si="7"/>
        <v>0</v>
      </c>
    </row>
    <row r="119" spans="1:6" ht="12.75">
      <c r="A119" s="54" t="s">
        <v>547</v>
      </c>
      <c r="B119" s="58"/>
      <c r="C119" s="346"/>
      <c r="D119" s="381"/>
      <c r="E119" s="346"/>
      <c r="F119" s="348">
        <f t="shared" si="7"/>
        <v>0</v>
      </c>
    </row>
    <row r="120" spans="1:6" ht="12.75">
      <c r="A120" s="54">
        <v>5</v>
      </c>
      <c r="B120" s="55"/>
      <c r="C120" s="346"/>
      <c r="D120" s="381"/>
      <c r="E120" s="346"/>
      <c r="F120" s="348">
        <f t="shared" si="7"/>
        <v>0</v>
      </c>
    </row>
    <row r="121" spans="1:6" ht="12.75">
      <c r="A121" s="54">
        <v>6</v>
      </c>
      <c r="B121" s="55"/>
      <c r="C121" s="346"/>
      <c r="D121" s="381"/>
      <c r="E121" s="346"/>
      <c r="F121" s="348">
        <f t="shared" si="7"/>
        <v>0</v>
      </c>
    </row>
    <row r="122" spans="1:6" ht="12.75">
      <c r="A122" s="54">
        <v>7</v>
      </c>
      <c r="B122" s="55"/>
      <c r="C122" s="346"/>
      <c r="D122" s="381"/>
      <c r="E122" s="346"/>
      <c r="F122" s="348">
        <f t="shared" si="7"/>
        <v>0</v>
      </c>
    </row>
    <row r="123" spans="1:6" ht="12.75">
      <c r="A123" s="54">
        <v>8</v>
      </c>
      <c r="B123" s="55"/>
      <c r="C123" s="346"/>
      <c r="D123" s="381"/>
      <c r="E123" s="346"/>
      <c r="F123" s="348">
        <f t="shared" si="7"/>
        <v>0</v>
      </c>
    </row>
    <row r="124" spans="1:6" ht="12" customHeight="1">
      <c r="A124" s="54">
        <v>9</v>
      </c>
      <c r="B124" s="55"/>
      <c r="C124" s="346"/>
      <c r="D124" s="381"/>
      <c r="E124" s="346"/>
      <c r="F124" s="348">
        <f t="shared" si="7"/>
        <v>0</v>
      </c>
    </row>
    <row r="125" spans="1:6" ht="12.75">
      <c r="A125" s="54">
        <v>10</v>
      </c>
      <c r="B125" s="55"/>
      <c r="C125" s="346"/>
      <c r="D125" s="381"/>
      <c r="E125" s="346"/>
      <c r="F125" s="348">
        <f t="shared" si="7"/>
        <v>0</v>
      </c>
    </row>
    <row r="126" spans="1:6" ht="12.75">
      <c r="A126" s="54">
        <v>11</v>
      </c>
      <c r="B126" s="55"/>
      <c r="C126" s="346"/>
      <c r="D126" s="381"/>
      <c r="E126" s="346"/>
      <c r="F126" s="348">
        <f t="shared" si="7"/>
        <v>0</v>
      </c>
    </row>
    <row r="127" spans="1:6" ht="12.75">
      <c r="A127" s="54">
        <v>12</v>
      </c>
      <c r="B127" s="55"/>
      <c r="C127" s="346"/>
      <c r="D127" s="381"/>
      <c r="E127" s="346"/>
      <c r="F127" s="348">
        <f t="shared" si="7"/>
        <v>0</v>
      </c>
    </row>
    <row r="128" spans="1:6" ht="12.75">
      <c r="A128" s="54">
        <v>13</v>
      </c>
      <c r="B128" s="55"/>
      <c r="C128" s="346"/>
      <c r="D128" s="381"/>
      <c r="E128" s="346"/>
      <c r="F128" s="348">
        <f t="shared" si="7"/>
        <v>0</v>
      </c>
    </row>
    <row r="129" spans="1:6" ht="12" customHeight="1">
      <c r="A129" s="54">
        <v>14</v>
      </c>
      <c r="B129" s="55"/>
      <c r="C129" s="346"/>
      <c r="D129" s="381"/>
      <c r="E129" s="346"/>
      <c r="F129" s="348">
        <f t="shared" si="7"/>
        <v>0</v>
      </c>
    </row>
    <row r="130" spans="1:6" ht="12.75">
      <c r="A130" s="54">
        <v>15</v>
      </c>
      <c r="B130" s="55"/>
      <c r="C130" s="346"/>
      <c r="D130" s="381"/>
      <c r="E130" s="346"/>
      <c r="F130" s="348">
        <f t="shared" si="7"/>
        <v>0</v>
      </c>
    </row>
    <row r="131" spans="1:16" ht="15.75" customHeight="1">
      <c r="A131" s="56" t="s">
        <v>595</v>
      </c>
      <c r="B131" s="57" t="s">
        <v>834</v>
      </c>
      <c r="C131" s="333">
        <f>SUM(C116:C130)</f>
        <v>0</v>
      </c>
      <c r="D131" s="380"/>
      <c r="E131" s="333">
        <f>SUM(E116:E130)</f>
        <v>0</v>
      </c>
      <c r="F131" s="347">
        <f>SUM(F116:F130)</f>
        <v>0</v>
      </c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</row>
    <row r="132" spans="1:6" ht="12.75" customHeight="1">
      <c r="A132" s="54" t="s">
        <v>826</v>
      </c>
      <c r="B132" s="58"/>
      <c r="C132" s="333"/>
      <c r="D132" s="380"/>
      <c r="E132" s="333"/>
      <c r="F132" s="347"/>
    </row>
    <row r="133" spans="1:6" ht="12.75">
      <c r="A133" s="54" t="s">
        <v>869</v>
      </c>
      <c r="B133" s="58"/>
      <c r="C133" s="346">
        <v>1505</v>
      </c>
      <c r="D133" s="381">
        <v>0.0077</v>
      </c>
      <c r="E133" s="346">
        <f>+C133</f>
        <v>1505</v>
      </c>
      <c r="F133" s="348">
        <f aca="true" t="shared" si="8" ref="F133:F147">C133-E133</f>
        <v>0</v>
      </c>
    </row>
    <row r="134" spans="1:6" ht="12.75">
      <c r="A134" s="54" t="s">
        <v>541</v>
      </c>
      <c r="B134" s="58"/>
      <c r="C134" s="346"/>
      <c r="D134" s="381"/>
      <c r="E134" s="346"/>
      <c r="F134" s="348">
        <f t="shared" si="8"/>
        <v>0</v>
      </c>
    </row>
    <row r="135" spans="1:6" ht="12.75">
      <c r="A135" s="54" t="s">
        <v>544</v>
      </c>
      <c r="B135" s="58"/>
      <c r="C135" s="346"/>
      <c r="D135" s="381"/>
      <c r="E135" s="346"/>
      <c r="F135" s="348">
        <f t="shared" si="8"/>
        <v>0</v>
      </c>
    </row>
    <row r="136" spans="1:6" ht="12.75">
      <c r="A136" s="54" t="s">
        <v>547</v>
      </c>
      <c r="B136" s="58"/>
      <c r="C136" s="346"/>
      <c r="D136" s="381"/>
      <c r="E136" s="346"/>
      <c r="F136" s="348">
        <f t="shared" si="8"/>
        <v>0</v>
      </c>
    </row>
    <row r="137" spans="1:6" ht="12.75">
      <c r="A137" s="54">
        <v>5</v>
      </c>
      <c r="B137" s="55"/>
      <c r="C137" s="346"/>
      <c r="D137" s="381"/>
      <c r="E137" s="346"/>
      <c r="F137" s="348">
        <f t="shared" si="8"/>
        <v>0</v>
      </c>
    </row>
    <row r="138" spans="1:6" ht="12.75">
      <c r="A138" s="54">
        <v>6</v>
      </c>
      <c r="B138" s="55"/>
      <c r="C138" s="346"/>
      <c r="D138" s="381"/>
      <c r="E138" s="346"/>
      <c r="F138" s="348">
        <f t="shared" si="8"/>
        <v>0</v>
      </c>
    </row>
    <row r="139" spans="1:6" ht="12.75">
      <c r="A139" s="54">
        <v>7</v>
      </c>
      <c r="B139" s="55"/>
      <c r="C139" s="346"/>
      <c r="D139" s="381"/>
      <c r="E139" s="346"/>
      <c r="F139" s="348">
        <f t="shared" si="8"/>
        <v>0</v>
      </c>
    </row>
    <row r="140" spans="1:6" ht="12.75">
      <c r="A140" s="54">
        <v>8</v>
      </c>
      <c r="B140" s="55"/>
      <c r="C140" s="346"/>
      <c r="D140" s="381"/>
      <c r="E140" s="346"/>
      <c r="F140" s="348">
        <f t="shared" si="8"/>
        <v>0</v>
      </c>
    </row>
    <row r="141" spans="1:6" ht="12" customHeight="1">
      <c r="A141" s="54">
        <v>9</v>
      </c>
      <c r="B141" s="55"/>
      <c r="C141" s="346"/>
      <c r="D141" s="381"/>
      <c r="E141" s="346"/>
      <c r="F141" s="348">
        <f t="shared" si="8"/>
        <v>0</v>
      </c>
    </row>
    <row r="142" spans="1:6" ht="12.75">
      <c r="A142" s="54">
        <v>10</v>
      </c>
      <c r="B142" s="55"/>
      <c r="C142" s="346"/>
      <c r="D142" s="381"/>
      <c r="E142" s="346"/>
      <c r="F142" s="348">
        <f t="shared" si="8"/>
        <v>0</v>
      </c>
    </row>
    <row r="143" spans="1:6" ht="12.75">
      <c r="A143" s="54">
        <v>11</v>
      </c>
      <c r="B143" s="55"/>
      <c r="C143" s="346"/>
      <c r="D143" s="381"/>
      <c r="E143" s="346"/>
      <c r="F143" s="348">
        <f t="shared" si="8"/>
        <v>0</v>
      </c>
    </row>
    <row r="144" spans="1:6" ht="12.75">
      <c r="A144" s="54">
        <v>12</v>
      </c>
      <c r="B144" s="55"/>
      <c r="C144" s="346"/>
      <c r="D144" s="381"/>
      <c r="E144" s="346"/>
      <c r="F144" s="348">
        <f t="shared" si="8"/>
        <v>0</v>
      </c>
    </row>
    <row r="145" spans="1:6" ht="12.75">
      <c r="A145" s="54">
        <v>13</v>
      </c>
      <c r="B145" s="55"/>
      <c r="C145" s="346"/>
      <c r="D145" s="381"/>
      <c r="E145" s="346"/>
      <c r="F145" s="348">
        <f t="shared" si="8"/>
        <v>0</v>
      </c>
    </row>
    <row r="146" spans="1:6" ht="12" customHeight="1">
      <c r="A146" s="54">
        <v>14</v>
      </c>
      <c r="B146" s="55"/>
      <c r="C146" s="346"/>
      <c r="D146" s="381"/>
      <c r="E146" s="346"/>
      <c r="F146" s="348">
        <f t="shared" si="8"/>
        <v>0</v>
      </c>
    </row>
    <row r="147" spans="1:6" ht="12.75">
      <c r="A147" s="54">
        <v>15</v>
      </c>
      <c r="B147" s="55"/>
      <c r="C147" s="346"/>
      <c r="D147" s="381"/>
      <c r="E147" s="346"/>
      <c r="F147" s="348">
        <f t="shared" si="8"/>
        <v>0</v>
      </c>
    </row>
    <row r="148" spans="1:16" ht="17.25" customHeight="1">
      <c r="A148" s="56" t="s">
        <v>827</v>
      </c>
      <c r="B148" s="57" t="s">
        <v>835</v>
      </c>
      <c r="C148" s="333">
        <f>SUM(C133:C147)</f>
        <v>1505</v>
      </c>
      <c r="D148" s="333"/>
      <c r="E148" s="333">
        <f>SUM(E133:E147)</f>
        <v>1505</v>
      </c>
      <c r="F148" s="347">
        <f>SUM(F133:F147)</f>
        <v>0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16" ht="19.5" customHeight="1">
      <c r="A149" s="59" t="s">
        <v>836</v>
      </c>
      <c r="B149" s="57" t="s">
        <v>837</v>
      </c>
      <c r="C149" s="333">
        <f>C148+C131+C114+C97</f>
        <v>36254</v>
      </c>
      <c r="D149" s="333"/>
      <c r="E149" s="333">
        <f>E148+E131+E114+E97</f>
        <v>1505</v>
      </c>
      <c r="F149" s="347">
        <f>F148+F131+F114+F97</f>
        <v>34749</v>
      </c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5" t="str">
        <f>'справка №7'!A30</f>
        <v>Дата на съставяне: 28.07.2014</v>
      </c>
      <c r="B151" s="349"/>
      <c r="C151" s="643" t="s">
        <v>851</v>
      </c>
      <c r="D151" s="643"/>
      <c r="E151" s="643"/>
      <c r="F151" s="643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3" t="s">
        <v>852</v>
      </c>
      <c r="D153" s="643"/>
      <c r="E153" s="643"/>
      <c r="F153" s="643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892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3" t="s">
        <v>1</v>
      </c>
      <c r="G2" s="613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01.01.-30.06.2014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30945</v>
      </c>
      <c r="D9" s="496">
        <v>26847</v>
      </c>
      <c r="E9" s="494" t="s">
        <v>281</v>
      </c>
      <c r="F9" s="497" t="s">
        <v>282</v>
      </c>
      <c r="G9" s="498">
        <v>104983</v>
      </c>
      <c r="H9" s="498">
        <v>111217</v>
      </c>
    </row>
    <row r="10" spans="1:8" ht="12">
      <c r="A10" s="494" t="s">
        <v>283</v>
      </c>
      <c r="B10" s="495" t="s">
        <v>284</v>
      </c>
      <c r="C10" s="496">
        <v>37415</v>
      </c>
      <c r="D10" s="496">
        <v>27951</v>
      </c>
      <c r="E10" s="494" t="s">
        <v>285</v>
      </c>
      <c r="F10" s="497" t="s">
        <v>286</v>
      </c>
      <c r="G10" s="498">
        <v>792</v>
      </c>
      <c r="H10" s="498">
        <v>700</v>
      </c>
    </row>
    <row r="11" spans="1:8" ht="12">
      <c r="A11" s="494" t="s">
        <v>287</v>
      </c>
      <c r="B11" s="495" t="s">
        <v>288</v>
      </c>
      <c r="C11" s="496">
        <v>8632</v>
      </c>
      <c r="D11" s="496">
        <v>4938</v>
      </c>
      <c r="E11" s="499" t="s">
        <v>289</v>
      </c>
      <c r="F11" s="497" t="s">
        <v>290</v>
      </c>
      <c r="G11" s="498">
        <v>1872</v>
      </c>
      <c r="H11" s="498">
        <v>1324</v>
      </c>
    </row>
    <row r="12" spans="1:8" ht="12">
      <c r="A12" s="494" t="s">
        <v>291</v>
      </c>
      <c r="B12" s="495" t="s">
        <v>292</v>
      </c>
      <c r="C12" s="496">
        <v>14578</v>
      </c>
      <c r="D12" s="496">
        <v>14632</v>
      </c>
      <c r="E12" s="499" t="s">
        <v>77</v>
      </c>
      <c r="F12" s="497" t="s">
        <v>293</v>
      </c>
      <c r="G12" s="498">
        <v>10137</v>
      </c>
      <c r="H12" s="498">
        <v>8575</v>
      </c>
    </row>
    <row r="13" spans="1:18" ht="12">
      <c r="A13" s="494" t="s">
        <v>294</v>
      </c>
      <c r="B13" s="495" t="s">
        <v>295</v>
      </c>
      <c r="C13" s="496">
        <v>3460</v>
      </c>
      <c r="D13" s="496">
        <v>3211</v>
      </c>
      <c r="E13" s="500" t="s">
        <v>50</v>
      </c>
      <c r="F13" s="501" t="s">
        <v>296</v>
      </c>
      <c r="G13" s="490">
        <f>SUM(G9:G12)</f>
        <v>117784</v>
      </c>
      <c r="H13" s="490">
        <f>SUM(H9:H12)</f>
        <v>121816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10442</v>
      </c>
      <c r="D14" s="496">
        <v>8705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-7070</v>
      </c>
      <c r="D15" s="504">
        <v>5941</v>
      </c>
      <c r="E15" s="491" t="s">
        <v>301</v>
      </c>
      <c r="F15" s="505" t="s">
        <v>302</v>
      </c>
      <c r="G15" s="498">
        <v>90</v>
      </c>
      <c r="H15" s="498"/>
    </row>
    <row r="16" spans="1:8" ht="12">
      <c r="A16" s="494" t="s">
        <v>303</v>
      </c>
      <c r="B16" s="495" t="s">
        <v>304</v>
      </c>
      <c r="C16" s="504">
        <v>1704</v>
      </c>
      <c r="D16" s="504">
        <v>2869</v>
      </c>
      <c r="E16" s="494" t="s">
        <v>305</v>
      </c>
      <c r="F16" s="502" t="s">
        <v>306</v>
      </c>
      <c r="G16" s="506">
        <v>90</v>
      </c>
      <c r="H16" s="506"/>
    </row>
    <row r="17" spans="1:8" ht="12">
      <c r="A17" s="507" t="s">
        <v>307</v>
      </c>
      <c r="B17" s="495" t="s">
        <v>308</v>
      </c>
      <c r="C17" s="508">
        <v>0</v>
      </c>
      <c r="D17" s="508">
        <v>622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100106</v>
      </c>
      <c r="D19" s="510">
        <f>SUM(D9:D15)+D16</f>
        <v>95094</v>
      </c>
      <c r="E19" s="511" t="s">
        <v>313</v>
      </c>
      <c r="F19" s="502" t="s">
        <v>314</v>
      </c>
      <c r="G19" s="498">
        <v>1487</v>
      </c>
      <c r="H19" s="498">
        <v>2068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6359</v>
      </c>
      <c r="H20" s="498">
        <v>5888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3135</v>
      </c>
      <c r="H21" s="498">
        <v>0</v>
      </c>
    </row>
    <row r="22" spans="1:8" ht="24">
      <c r="A22" s="489" t="s">
        <v>320</v>
      </c>
      <c r="B22" s="514" t="s">
        <v>321</v>
      </c>
      <c r="C22" s="496">
        <v>2135</v>
      </c>
      <c r="D22" s="496">
        <v>2212</v>
      </c>
      <c r="E22" s="511" t="s">
        <v>322</v>
      </c>
      <c r="F22" s="502" t="s">
        <v>323</v>
      </c>
      <c r="G22" s="498">
        <v>0</v>
      </c>
      <c r="H22" s="498">
        <v>0</v>
      </c>
    </row>
    <row r="23" spans="1:8" ht="24">
      <c r="A23" s="494" t="s">
        <v>324</v>
      </c>
      <c r="B23" s="514" t="s">
        <v>325</v>
      </c>
      <c r="C23" s="496"/>
      <c r="D23" s="496">
        <v>4596</v>
      </c>
      <c r="E23" s="494" t="s">
        <v>326</v>
      </c>
      <c r="F23" s="502" t="s">
        <v>327</v>
      </c>
      <c r="G23" s="498">
        <v>0</v>
      </c>
      <c r="H23" s="498">
        <v>0</v>
      </c>
    </row>
    <row r="24" spans="1:18" ht="12">
      <c r="A24" s="494" t="s">
        <v>328</v>
      </c>
      <c r="B24" s="514" t="s">
        <v>329</v>
      </c>
      <c r="C24" s="496">
        <v>177</v>
      </c>
      <c r="D24" s="496">
        <v>377</v>
      </c>
      <c r="E24" s="500" t="s">
        <v>102</v>
      </c>
      <c r="F24" s="505" t="s">
        <v>330</v>
      </c>
      <c r="G24" s="490">
        <f>SUM(G19:G23)</f>
        <v>10981</v>
      </c>
      <c r="H24" s="490">
        <f>SUM(H19:H23)</f>
        <v>7956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113</v>
      </c>
      <c r="D25" s="496">
        <v>208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2425</v>
      </c>
      <c r="D26" s="510">
        <f>SUM(D22:D25)</f>
        <v>7393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102531</v>
      </c>
      <c r="D28" s="493">
        <f>D26+D19</f>
        <v>102487</v>
      </c>
      <c r="E28" s="487" t="s">
        <v>335</v>
      </c>
      <c r="F28" s="505" t="s">
        <v>336</v>
      </c>
      <c r="G28" s="490">
        <f>G13+G15+G24</f>
        <v>128855</v>
      </c>
      <c r="H28" s="490">
        <f>H13+H15+H24</f>
        <v>129772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26324</v>
      </c>
      <c r="D30" s="493">
        <f>IF((H28-D28)&gt;0,H28-D28,0)</f>
        <v>27285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102531</v>
      </c>
      <c r="D33" s="510">
        <f>D28-D31+D32</f>
        <v>102487</v>
      </c>
      <c r="E33" s="487" t="s">
        <v>349</v>
      </c>
      <c r="F33" s="505" t="s">
        <v>350</v>
      </c>
      <c r="G33" s="516">
        <f>G32-G31+G28</f>
        <v>128855</v>
      </c>
      <c r="H33" s="516">
        <f>H32-H31+H28</f>
        <v>129772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26324</v>
      </c>
      <c r="D34" s="493">
        <f>IF((H33-D33)&gt;0,H33-D33,0)</f>
        <v>27285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1764</v>
      </c>
      <c r="D35" s="510">
        <f>D36+D37+D38</f>
        <v>2302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1764</v>
      </c>
      <c r="D36" s="496">
        <v>2302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24560</v>
      </c>
      <c r="D39" s="529">
        <f>+IF((H33-D33-D35)&gt;0,H33-D33-D35,0)</f>
        <v>24983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24560</v>
      </c>
      <c r="D41" s="488">
        <f>IF(H39=0,IF(D39-D40&gt;0,D39-D40+H40,0),IF(H39-H40&lt;0,H40-H39+D39,0))</f>
        <v>24983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128855</v>
      </c>
      <c r="D42" s="535">
        <f>D33+D35+D39</f>
        <v>129772</v>
      </c>
      <c r="E42" s="534" t="s">
        <v>376</v>
      </c>
      <c r="F42" s="528" t="s">
        <v>377</v>
      </c>
      <c r="G42" s="516">
        <f>G39+G33</f>
        <v>128855</v>
      </c>
      <c r="H42" s="516">
        <f>H39+H33</f>
        <v>129772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41848</v>
      </c>
      <c r="C44" s="329" t="s">
        <v>811</v>
      </c>
      <c r="D44" s="611"/>
      <c r="E44" s="611"/>
      <c r="F44" s="611"/>
      <c r="G44" s="611"/>
      <c r="H44" s="611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2"/>
      <c r="E46" s="612"/>
      <c r="F46" s="612"/>
      <c r="G46" s="612"/>
      <c r="H46" s="612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893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01.01.-30.06.2014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95078</v>
      </c>
      <c r="D10" s="544">
        <v>109107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-72888</v>
      </c>
      <c r="D11" s="544">
        <v>-72042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-14870</v>
      </c>
      <c r="D13" s="544">
        <v>-15129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-432</v>
      </c>
      <c r="D14" s="544">
        <v>4238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-2802</v>
      </c>
      <c r="D15" s="544">
        <v>-2130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-1571</v>
      </c>
      <c r="D17" s="544">
        <v>-2566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54</v>
      </c>
      <c r="D18" s="544">
        <v>-229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-494</v>
      </c>
      <c r="D19" s="544">
        <v>339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2075</v>
      </c>
      <c r="D20" s="541">
        <f>SUM(D10:D19)</f>
        <v>21588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-4661</v>
      </c>
      <c r="D22" s="544">
        <v>-13131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0</v>
      </c>
      <c r="D23" s="544">
        <v>0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-14030</v>
      </c>
      <c r="D24" s="544">
        <v>-7053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8212</v>
      </c>
      <c r="D25" s="544">
        <v>7783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294</v>
      </c>
      <c r="D26" s="544">
        <v>774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-6505</v>
      </c>
      <c r="D27" s="544">
        <v>-2977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4777</v>
      </c>
      <c r="D28" s="544">
        <v>4340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605</v>
      </c>
      <c r="D29" s="544">
        <v>633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/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/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-11308</v>
      </c>
      <c r="D32" s="541">
        <f>SUM(D22:D31)</f>
        <v>-9631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-711</v>
      </c>
      <c r="D35" s="544">
        <v>-2436</v>
      </c>
      <c r="E35" s="142"/>
      <c r="F35" s="143"/>
    </row>
    <row r="36" spans="1:6" ht="12">
      <c r="A36" s="542" t="s">
        <v>432</v>
      </c>
      <c r="B36" s="543" t="s">
        <v>433</v>
      </c>
      <c r="C36" s="544">
        <v>18760</v>
      </c>
      <c r="D36" s="544">
        <v>31095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-16176</v>
      </c>
      <c r="D37" s="544">
        <v>-37499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-59</v>
      </c>
      <c r="D38" s="544">
        <v>-54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-956</v>
      </c>
      <c r="D39" s="544">
        <v>-1250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-27</v>
      </c>
      <c r="D40" s="544">
        <v>-5</v>
      </c>
      <c r="E40" s="142"/>
      <c r="F40" s="143"/>
    </row>
    <row r="41" spans="1:7" ht="12">
      <c r="A41" s="542" t="s">
        <v>442</v>
      </c>
      <c r="B41" s="543" t="s">
        <v>443</v>
      </c>
      <c r="C41" s="544">
        <v>2796</v>
      </c>
      <c r="D41" s="544">
        <v>3787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3627</v>
      </c>
      <c r="D42" s="541">
        <f>SUM(D34:D41)</f>
        <v>-6362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-5606</v>
      </c>
      <c r="D43" s="541">
        <f>D42+D32+D20</f>
        <v>5595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7671</v>
      </c>
      <c r="D44" s="541">
        <v>2595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2065</v>
      </c>
      <c r="D45" s="541">
        <f>D43+D44</f>
        <v>8190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2038</v>
      </c>
      <c r="D46" s="553">
        <v>8190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27</v>
      </c>
      <c r="D47" s="553">
        <v>0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28.07.2014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4"/>
      <c r="D50" s="614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4"/>
      <c r="D52" s="614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7" t="str">
        <f>'справка №1-БАЛАНС'!E3</f>
        <v>СОФАРМА АД</v>
      </c>
      <c r="D3" s="618"/>
      <c r="E3" s="618"/>
      <c r="F3" s="618"/>
      <c r="G3" s="618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7" t="str">
        <f>'справка №1-БАЛАНС'!E4</f>
        <v> НЕКОНСОЛИДИРАН</v>
      </c>
      <c r="D4" s="617"/>
      <c r="E4" s="619"/>
      <c r="F4" s="617"/>
      <c r="G4" s="617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7" t="str">
        <f>'справка №1-БАЛАНС'!E5</f>
        <v>01.01.-30.06.2014</v>
      </c>
      <c r="D5" s="618"/>
      <c r="E5" s="618"/>
      <c r="F5" s="618"/>
      <c r="G5" s="618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113895</v>
      </c>
      <c r="D11" s="584">
        <f>'справка №1-БАЛАНС'!H19</f>
        <v>0</v>
      </c>
      <c r="E11" s="584">
        <f>'справка №1-БАЛАНС'!H20</f>
        <v>24376</v>
      </c>
      <c r="F11" s="584">
        <f>'справка №1-БАЛАНС'!H22</f>
        <v>30051</v>
      </c>
      <c r="G11" s="584">
        <f>'справка №1-БАЛАНС'!H23</f>
        <v>0</v>
      </c>
      <c r="H11" s="585">
        <f>'справка №1-БАЛАНС'!H24</f>
        <v>166508</v>
      </c>
      <c r="I11" s="584">
        <f>'справка №1-БАЛАНС'!H28+'справка №1-БАЛАНС'!H31</f>
        <v>34856</v>
      </c>
      <c r="J11" s="584">
        <f>'справка №1-БАЛАНС'!H29+'справка №1-БАЛАНС'!H32</f>
        <v>0</v>
      </c>
      <c r="K11" s="585"/>
      <c r="L11" s="586">
        <f>SUM(C11:K11)</f>
        <v>369686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113895</v>
      </c>
      <c r="D15" s="589">
        <f aca="true" t="shared" si="2" ref="D15:M15">D11+D12</f>
        <v>0</v>
      </c>
      <c r="E15" s="589">
        <f t="shared" si="2"/>
        <v>24376</v>
      </c>
      <c r="F15" s="589">
        <f t="shared" si="2"/>
        <v>30051</v>
      </c>
      <c r="G15" s="589">
        <f t="shared" si="2"/>
        <v>0</v>
      </c>
      <c r="H15" s="589">
        <f t="shared" si="2"/>
        <v>166508</v>
      </c>
      <c r="I15" s="589">
        <f t="shared" si="2"/>
        <v>34856</v>
      </c>
      <c r="J15" s="589">
        <f t="shared" si="2"/>
        <v>0</v>
      </c>
      <c r="K15" s="589">
        <f t="shared" si="2"/>
        <v>0</v>
      </c>
      <c r="L15" s="586">
        <f t="shared" si="1"/>
        <v>369686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24560</v>
      </c>
      <c r="J16" s="595">
        <f>+'справка №1-БАЛАНС'!G32</f>
        <v>0</v>
      </c>
      <c r="K16" s="585"/>
      <c r="L16" s="586">
        <f t="shared" si="1"/>
        <v>24560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3504</v>
      </c>
      <c r="G17" s="596">
        <f t="shared" si="3"/>
        <v>0</v>
      </c>
      <c r="H17" s="596">
        <f t="shared" si="3"/>
        <v>22648</v>
      </c>
      <c r="I17" s="596">
        <f t="shared" si="3"/>
        <v>-35044</v>
      </c>
      <c r="J17" s="596">
        <f>J18+J19</f>
        <v>0</v>
      </c>
      <c r="K17" s="596">
        <f t="shared" si="3"/>
        <v>0</v>
      </c>
      <c r="L17" s="586">
        <f t="shared" si="1"/>
        <v>-8892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>
        <v>-8892</v>
      </c>
      <c r="J18" s="585"/>
      <c r="K18" s="585"/>
      <c r="L18" s="586">
        <f t="shared" si="1"/>
        <v>-8892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3504</v>
      </c>
      <c r="G19" s="585"/>
      <c r="H19" s="585">
        <v>22648</v>
      </c>
      <c r="I19" s="585">
        <v>-26152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192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192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192</v>
      </c>
      <c r="F25" s="599"/>
      <c r="G25" s="599"/>
      <c r="H25" s="599"/>
      <c r="I25" s="599"/>
      <c r="J25" s="599"/>
      <c r="K25" s="599"/>
      <c r="L25" s="586">
        <f t="shared" si="1"/>
        <v>192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1484</v>
      </c>
      <c r="D28" s="585"/>
      <c r="E28" s="585">
        <v>-604</v>
      </c>
      <c r="F28" s="585"/>
      <c r="G28" s="585"/>
      <c r="H28" s="585"/>
      <c r="I28" s="585">
        <v>1190</v>
      </c>
      <c r="J28" s="585"/>
      <c r="K28" s="585"/>
      <c r="L28" s="586">
        <f t="shared" si="1"/>
        <v>2070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115379</v>
      </c>
      <c r="D29" s="587">
        <f aca="true" t="shared" si="6" ref="D29:M29">D17+D20+D21+D24+D28+D27+D15+D16</f>
        <v>0</v>
      </c>
      <c r="E29" s="587">
        <f t="shared" si="6"/>
        <v>23964</v>
      </c>
      <c r="F29" s="587">
        <f t="shared" si="6"/>
        <v>33555</v>
      </c>
      <c r="G29" s="587">
        <f t="shared" si="6"/>
        <v>0</v>
      </c>
      <c r="H29" s="587">
        <f t="shared" si="6"/>
        <v>189156</v>
      </c>
      <c r="I29" s="587">
        <f t="shared" si="6"/>
        <v>25562</v>
      </c>
      <c r="J29" s="587">
        <f t="shared" si="6"/>
        <v>0</v>
      </c>
      <c r="K29" s="587">
        <f t="shared" si="6"/>
        <v>0</v>
      </c>
      <c r="L29" s="586">
        <f t="shared" si="1"/>
        <v>387616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115379</v>
      </c>
      <c r="D32" s="587">
        <f t="shared" si="7"/>
        <v>0</v>
      </c>
      <c r="E32" s="587">
        <f t="shared" si="7"/>
        <v>23964</v>
      </c>
      <c r="F32" s="587">
        <f t="shared" si="7"/>
        <v>33555</v>
      </c>
      <c r="G32" s="587">
        <f t="shared" si="7"/>
        <v>0</v>
      </c>
      <c r="H32" s="587">
        <f t="shared" si="7"/>
        <v>189156</v>
      </c>
      <c r="I32" s="587">
        <f t="shared" si="7"/>
        <v>25562</v>
      </c>
      <c r="J32" s="587">
        <f t="shared" si="7"/>
        <v>0</v>
      </c>
      <c r="K32" s="587">
        <f t="shared" si="7"/>
        <v>0</v>
      </c>
      <c r="L32" s="586">
        <f t="shared" si="1"/>
        <v>387616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28.07.2014</v>
      </c>
      <c r="B35" s="27"/>
      <c r="C35" s="17"/>
      <c r="D35" s="616" t="s">
        <v>811</v>
      </c>
      <c r="E35" s="616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5" sqref="A5:B6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894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0" t="s">
        <v>380</v>
      </c>
      <c r="B2" s="604"/>
      <c r="C2" s="367"/>
      <c r="D2" s="367"/>
      <c r="E2" s="617" t="str">
        <f>+'справка №1-БАЛАНС'!E3</f>
        <v>СОФАРМА АД</v>
      </c>
      <c r="F2" s="631"/>
      <c r="G2" s="631"/>
      <c r="H2" s="367"/>
      <c r="I2" s="239"/>
      <c r="J2" s="239"/>
      <c r="K2" s="239"/>
      <c r="L2" s="239"/>
      <c r="M2" s="607" t="s">
        <v>1</v>
      </c>
      <c r="N2" s="603"/>
      <c r="O2" s="603"/>
      <c r="P2" s="608">
        <f>+'справка №2-ОТЧЕТ ЗА ДОХОДИТE'!H2</f>
        <v>831902088</v>
      </c>
      <c r="Q2" s="608"/>
      <c r="R2" s="204"/>
    </row>
    <row r="3" spans="1:18" ht="15">
      <c r="A3" s="630" t="s">
        <v>4</v>
      </c>
      <c r="B3" s="604"/>
      <c r="C3" s="368"/>
      <c r="D3" s="368"/>
      <c r="E3" s="632" t="str">
        <f>+'справка №1-БАЛАНС'!E5</f>
        <v>01.01.-30.06.2014</v>
      </c>
      <c r="F3" s="633"/>
      <c r="G3" s="633"/>
      <c r="H3" s="241"/>
      <c r="I3" s="241"/>
      <c r="J3" s="241"/>
      <c r="K3" s="241"/>
      <c r="L3" s="241"/>
      <c r="M3" s="628" t="s">
        <v>3</v>
      </c>
      <c r="N3" s="628"/>
      <c r="O3" s="360"/>
      <c r="P3" s="629">
        <f>+'справка №2-ОТЧЕТ ЗА ДОХОДИТE'!H3</f>
        <v>684</v>
      </c>
      <c r="Q3" s="629"/>
      <c r="R3" s="205"/>
    </row>
    <row r="4" spans="1:18" ht="12.75">
      <c r="A4" s="234" t="s">
        <v>518</v>
      </c>
      <c r="B4" s="240"/>
      <c r="C4" s="240"/>
      <c r="D4" s="241"/>
      <c r="E4" s="620"/>
      <c r="F4" s="621"/>
      <c r="G4" s="621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22" t="s">
        <v>460</v>
      </c>
      <c r="B5" s="623"/>
      <c r="C5" s="626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5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5" t="s">
        <v>524</v>
      </c>
      <c r="R5" s="605" t="s">
        <v>525</v>
      </c>
    </row>
    <row r="6" spans="1:18" s="32" customFormat="1" ht="48">
      <c r="A6" s="624"/>
      <c r="B6" s="625"/>
      <c r="C6" s="627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6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6"/>
      <c r="R6" s="606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30865</v>
      </c>
      <c r="E9" s="179">
        <v>156</v>
      </c>
      <c r="F9" s="179"/>
      <c r="G9" s="79">
        <f>D9+E9-F9</f>
        <v>31021</v>
      </c>
      <c r="H9" s="69"/>
      <c r="I9" s="69"/>
      <c r="J9" s="79">
        <f>G9+H9-I9</f>
        <v>31021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31021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85002</v>
      </c>
      <c r="E10" s="179">
        <v>68</v>
      </c>
      <c r="F10" s="179"/>
      <c r="G10" s="79">
        <f aca="true" t="shared" si="2" ref="G10:G39">D10+E10-F10</f>
        <v>85070</v>
      </c>
      <c r="H10" s="69"/>
      <c r="I10" s="69"/>
      <c r="J10" s="79">
        <f aca="true" t="shared" si="3" ref="J10:J39">G10+H10-I10</f>
        <v>85070</v>
      </c>
      <c r="K10" s="69">
        <v>9246</v>
      </c>
      <c r="L10" s="69">
        <v>1774</v>
      </c>
      <c r="M10" s="69"/>
      <c r="N10" s="79">
        <f aca="true" t="shared" si="4" ref="N10:N39">K10+L10-M10</f>
        <v>11020</v>
      </c>
      <c r="O10" s="69"/>
      <c r="P10" s="69"/>
      <c r="Q10" s="79">
        <f t="shared" si="0"/>
        <v>11020</v>
      </c>
      <c r="R10" s="79">
        <f t="shared" si="1"/>
        <v>74050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128644</v>
      </c>
      <c r="E11" s="179">
        <v>938</v>
      </c>
      <c r="F11" s="179">
        <v>2</v>
      </c>
      <c r="G11" s="79">
        <f t="shared" si="2"/>
        <v>129580</v>
      </c>
      <c r="H11" s="69"/>
      <c r="I11" s="69"/>
      <c r="J11" s="79">
        <f t="shared" si="3"/>
        <v>129580</v>
      </c>
      <c r="K11" s="69">
        <v>58326</v>
      </c>
      <c r="L11" s="69">
        <v>3860</v>
      </c>
      <c r="M11" s="69">
        <v>2</v>
      </c>
      <c r="N11" s="79">
        <f t="shared" si="4"/>
        <v>62184</v>
      </c>
      <c r="O11" s="69"/>
      <c r="P11" s="69"/>
      <c r="Q11" s="79">
        <f t="shared" si="0"/>
        <v>62184</v>
      </c>
      <c r="R11" s="79">
        <f t="shared" si="1"/>
        <v>67396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11466</v>
      </c>
      <c r="E12" s="179">
        <v>176</v>
      </c>
      <c r="F12" s="179"/>
      <c r="G12" s="79">
        <f t="shared" si="2"/>
        <v>11642</v>
      </c>
      <c r="H12" s="69"/>
      <c r="I12" s="69"/>
      <c r="J12" s="79">
        <f t="shared" si="3"/>
        <v>11642</v>
      </c>
      <c r="K12" s="69">
        <v>1547</v>
      </c>
      <c r="L12" s="69">
        <v>288</v>
      </c>
      <c r="M12" s="69"/>
      <c r="N12" s="79">
        <f t="shared" si="4"/>
        <v>1835</v>
      </c>
      <c r="O12" s="69"/>
      <c r="P12" s="69"/>
      <c r="Q12" s="79">
        <f t="shared" si="0"/>
        <v>1835</v>
      </c>
      <c r="R12" s="79">
        <f t="shared" si="1"/>
        <v>9807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13454</v>
      </c>
      <c r="E13" s="179">
        <v>304</v>
      </c>
      <c r="F13" s="179">
        <v>163</v>
      </c>
      <c r="G13" s="79">
        <f t="shared" si="2"/>
        <v>13595</v>
      </c>
      <c r="H13" s="69"/>
      <c r="I13" s="69"/>
      <c r="J13" s="79">
        <f t="shared" si="3"/>
        <v>13595</v>
      </c>
      <c r="K13" s="69">
        <v>7010</v>
      </c>
      <c r="L13" s="69">
        <v>1801</v>
      </c>
      <c r="M13" s="69">
        <v>129</v>
      </c>
      <c r="N13" s="79">
        <f t="shared" si="4"/>
        <v>8682</v>
      </c>
      <c r="O13" s="69"/>
      <c r="P13" s="69"/>
      <c r="Q13" s="79">
        <f t="shared" si="0"/>
        <v>8682</v>
      </c>
      <c r="R13" s="79">
        <f t="shared" si="1"/>
        <v>4913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10123</v>
      </c>
      <c r="E14" s="179">
        <v>71</v>
      </c>
      <c r="F14" s="179"/>
      <c r="G14" s="79">
        <f t="shared" si="2"/>
        <v>10194</v>
      </c>
      <c r="H14" s="69"/>
      <c r="I14" s="69"/>
      <c r="J14" s="79">
        <f t="shared" si="3"/>
        <v>10194</v>
      </c>
      <c r="K14" s="69">
        <v>6393</v>
      </c>
      <c r="L14" s="69">
        <v>632</v>
      </c>
      <c r="M14" s="69"/>
      <c r="N14" s="79">
        <f t="shared" si="4"/>
        <v>7025</v>
      </c>
      <c r="O14" s="69"/>
      <c r="P14" s="69"/>
      <c r="Q14" s="79">
        <f t="shared" si="0"/>
        <v>7025</v>
      </c>
      <c r="R14" s="79">
        <f t="shared" si="1"/>
        <v>3169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v>983</v>
      </c>
      <c r="E15" s="179">
        <v>3190</v>
      </c>
      <c r="F15" s="179">
        <v>582</v>
      </c>
      <c r="G15" s="79">
        <f t="shared" si="2"/>
        <v>3591</v>
      </c>
      <c r="H15" s="354"/>
      <c r="I15" s="354"/>
      <c r="J15" s="79">
        <f t="shared" si="3"/>
        <v>3591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3591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77</v>
      </c>
      <c r="E16" s="179">
        <v>4</v>
      </c>
      <c r="F16" s="179"/>
      <c r="G16" s="79">
        <f t="shared" si="2"/>
        <v>81</v>
      </c>
      <c r="H16" s="69"/>
      <c r="I16" s="69"/>
      <c r="J16" s="79">
        <f t="shared" si="3"/>
        <v>81</v>
      </c>
      <c r="K16" s="69">
        <v>53</v>
      </c>
      <c r="L16" s="69">
        <v>7</v>
      </c>
      <c r="M16" s="69"/>
      <c r="N16" s="79">
        <f t="shared" si="4"/>
        <v>60</v>
      </c>
      <c r="O16" s="69"/>
      <c r="P16" s="69"/>
      <c r="Q16" s="79">
        <f aca="true" t="shared" si="5" ref="Q16:Q25">N16+O16-P16</f>
        <v>60</v>
      </c>
      <c r="R16" s="79">
        <f aca="true" t="shared" si="6" ref="R16:R25">J16-Q16</f>
        <v>21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280614</v>
      </c>
      <c r="E17" s="184">
        <f>SUM(E9:E16)</f>
        <v>4907</v>
      </c>
      <c r="F17" s="184">
        <f>SUM(F9:F16)</f>
        <v>747</v>
      </c>
      <c r="G17" s="79">
        <f t="shared" si="2"/>
        <v>284774</v>
      </c>
      <c r="H17" s="80">
        <f>SUM(H9:H16)</f>
        <v>0</v>
      </c>
      <c r="I17" s="80">
        <f>SUM(I9:I16)</f>
        <v>0</v>
      </c>
      <c r="J17" s="79">
        <f t="shared" si="3"/>
        <v>284774</v>
      </c>
      <c r="K17" s="80">
        <f>SUM(K9:K16)</f>
        <v>82575</v>
      </c>
      <c r="L17" s="80">
        <f>SUM(L9:L16)</f>
        <v>8362</v>
      </c>
      <c r="M17" s="80">
        <f>SUM(M9:M16)</f>
        <v>131</v>
      </c>
      <c r="N17" s="79">
        <f t="shared" si="4"/>
        <v>90806</v>
      </c>
      <c r="O17" s="80">
        <f>SUM(O9:O16)</f>
        <v>0</v>
      </c>
      <c r="P17" s="80">
        <f>SUM(P9:P16)</f>
        <v>0</v>
      </c>
      <c r="Q17" s="79">
        <f t="shared" si="5"/>
        <v>90806</v>
      </c>
      <c r="R17" s="79">
        <f t="shared" si="6"/>
        <v>193968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22555</v>
      </c>
      <c r="E18" s="177"/>
      <c r="F18" s="177"/>
      <c r="G18" s="79">
        <f t="shared" si="2"/>
        <v>22555</v>
      </c>
      <c r="H18" s="67"/>
      <c r="I18" s="67"/>
      <c r="J18" s="79">
        <f t="shared" si="3"/>
        <v>22555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22555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119</v>
      </c>
      <c r="E19" s="179"/>
      <c r="F19" s="179"/>
      <c r="G19" s="79">
        <f t="shared" si="2"/>
        <v>119</v>
      </c>
      <c r="H19" s="67"/>
      <c r="I19" s="67"/>
      <c r="J19" s="79">
        <f t="shared" si="3"/>
        <v>119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119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2329</v>
      </c>
      <c r="E21" s="179">
        <v>179</v>
      </c>
      <c r="F21" s="179"/>
      <c r="G21" s="79">
        <f t="shared" si="2"/>
        <v>2508</v>
      </c>
      <c r="H21" s="69"/>
      <c r="I21" s="69"/>
      <c r="J21" s="79">
        <f t="shared" si="3"/>
        <v>2508</v>
      </c>
      <c r="K21" s="69">
        <v>1186</v>
      </c>
      <c r="L21" s="69">
        <v>221</v>
      </c>
      <c r="M21" s="69"/>
      <c r="N21" s="79">
        <f t="shared" si="4"/>
        <v>1407</v>
      </c>
      <c r="O21" s="69"/>
      <c r="P21" s="69"/>
      <c r="Q21" s="79">
        <f t="shared" si="5"/>
        <v>1407</v>
      </c>
      <c r="R21" s="79">
        <f t="shared" si="6"/>
        <v>1101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4124</v>
      </c>
      <c r="E22" s="179">
        <v>7</v>
      </c>
      <c r="F22" s="179"/>
      <c r="G22" s="79">
        <f t="shared" si="2"/>
        <v>4131</v>
      </c>
      <c r="H22" s="69"/>
      <c r="I22" s="69"/>
      <c r="J22" s="79">
        <f t="shared" si="3"/>
        <v>4131</v>
      </c>
      <c r="K22" s="69">
        <v>1959</v>
      </c>
      <c r="L22" s="69">
        <v>273</v>
      </c>
      <c r="M22" s="69"/>
      <c r="N22" s="79">
        <f t="shared" si="4"/>
        <v>2232</v>
      </c>
      <c r="O22" s="69"/>
      <c r="P22" s="69"/>
      <c r="Q22" s="79">
        <f t="shared" si="5"/>
        <v>2232</v>
      </c>
      <c r="R22" s="79">
        <f t="shared" si="6"/>
        <v>1899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v>353</v>
      </c>
      <c r="E24" s="179">
        <v>9</v>
      </c>
      <c r="F24" s="179">
        <v>179</v>
      </c>
      <c r="G24" s="79">
        <f t="shared" si="2"/>
        <v>183</v>
      </c>
      <c r="H24" s="69"/>
      <c r="I24" s="69"/>
      <c r="J24" s="79">
        <f t="shared" si="3"/>
        <v>183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183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6806</v>
      </c>
      <c r="E25" s="180">
        <f aca="true" t="shared" si="7" ref="E25:P25">SUM(E21:E24)</f>
        <v>195</v>
      </c>
      <c r="F25" s="180">
        <f t="shared" si="7"/>
        <v>179</v>
      </c>
      <c r="G25" s="71">
        <f t="shared" si="2"/>
        <v>6822</v>
      </c>
      <c r="H25" s="70">
        <f t="shared" si="7"/>
        <v>0</v>
      </c>
      <c r="I25" s="70">
        <f t="shared" si="7"/>
        <v>0</v>
      </c>
      <c r="J25" s="71">
        <f t="shared" si="3"/>
        <v>6822</v>
      </c>
      <c r="K25" s="70">
        <f t="shared" si="7"/>
        <v>3145</v>
      </c>
      <c r="L25" s="70">
        <f t="shared" si="7"/>
        <v>494</v>
      </c>
      <c r="M25" s="70">
        <f t="shared" si="7"/>
        <v>0</v>
      </c>
      <c r="N25" s="71">
        <f t="shared" si="4"/>
        <v>3639</v>
      </c>
      <c r="O25" s="70">
        <f t="shared" si="7"/>
        <v>0</v>
      </c>
      <c r="P25" s="70">
        <f t="shared" si="7"/>
        <v>0</v>
      </c>
      <c r="Q25" s="71">
        <f t="shared" si="5"/>
        <v>3639</v>
      </c>
      <c r="R25" s="71">
        <f t="shared" si="6"/>
        <v>3183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108069</v>
      </c>
      <c r="E27" s="182">
        <f aca="true" t="shared" si="8" ref="E27:P27">SUM(E28:E31)</f>
        <v>6507</v>
      </c>
      <c r="F27" s="182">
        <f t="shared" si="8"/>
        <v>1606</v>
      </c>
      <c r="G27" s="76">
        <f t="shared" si="2"/>
        <v>112970</v>
      </c>
      <c r="H27" s="75">
        <f t="shared" si="8"/>
        <v>192</v>
      </c>
      <c r="I27" s="75">
        <f t="shared" si="8"/>
        <v>0</v>
      </c>
      <c r="J27" s="76">
        <f t="shared" si="3"/>
        <v>113162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113162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101207</v>
      </c>
      <c r="E28" s="179">
        <v>5869</v>
      </c>
      <c r="F28" s="179">
        <v>1522</v>
      </c>
      <c r="G28" s="79">
        <f t="shared" si="2"/>
        <v>105554</v>
      </c>
      <c r="H28" s="69"/>
      <c r="I28" s="69"/>
      <c r="J28" s="79">
        <f t="shared" si="3"/>
        <v>105554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105554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6862</v>
      </c>
      <c r="E31" s="179">
        <v>638</v>
      </c>
      <c r="F31" s="179">
        <v>84</v>
      </c>
      <c r="G31" s="79">
        <f t="shared" si="2"/>
        <v>7416</v>
      </c>
      <c r="H31" s="179">
        <v>192</v>
      </c>
      <c r="I31" s="77"/>
      <c r="J31" s="79">
        <f t="shared" si="3"/>
        <v>7608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7608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108069</v>
      </c>
      <c r="E38" s="184">
        <f aca="true" t="shared" si="12" ref="E38:P38">E27+E32+E37</f>
        <v>6507</v>
      </c>
      <c r="F38" s="184">
        <f t="shared" si="12"/>
        <v>1606</v>
      </c>
      <c r="G38" s="79">
        <f t="shared" si="2"/>
        <v>112970</v>
      </c>
      <c r="H38" s="80">
        <f t="shared" si="12"/>
        <v>192</v>
      </c>
      <c r="I38" s="80">
        <f t="shared" si="12"/>
        <v>0</v>
      </c>
      <c r="J38" s="79">
        <f t="shared" si="3"/>
        <v>113162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113162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418163</v>
      </c>
      <c r="E40" s="343">
        <f>E17+E18+E19+E25+E38+E39</f>
        <v>11609</v>
      </c>
      <c r="F40" s="343">
        <f aca="true" t="shared" si="13" ref="F40:R40">F17+F18+F19+F25+F38+F39</f>
        <v>2532</v>
      </c>
      <c r="G40" s="343">
        <f t="shared" si="13"/>
        <v>427240</v>
      </c>
      <c r="H40" s="343">
        <f t="shared" si="13"/>
        <v>192</v>
      </c>
      <c r="I40" s="343">
        <f t="shared" si="13"/>
        <v>0</v>
      </c>
      <c r="J40" s="343">
        <f t="shared" si="13"/>
        <v>427432</v>
      </c>
      <c r="K40" s="343">
        <f t="shared" si="13"/>
        <v>85720</v>
      </c>
      <c r="L40" s="343">
        <f t="shared" si="13"/>
        <v>8856</v>
      </c>
      <c r="M40" s="343">
        <f t="shared" si="13"/>
        <v>131</v>
      </c>
      <c r="N40" s="343">
        <f t="shared" si="13"/>
        <v>94445</v>
      </c>
      <c r="O40" s="343">
        <f t="shared" si="13"/>
        <v>0</v>
      </c>
      <c r="P40" s="343">
        <f t="shared" si="13"/>
        <v>0</v>
      </c>
      <c r="Q40" s="343">
        <f t="shared" si="13"/>
        <v>94445</v>
      </c>
      <c r="R40" s="343">
        <f t="shared" si="13"/>
        <v>332987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28.07.2014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02"/>
      <c r="L44" s="602"/>
      <c r="M44" s="602"/>
      <c r="N44" s="602"/>
      <c r="O44" s="603" t="s">
        <v>850</v>
      </c>
      <c r="P44" s="604"/>
      <c r="Q44" s="604"/>
      <c r="R44" s="604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895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900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31938</v>
      </c>
      <c r="D11" s="131">
        <f>SUM(D12:D14)</f>
        <v>0</v>
      </c>
      <c r="E11" s="132">
        <f>SUM(E12:E14)</f>
        <v>31938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31616</v>
      </c>
      <c r="D12" s="119"/>
      <c r="E12" s="132">
        <f aca="true" t="shared" si="0" ref="E12:E18">C12-D12</f>
        <v>31616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322</v>
      </c>
      <c r="D14" s="119"/>
      <c r="E14" s="132">
        <f t="shared" si="0"/>
        <v>322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8</v>
      </c>
      <c r="D16" s="131">
        <f>+D17+D18</f>
        <v>0</v>
      </c>
      <c r="E16" s="132">
        <f t="shared" si="0"/>
        <v>8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8</v>
      </c>
      <c r="D18" s="119"/>
      <c r="E18" s="132">
        <f t="shared" si="0"/>
        <v>8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31946</v>
      </c>
      <c r="D19" s="115">
        <f>D11+D15+D16</f>
        <v>0</v>
      </c>
      <c r="E19" s="130">
        <f>E11+E15+E16</f>
        <v>31946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121849</v>
      </c>
      <c r="D24" s="131">
        <f>SUM(D25:D27)</f>
        <v>121849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34872</v>
      </c>
      <c r="D25" s="119">
        <f aca="true" t="shared" si="1" ref="D25:D32">+C25</f>
        <v>34872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81252</v>
      </c>
      <c r="D26" s="119">
        <f t="shared" si="1"/>
        <v>81252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5725</v>
      </c>
      <c r="D27" s="119">
        <f t="shared" si="1"/>
        <v>5725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v>25788</v>
      </c>
      <c r="D28" s="119">
        <f t="shared" si="1"/>
        <v>25788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v>1035</v>
      </c>
      <c r="D29" s="119">
        <f t="shared" si="1"/>
        <v>1035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v>847</v>
      </c>
      <c r="D30" s="119">
        <f t="shared" si="1"/>
        <v>847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4578</v>
      </c>
      <c r="D33" s="116">
        <f>SUM(D34:D37)</f>
        <v>4578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630</v>
      </c>
      <c r="D34" s="119">
        <f>+C34</f>
        <v>630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141</v>
      </c>
      <c r="D35" s="119">
        <f>+C35</f>
        <v>141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3807</v>
      </c>
      <c r="D37" s="119">
        <f>+C37</f>
        <v>3807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1118</v>
      </c>
      <c r="D38" s="116">
        <f>SUM(D39:D42)</f>
        <v>1118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>
        <v>0</v>
      </c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>
        <v>0</v>
      </c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>
        <v>0</v>
      </c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v>1118</v>
      </c>
      <c r="D42" s="119">
        <f>+C42</f>
        <v>1118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155215</v>
      </c>
      <c r="D43" s="115">
        <f>D24+D28+D29+D31+D30+D32+D33+D38</f>
        <v>155215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187161</v>
      </c>
      <c r="D44" s="114">
        <f>D43+D21+D19+D9</f>
        <v>155215</v>
      </c>
      <c r="E44" s="130">
        <f>E43+E21+E19+E9</f>
        <v>31946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45130</v>
      </c>
      <c r="D56" s="114">
        <f>D57+D59</f>
        <v>0</v>
      </c>
      <c r="E56" s="131">
        <f t="shared" si="3"/>
        <v>45130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>
        <v>45130</v>
      </c>
      <c r="D57" s="119"/>
      <c r="E57" s="131">
        <f t="shared" si="3"/>
        <v>45130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>
        <v>2082</v>
      </c>
      <c r="D64" s="119"/>
      <c r="E64" s="131">
        <f t="shared" si="3"/>
        <v>2082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>
        <v>48</v>
      </c>
      <c r="D65" s="120"/>
      <c r="E65" s="131">
        <f t="shared" si="3"/>
        <v>48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47212</v>
      </c>
      <c r="D66" s="114">
        <f>D52+D56+D61+D62+D63+D64</f>
        <v>0</v>
      </c>
      <c r="E66" s="131">
        <f t="shared" si="3"/>
        <v>47212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>
        <v>4049</v>
      </c>
      <c r="D68" s="119"/>
      <c r="E68" s="131">
        <f>C68-D68</f>
        <v>4049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11295</v>
      </c>
      <c r="D71" s="116">
        <f>SUM(D72:D74)</f>
        <v>11295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>
        <v>6598</v>
      </c>
      <c r="D72" s="119">
        <f>+C72</f>
        <v>6598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>
        <v>4697</v>
      </c>
      <c r="D73" s="119">
        <f>+C73</f>
        <v>4697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>
        <v>0</v>
      </c>
      <c r="D74" s="119">
        <f>+C74</f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104841</v>
      </c>
      <c r="D75" s="114">
        <f>D76+D78</f>
        <v>104841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>
        <v>104841</v>
      </c>
      <c r="D76" s="119">
        <f>+C76</f>
        <v>104841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3765</v>
      </c>
      <c r="D80" s="114">
        <f>SUM(D81:D84)</f>
        <v>3765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>
        <v>3765</v>
      </c>
      <c r="D83" s="119">
        <f>+C83</f>
        <v>3765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10678</v>
      </c>
      <c r="D85" s="115">
        <f>SUM(D86:D90)+D94</f>
        <v>10678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>
        <v>0</v>
      </c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>
        <v>4678</v>
      </c>
      <c r="D87" s="119">
        <f>+C87</f>
        <v>4678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>
        <v>265</v>
      </c>
      <c r="D88" s="119">
        <f>+C88</f>
        <v>265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>
        <v>4444</v>
      </c>
      <c r="D89" s="119">
        <f>+C89</f>
        <v>4444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431</v>
      </c>
      <c r="D90" s="114">
        <f>SUM(D91:D93)</f>
        <v>431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>
        <v>0</v>
      </c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>
        <v>431</v>
      </c>
      <c r="D93" s="119">
        <f>+C93</f>
        <v>431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>
        <v>860</v>
      </c>
      <c r="D94" s="119">
        <f>+C94</f>
        <v>860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>
        <v>5168</v>
      </c>
      <c r="D95" s="119">
        <f>+C95</f>
        <v>5168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135747</v>
      </c>
      <c r="D96" s="115">
        <f>D85+D80+D75+D71+D95</f>
        <v>135747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187008</v>
      </c>
      <c r="D97" s="115">
        <f>D96+D68+D66</f>
        <v>135747</v>
      </c>
      <c r="E97" s="115">
        <f>E96+E68+E66</f>
        <v>51261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28.07.2014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315"/>
      <c r="D2" s="315"/>
      <c r="E2" s="315" t="s">
        <v>896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+'справка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258962801</v>
      </c>
      <c r="D12" s="107"/>
      <c r="E12" s="107"/>
      <c r="F12" s="107">
        <v>84024</v>
      </c>
      <c r="G12" s="107">
        <v>192</v>
      </c>
      <c r="H12" s="107"/>
      <c r="I12" s="337">
        <f>F12+G12-H12</f>
        <v>84216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25071811</v>
      </c>
      <c r="D16" s="107"/>
      <c r="E16" s="107"/>
      <c r="F16" s="107">
        <v>28946</v>
      </c>
      <c r="G16" s="107"/>
      <c r="H16" s="107"/>
      <c r="I16" s="337">
        <f t="shared" si="0"/>
        <v>28946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284034612</v>
      </c>
      <c r="D17" s="93">
        <f t="shared" si="1"/>
        <v>0</v>
      </c>
      <c r="E17" s="93">
        <f t="shared" si="1"/>
        <v>0</v>
      </c>
      <c r="F17" s="93">
        <f t="shared" si="1"/>
        <v>112970</v>
      </c>
      <c r="G17" s="93">
        <f t="shared" si="1"/>
        <v>192</v>
      </c>
      <c r="H17" s="93">
        <f t="shared" si="1"/>
        <v>0</v>
      </c>
      <c r="I17" s="337">
        <f t="shared" si="0"/>
        <v>113162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4981012</v>
      </c>
      <c r="D20" s="107"/>
      <c r="E20" s="107"/>
      <c r="F20" s="107">
        <v>16621</v>
      </c>
      <c r="G20" s="107"/>
      <c r="H20" s="107"/>
      <c r="I20" s="337">
        <f t="shared" si="0"/>
        <v>16621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4981012</v>
      </c>
      <c r="D26" s="93">
        <f t="shared" si="2"/>
        <v>0</v>
      </c>
      <c r="E26" s="93">
        <f t="shared" si="2"/>
        <v>0</v>
      </c>
      <c r="F26" s="93">
        <f t="shared" si="2"/>
        <v>16621</v>
      </c>
      <c r="G26" s="93">
        <f t="shared" si="2"/>
        <v>0</v>
      </c>
      <c r="H26" s="93">
        <f t="shared" si="2"/>
        <v>0</v>
      </c>
      <c r="I26" s="337">
        <f t="shared" si="0"/>
        <v>16621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28.07.2014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15" sqref="F15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874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39982035</v>
      </c>
      <c r="D12" s="107"/>
      <c r="E12" s="107"/>
      <c r="F12" s="107">
        <v>76524</v>
      </c>
      <c r="G12" s="107"/>
      <c r="H12" s="107"/>
      <c r="I12" s="337">
        <f aca="true" t="shared" si="0" ref="I12:I17">F12+G12-H12</f>
        <v>76524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39992035</v>
      </c>
      <c r="D17" s="93">
        <f t="shared" si="1"/>
        <v>0</v>
      </c>
      <c r="E17" s="93">
        <f t="shared" si="1"/>
        <v>0</v>
      </c>
      <c r="F17" s="93">
        <f t="shared" si="1"/>
        <v>76908</v>
      </c>
      <c r="G17" s="93">
        <f t="shared" si="1"/>
        <v>0</v>
      </c>
      <c r="H17" s="93">
        <f t="shared" si="1"/>
        <v>0</v>
      </c>
      <c r="I17" s="337">
        <f t="shared" si="0"/>
        <v>76908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v>4981012</v>
      </c>
      <c r="D20" s="107"/>
      <c r="E20" s="107"/>
      <c r="F20" s="107">
        <v>16621</v>
      </c>
      <c r="G20" s="107"/>
      <c r="H20" s="107"/>
      <c r="I20" s="337">
        <f t="shared" si="2"/>
        <v>16621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4981012</v>
      </c>
      <c r="D26" s="93">
        <f t="shared" si="3"/>
        <v>0</v>
      </c>
      <c r="E26" s="93">
        <f t="shared" si="3"/>
        <v>0</v>
      </c>
      <c r="F26" s="93">
        <f t="shared" si="3"/>
        <v>16621</v>
      </c>
      <c r="G26" s="93">
        <f t="shared" si="3"/>
        <v>0</v>
      </c>
      <c r="H26" s="93">
        <f t="shared" si="3"/>
        <v>0</v>
      </c>
      <c r="I26" s="337">
        <f t="shared" si="2"/>
        <v>16621</v>
      </c>
    </row>
    <row r="28" spans="1:8" ht="12.75">
      <c r="A28" s="315" t="str">
        <f>'справка №7'!A30</f>
        <v>Дата на съставяне: 28.07.2014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G13" sqref="G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876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01.01.-30.06.2014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1313</v>
      </c>
      <c r="G12" s="107">
        <v>192</v>
      </c>
      <c r="H12" s="107"/>
      <c r="I12" s="337">
        <f aca="true" t="shared" si="0" ref="I12:I17">F12+G12-H12</f>
        <v>1505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23583</v>
      </c>
      <c r="G17" s="93">
        <f t="shared" si="1"/>
        <v>192</v>
      </c>
      <c r="H17" s="93">
        <f t="shared" si="1"/>
        <v>0</v>
      </c>
      <c r="I17" s="337">
        <f t="shared" si="0"/>
        <v>23775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28.07.2014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2014-07-28T09:28:46Z</cp:lastPrinted>
  <dcterms:created xsi:type="dcterms:W3CDTF">2000-06-29T12:02:40Z</dcterms:created>
  <dcterms:modified xsi:type="dcterms:W3CDTF">2014-07-28T09:30:44Z</dcterms:modified>
  <cp:category/>
  <cp:version/>
  <cp:contentType/>
  <cp:contentStatus/>
</cp:coreProperties>
</file>