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<sst xmlns="http://schemas.openxmlformats.org/spreadsheetml/2006/main" count="1080" uniqueCount="902">
  <si>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</si>
  <si>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</si>
  <si>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</si>
  <si>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</si>
  <si>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</si>
  <si>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</si>
  <si>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</si>
  <si>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</si>
  <si>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</si>
  <si>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</si>
  <si>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</si>
  <si>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</si>
  <si>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</si>
  <si>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</si>
  <si>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</si>
  <si>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</si>
  <si>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</si>
  <si>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</si>
  <si>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</si>
  <si>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</si>
  <si>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</si>
  <si>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</si>
  <si>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</si>
  <si>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</si>
  <si>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</si>
  <si>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</si>
  <si>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</si>
  <si>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</si>
  <si>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</si>
  <si>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</si>
  <si>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</si>
  <si>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</si>
  <si>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</si>
  <si>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</si>
  <si>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</si>
  <si>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</si>
  <si>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</si>
  <si>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</si>
  <si>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</si>
  <si>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</si>
  <si>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</si>
  <si>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</si>
  <si>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</si>
  <si>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</si>
  <si>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</si>
  <si>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</si>
  <si>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</si>
  <si>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</si>
  <si>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</si>
  <si>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</si>
  <si>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</si>
  <si>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</si>
  <si>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</si>
  <si>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</si>
  <si>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</si>
  <si>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</si>
  <si>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</si>
  <si>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</si>
  <si>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</si>
  <si>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</si>
  <si>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</si>
  <si>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</si>
  <si>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</si>
  <si>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</si>
  <si>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</si>
  <si>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</si>
  <si>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</si>
  <si>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</si>
  <si>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</si>
  <si>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</si>
  <si>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</si>
  <si>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</si>
  <si>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</si>
  <si>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</si>
  <si>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</si>
  <si>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</si>
  <si>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</si>
  <si>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</si>
  <si>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</si>
  <si>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</si>
  <si>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</si>
  <si>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</si>
  <si>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</si>
  <si>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</si>
  <si>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</si>
  <si>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</si>
  <si>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</si>
  <si>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</si>
  <si>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</si>
  <si>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</si>
  <si>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</si>
  <si>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</si>
  <si>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</si>
  <si>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</si>
  <si>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</si>
  <si>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</si>
  <si>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</si>
  <si>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</si>
  <si>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</si>
  <si>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</si>
  <si>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</si>
  <si>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</si>
  <si>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</si>
  <si>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</si>
  <si>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</si>
  <si>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</si>
  <si>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</si>
  <si>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</si>
  <si>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</si>
  <si>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</si>
  <si>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</si>
  <si>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</si>
  <si>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</si>
  <si>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</si>
  <si>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</si>
  <si>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</si>
  <si>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</si>
  <si>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</si>
  <si>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</si>
  <si>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</si>
  <si>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</si>
  <si>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</si>
  <si>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</si>
  <si>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</si>
  <si>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</si>
  <si>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</si>
  <si>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</si>
  <si>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</si>
  <si>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</si>
  <si>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</si>
  <si>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</si>
  <si>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</si>
  <si>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</si>
  <si>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</si>
  <si>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</si>
  <si>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</si>
  <si>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</si>
  <si>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</si>
  <si>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</si>
  <si>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</si>
  <si>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</si>
  <si>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</si>
  <si>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</si>
  <si>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</si>
  <si>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</si>
  <si>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</si>
  <si>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</si>
  <si>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</si>
  <si>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</si>
  <si>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</si>
  <si>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</si>
  <si>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</si>
  <si>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</si>
  <si>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</si>
  <si>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</si>
  <si>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</si>
  <si>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</si>
  <si>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</si>
  <si>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</si>
  <si>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</si>
  <si>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</si>
  <si>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</si>
  <si>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</si>
  <si>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</si>
  <si>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</si>
  <si>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</si>
  <si>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</si>
  <si>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</si>
  <si>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</si>
  <si>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</si>
  <si>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</si>
  <si>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</si>
  <si>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</si>
  <si>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</si>
  <si>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</si>
  <si>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</si>
  <si>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</si>
  <si>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</si>
  <si>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</si>
  <si>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</si>
  <si>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</si>
  <si>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</si>
  <si>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</si>
  <si>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</si>
  <si>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</si>
  <si>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</si>
  <si>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</si>
  <si>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</si>
  <si>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</si>
  <si>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</si>
  <si>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</si>
  <si>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</si>
  <si>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</si>
  <si>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</si>
  <si>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</si>
  <si>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</si>
  <si>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</si>
  <si>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</si>
  <si>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</si>
  <si>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</si>
  <si>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</si>
  <si>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</si>
  <si>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</si>
  <si>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</si>
  <si>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</si>
  <si>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</si>
  <si>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</si>
  <si>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</si>
  <si>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</si>
  <si>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</si>
  <si>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</si>
  <si>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</si>
  <si>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</si>
  <si>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</si>
  <si>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</si>
  <si>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</si>
  <si>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</si>
  <si>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</si>
  <si>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</si>
  <si>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</si>
  <si>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</si>
  <si>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</si>
  <si>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</si>
  <si>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</si>
  <si>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</si>
  <si>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</si>
  <si>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</si>
  <si>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</si>
  <si>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</si>
  <si>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</si>
  <si>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</si>
  <si>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</si>
  <si>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</si>
  <si>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</si>
  <si>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</si>
  <si>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</si>
  <si>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</si>
  <si>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</si>
  <si>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</si>
  <si>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</si>
  <si>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</si>
  <si>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</si>
  <si>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</si>
  <si>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</si>
  <si>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</si>
  <si>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</si>
  <si>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</si>
  <si>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</si>
  <si>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</si>
  <si>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</si>
  <si>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</si>
  <si>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</si>
  <si>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</si>
  <si>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</si>
  <si>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</si>
  <si>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</si>
  <si>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</si>
  <si>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</si>
  <si>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</si>
  <si>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</si>
  <si>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</si>
  <si>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</si>
  <si>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</si>
  <si>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</si>
  <si>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</si>
  <si>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</si>
  <si>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</si>
  <si>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</si>
  <si>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</si>
  <si>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</si>
  <si>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</si>
  <si>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</si>
  <si>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</si>
  <si>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</si>
  <si>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</si>
  <si>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</si>
  <si>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</si>
  <si>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</si>
  <si>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</si>
  <si>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</si>
  <si>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</si>
  <si>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</si>
  <si>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</si>
  <si>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</si>
  <si>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</si>
  <si>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</si>
  <si>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</si>
  <si>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</si>
  <si>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</si>
  <si>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</si>
  <si>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</si>
  <si>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</si>
  <si>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</si>
  <si>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</si>
  <si>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</si>
  <si>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</si>
  <si>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</si>
  <si>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</si>
  <si>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</si>
  <si>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</si>
  <si>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</si>
  <si>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</si>
  <si>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</si>
  <si>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</si>
  <si>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</si>
  <si>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</si>
  <si>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</si>
  <si>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</si>
  <si>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</si>
  <si>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</si>
  <si>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</si>
  <si>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</si>
  <si>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</si>
  <si>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</si>
  <si>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</si>
  <si>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</si>
  <si>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</si>
  <si>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</si>
  <si>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</si>
  <si>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</si>
  <si>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</si>
  <si>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</si>
  <si>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</si>
  <si>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</si>
  <si>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</si>
  <si>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</si>
  <si>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</si>
  <si>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</si>
  <si>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</si>
  <si>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</si>
  <si>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</si>
  <si>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</si>
  <si>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</si>
  <si>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</si>
  <si>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</si>
  <si>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</si>
  <si>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</si>
  <si>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</si>
  <si>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</si>
  <si>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</si>
  <si>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</si>
  <si>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</si>
  <si>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</si>
  <si>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</si>
  <si>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</si>
  <si>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</si>
  <si>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</si>
  <si>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</si>
  <si>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</si>
  <si>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</si>
  <si>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</si>
  <si>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</si>
  <si>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</si>
  <si>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</si>
  <si>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</si>
  <si>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</si>
  <si>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</si>
  <si>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</si>
  <si>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</si>
  <si>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</si>
  <si>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</si>
  <si>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</si>
  <si>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</si>
  <si>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</si>
  <si>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</si>
  <si>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</si>
  <si>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</si>
  <si>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</si>
  <si>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</si>
  <si>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</si>
  <si>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</si>
  <si>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</si>
  <si>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</si>
  <si>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</si>
  <si>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</si>
  <si>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</si>
  <si>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</si>
  <si>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</si>
  <si>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</si>
  <si>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</si>
  <si>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</si>
  <si>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</si>
  <si>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</si>
  <si>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</si>
  <si>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</si>
  <si>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</si>
  <si>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</si>
  <si>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</si>
  <si>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</si>
  <si>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</si>
  <si>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</si>
  <si>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</si>
  <si>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</si>
  <si>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</si>
  <si>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</si>
  <si>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</si>
  <si>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</si>
  <si>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</si>
  <si>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</si>
  <si>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</si>
  <si>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</si>
  <si>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</si>
  <si>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</si>
  <si>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</si>
  <si>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</si>
  <si>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</si>
  <si>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</si>
  <si>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</si>
  <si>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</si>
  <si>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</si>
  <si>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</si>
  <si>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</si>
  <si>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</si>
  <si>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</si>
  <si>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</si>
  <si>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</si>
  <si>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</si>
  <si>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</si>
  <si>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</si>
  <si>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</si>
  <si>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</si>
  <si>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</si>
  <si>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</si>
  <si>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</si>
  <si>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</si>
  <si>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</si>
  <si>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</si>
  <si>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</si>
  <si>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</si>
  <si>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</si>
  <si>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</si>
  <si>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</si>
  <si>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</si>
  <si>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</si>
  <si>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</si>
  <si>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</si>
  <si>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</si>
  <si>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</si>
  <si>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</si>
  <si>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</si>
  <si>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</si>
  <si>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</si>
  <si>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</si>
  <si>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</si>
  <si>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</si>
  <si>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</si>
  <si>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</si>
  <si>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</si>
  <si>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</si>
  <si>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</si>
  <si>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</si>
  <si>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</si>
  <si>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</si>
  <si>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</si>
  <si>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</si>
  <si>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</si>
  <si>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</si>
  <si>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</si>
  <si>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</si>
  <si>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</si>
  <si>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</si>
  <si>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</si>
  <si>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</si>
  <si>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</si>
  <si>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</si>
  <si>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</si>
  <si>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</si>
  <si>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</si>
  <si>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</si>
  <si>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</si>
  <si>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</si>
  <si>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</si>
  <si>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</si>
  <si>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</si>
  <si>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</si>
  <si>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</si>
  <si>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</si>
  <si>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</si>
  <si>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</si>
  <si>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</si>
  <si>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</si>
  <si>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</si>
  <si>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</si>
  <si>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</si>
  <si>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</si>
  <si>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</si>
  <si>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</si>
  <si>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</si>
  <si>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</si>
  <si>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</si>
  <si>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</si>
  <si>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</si>
  <si>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</si>
  <si>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</si>
  <si>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</si>
  <si>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</si>
  <si>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</si>
  <si>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</si>
  <si>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</si>
  <si>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</si>
  <si>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</si>
  <si>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</si>
  <si>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</si>
  <si>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</si>
  <si>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</si>
  <si>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</si>
  <si>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</si>
  <si>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</si>
  <si>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</si>
  <si>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</si>
  <si>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</si>
  <si>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</si>
  <si>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</si>
  <si>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</si>
  <si>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</si>
  <si>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</si>
  <si>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</si>
  <si>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</si>
  <si>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</si>
  <si>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</si>
  <si>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</si>
  <si>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</si>
  <si>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</si>
  <si>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</si>
  <si>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</si>
  <si>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</si>
  <si>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</si>
  <si>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</si>
  <si>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</si>
  <si>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</si>
  <si>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</si>
  <si>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</si>
  <si>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</si>
  <si>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</si>
  <si>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</si>
  <si>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</si>
  <si>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</si>
  <si>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</si>
  <si>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</si>
  <si>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</si>
  <si>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</si>
  <si>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</si>
  <si>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</si>
  <si>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</si>
  <si>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</si>
  <si>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</si>
  <si>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</si>
  <si>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</si>
  <si>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</si>
  <si>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</si>
  <si>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</si>
  <si>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</si>
  <si>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</si>
  <si>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</si>
  <si>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</si>
  <si>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</si>
  <si>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</si>
  <si>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</si>
  <si>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</si>
  <si>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</si>
  <si>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</si>
  <si>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</si>
  <si>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</si>
  <si>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</si>
  <si>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</si>
  <si>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</si>
  <si>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</si>
  <si>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</si>
  <si>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</si>
  <si>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</si>
  <si>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</si>
  <si>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</si>
  <si>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</si>
  <si>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</si>
  <si>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</si>
  <si>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</si>
  <si>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</si>
  <si>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</si>
  <si>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</si>
  <si>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</si>
  <si>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</si>
  <si>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</si>
  <si>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</si>
  <si>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</si>
  <si>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</si>
  <si>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</si>
  <si>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</si>
  <si>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</si>
  <si>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</si>
  <si>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</si>
  <si>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</si>
  <si>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</si>
  <si>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</si>
  <si>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</si>
  <si>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</si>
  <si>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</si>
  <si>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</si>
  <si>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</si>
  <si>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</si>
  <si>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</si>
  <si>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</si>
  <si>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</si>
  <si>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</si>
  <si>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</si>
  <si>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</si>
  <si>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</si>
  <si>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</si>
  <si>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</si>
  <si>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</si>
  <si>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</si>
  <si>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</si>
  <si>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</si>
  <si>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</si>
  <si>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</si>
  <si>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</si>
  <si>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</si>
  <si>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</si>
  <si>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</si>
  <si>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</si>
  <si>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</si>
  <si>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</si>
  <si>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</si>
  <si>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</si>
  <si>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</si>
  <si>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</si>
  <si>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</si>
  <si>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</si>
  <si>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</si>
  <si>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</si>
  <si>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</si>
  <si>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</si>
  <si>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</si>
  <si>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</si>
  <si>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</si>
  <si>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</si>
  <si>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</si>
  <si>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</si>
  <si>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</si>
  <si>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</si>
  <si>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</si>
  <si>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</si>
  <si>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</si>
  <si>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</si>
  <si>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</si>
  <si>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</si>
  <si>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</si>
  <si>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</si>
  <si>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</si>
  <si>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</si>
  <si>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</si>
  <si>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</si>
  <si>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</si>
  <si>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</si>
  <si>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</si>
  <si>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</si>
  <si>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</si>
  <si>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</si>
  <si>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</si>
  <si>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</si>
  <si>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</si>
  <si>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</si>
  <si>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</si>
  <si>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</si>
  <si>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</si>
  <si>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</si>
  <si>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</si>
  <si>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</si>
  <si>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</si>
  <si>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</si>
  <si>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</si>
  <si>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</si>
  <si>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</si>
  <si>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</si>
  <si>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</si>
  <si>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</si>
  <si>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</si>
  <si>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</si>
  <si>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</si>
  <si>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</si>
  <si>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</si>
  <si>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</si>
  <si>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</si>
  <si>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</si>
  <si>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</si>
  <si>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</si>
  <si>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</si>
  <si>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</si>
  <si>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</si>
  <si>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</si>
  <si>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</si>
  <si>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</si>
  <si>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</si>
  <si>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</si>
  <si>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</si>
  <si>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</si>
  <si>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</si>
  <si>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</si>
  <si>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</si>
  <si>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</si>
  <si>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</si>
  <si>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</si>
  <si>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</si>
  <si>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</si>
  <si>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</si>
  <si>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</si>
  <si>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</si>
  <si>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</si>
  <si>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</si>
  <si>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</si>
  <si>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</si>
  <si>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</si>
  <si>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</si>
  <si>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</si>
  <si>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</si>
  <si>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</si>
  <si>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</si>
  <si>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</si>
  <si>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</si>
  <si>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</si>
  <si>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</si>
  <si>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</si>
  <si>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</si>
  <si>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</si>
  <si>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</si>
  <si>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</si>
  <si>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</si>
  <si>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</si>
  <si>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</si>
  <si>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</si>
  <si>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</si>
  <si>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</si>
  <si>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</si>
  <si>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</si>
  <si>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</si>
  <si>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</si>
  <si>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</si>
  <si>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</si>
  <si>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</si>
  <si>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</si>
  <si>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</si>
  <si>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</si>
  <si>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</si>
  <si>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</si>
  <si>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</si>
  <si>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</si>
  <si>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</si>
  <si>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</si>
  <si>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</si>
  <si>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</si>
  <si>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</si>
  <si>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</si>
  <si>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</si>
  <si>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</si>
  <si>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</si>
  <si>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</si>
  <si>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</si>
  <si>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</si>
  <si>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</si>
  <si>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</si>
  <si>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</si>
  <si>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</si>
  <si>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</si>
  <si>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</si>
  <si>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</si>
  <si>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</si>
  <si>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</si>
  <si>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</si>
  <si>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</si>
  <si>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</si>
  <si>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</si>
  <si>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</si>
  <si>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</si>
  <si>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</si>
  <si>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</si>
  <si>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</si>
  <si>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</si>
  <si>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</si>
  <si>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</si>
  <si>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</si>
  <si>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</si>
  <si>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</si>
  <si>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</si>
  <si>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</si>
  <si>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</si>
  <si>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</si>
  <si>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</si>
  <si>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</si>
  <si>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</si>
  <si>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</si>
  <si>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</si>
  <si>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</si>
  <si>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</si>
  <si>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</si>
  <si>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</si>
  <si>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</si>
  <si>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</si>
  <si>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</si>
  <si>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</si>
  <si>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</si>
  <si>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</si>
  <si>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</si>
  <si>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</si>
  <si>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</si>
  <si>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</si>
  <si>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</si>
  <si>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</si>
  <si>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</si>
  <si>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</si>
  <si>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</si>
  <si>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</si>
  <si>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</si>
  <si>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</si>
  <si>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</si>
  <si>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</si>
  <si>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</si>
  <si>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</si>
  <si>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</si>
  <si>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</si>
  <si>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</si>
  <si>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</si>
  <si>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</si>
  <si>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</si>
  <si>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</si>
  <si>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</si>
  <si>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</si>
  <si>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</si>
  <si>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</si>
  <si>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</si>
  <si>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</si>
  <si>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</si>
  <si>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</si>
  <si>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</si>
  <si>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</si>
  <si>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</si>
  <si>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</si>
  <si>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</si>
  <si>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</si>
  <si>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</si>
  <si>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</si>
  <si>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</si>
  <si>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</si>
  <si>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</si>
  <si>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</si>
  <si>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</si>
  <si>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</si>
  <si>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</si>
  <si>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</si>
  <si>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</si>
  <si>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</si>
  <si>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</si>
  <si>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</si>
  <si>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</si>
  <si>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</si>
  <si>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</si>
  <si>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</si>
  <si>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</si>
  <si>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</si>
  <si>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</si>
  <si>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</si>
  <si>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</si>
  <si>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</si>
  <si>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</si>
  <si>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</si>
  <si>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</si>
  <si>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</si>
  <si>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</si>
  <si>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</si>
  <si>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</si>
  <si>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</si>
  <si>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1.СОФАРМА USA</t>
  </si>
  <si>
    <t xml:space="preserve">3.РОСТБАЛКАНФАРМ </t>
  </si>
  <si>
    <t>4.СОФАРМА ЗДРОВИТ АД</t>
  </si>
  <si>
    <t>5.ВИТАМИНА АД</t>
  </si>
  <si>
    <t>6.ИВАНЧИЧ И СИНОВЕ</t>
  </si>
  <si>
    <t>7.БРИЗ - ЛАТВИЯ</t>
  </si>
  <si>
    <t>1.ОЛАЙНФАРМА АД</t>
  </si>
  <si>
    <t>6."СОФАРМА БИЛДИНГС" АДСИЦ</t>
  </si>
  <si>
    <t>7."МОМИНА КРЕПОСТ" АД</t>
  </si>
  <si>
    <t>8."УНИФАРМ" АД</t>
  </si>
  <si>
    <t>2.ЕКСТАБ КОРПОРАЦИЯ - САЩ</t>
  </si>
  <si>
    <t>8.СОФАРМА ВАРШАВА</t>
  </si>
  <si>
    <t>5.АРОМА АД</t>
  </si>
  <si>
    <t>8.ХИДРОИЗОМАТ АД</t>
  </si>
  <si>
    <t>01.01.-31.12.2011</t>
  </si>
  <si>
    <t xml:space="preserve">                                                                 ПРЕДВАРИТЕЛНА СПРАВКА ЗА НЕТЕКУЩИТЕ АКТИВИ </t>
  </si>
  <si>
    <t xml:space="preserve">Дата на съставяне:30.01.2012               </t>
  </si>
  <si>
    <t>Дата на съставяне: 30.01.2012</t>
  </si>
  <si>
    <t xml:space="preserve">ПРЕДВАРИТЕЛЕН ОТЧЕТ ЗА ДОХОДИТЕ  </t>
  </si>
  <si>
    <t xml:space="preserve"> НЕКОНСОЛИДИРАН</t>
  </si>
  <si>
    <t xml:space="preserve">ПРЕДВАРИТЕЛЕН СЧЕТОВОДЕН  БАЛАНС </t>
  </si>
  <si>
    <t>ПРЕДВАРИТЕЛЕН  ОТЧЕТ ЗА ПАРИЧНИТЕ ПОТОЦИ ПО ПРЕКИЯ МЕТОД</t>
  </si>
  <si>
    <t xml:space="preserve">Дата на съставяне:  30.01.2012                                     </t>
  </si>
  <si>
    <t xml:space="preserve">Дата  на съставяне: 30.01.2012                                                                                                                                </t>
  </si>
  <si>
    <t>Дата на съставяне:30.01.2012</t>
  </si>
  <si>
    <t xml:space="preserve">ПРЕДВАРИТЕЛНА СПРАВКА ЗА ВЗЕМАНИЯТА, ЗАДЪЛЖЕНИЯТА И ПРОВИЗИИТЕ </t>
  </si>
  <si>
    <t>ПРЕДВАРИТЕЛНА СПРАВКА</t>
  </si>
  <si>
    <t xml:space="preserve">          ПРЕДВАРИТЕЛНА  СПРАВКА </t>
  </si>
  <si>
    <t>9.ЛАВЕНА АД</t>
  </si>
  <si>
    <t>10.ТОДОРОВ АД</t>
  </si>
  <si>
    <t xml:space="preserve">11.БЪЛГАРСКА ФОНДОВА БОРСА </t>
  </si>
  <si>
    <t>12.АРОМА КОЗМЕТИКС АД</t>
  </si>
  <si>
    <t>13.АРОМА РИЪЛ ЕСТЕЙТ АД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</si>
</sst>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26" applyNumberFormat="1" applyFont="1">
      <alignment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  <row r="5">
          <cell r="E5" t="str">
            <v>01.01.-30.09.2011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2" sqref="A2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28.5">
      <c r="A1" s="267" t="s">
        <v>889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0</v>
      </c>
      <c r="B3" s="267"/>
      <c r="C3" s="267"/>
      <c r="D3" s="267"/>
      <c r="E3" s="574" t="s">
        <v>848</v>
      </c>
      <c r="F3" s="272" t="s">
        <v>1</v>
      </c>
      <c r="G3" s="225"/>
      <c r="H3" s="594">
        <v>831902088</v>
      </c>
    </row>
    <row r="4" spans="1:8" ht="28.5">
      <c r="A4" s="203" t="s">
        <v>2</v>
      </c>
      <c r="B4" s="582"/>
      <c r="C4" s="582"/>
      <c r="D4" s="583"/>
      <c r="E4" s="575" t="s">
        <v>888</v>
      </c>
      <c r="F4" s="223" t="s">
        <v>3</v>
      </c>
      <c r="G4" s="224"/>
      <c r="H4" s="594">
        <v>684</v>
      </c>
    </row>
    <row r="5" spans="1:8" ht="15">
      <c r="A5" s="203" t="s">
        <v>4</v>
      </c>
      <c r="B5" s="267"/>
      <c r="C5" s="267"/>
      <c r="D5" s="267"/>
      <c r="E5" s="595" t="s">
        <v>883</v>
      </c>
      <c r="F5" s="223"/>
      <c r="G5" s="224"/>
      <c r="H5" s="274" t="s">
        <v>5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6</v>
      </c>
      <c r="B7" s="276" t="s">
        <v>7</v>
      </c>
      <c r="C7" s="277" t="s">
        <v>8</v>
      </c>
      <c r="D7" s="277" t="s">
        <v>9</v>
      </c>
      <c r="E7" s="278" t="s">
        <v>10</v>
      </c>
      <c r="F7" s="276" t="s">
        <v>7</v>
      </c>
      <c r="G7" s="277" t="s">
        <v>11</v>
      </c>
      <c r="H7" s="279" t="s">
        <v>12</v>
      </c>
    </row>
    <row r="8" spans="1:8" ht="14.25">
      <c r="A8" s="280" t="s">
        <v>13</v>
      </c>
      <c r="B8" s="281" t="s">
        <v>14</v>
      </c>
      <c r="C8" s="281">
        <v>1</v>
      </c>
      <c r="D8" s="281">
        <v>2</v>
      </c>
      <c r="E8" s="282" t="s">
        <v>13</v>
      </c>
      <c r="F8" s="281" t="s">
        <v>14</v>
      </c>
      <c r="G8" s="281">
        <v>1</v>
      </c>
      <c r="H8" s="283">
        <v>2</v>
      </c>
    </row>
    <row r="9" spans="1:8" ht="15">
      <c r="A9" s="554" t="s">
        <v>15</v>
      </c>
      <c r="B9" s="284"/>
      <c r="C9" s="285"/>
      <c r="D9" s="286"/>
      <c r="E9" s="552" t="s">
        <v>16</v>
      </c>
      <c r="F9" s="287"/>
      <c r="G9" s="288"/>
      <c r="H9" s="289"/>
    </row>
    <row r="10" spans="1:8" ht="15">
      <c r="A10" s="290" t="s">
        <v>17</v>
      </c>
      <c r="B10" s="291"/>
      <c r="C10" s="285"/>
      <c r="D10" s="286"/>
      <c r="E10" s="292" t="s">
        <v>18</v>
      </c>
      <c r="F10" s="293"/>
      <c r="G10" s="294"/>
      <c r="H10" s="295"/>
    </row>
    <row r="11" spans="1:8" ht="15">
      <c r="A11" s="290" t="s">
        <v>19</v>
      </c>
      <c r="B11" s="296" t="s">
        <v>20</v>
      </c>
      <c r="C11" s="204">
        <v>27199</v>
      </c>
      <c r="D11" s="204">
        <v>26010</v>
      </c>
      <c r="E11" s="292" t="s">
        <v>21</v>
      </c>
      <c r="F11" s="297" t="s">
        <v>22</v>
      </c>
      <c r="G11" s="205">
        <v>132000</v>
      </c>
      <c r="H11" s="205">
        <v>132000</v>
      </c>
    </row>
    <row r="12" spans="1:8" ht="15">
      <c r="A12" s="290" t="s">
        <v>23</v>
      </c>
      <c r="B12" s="296" t="s">
        <v>24</v>
      </c>
      <c r="C12" s="204">
        <v>36727</v>
      </c>
      <c r="D12" s="204">
        <v>37942</v>
      </c>
      <c r="E12" s="292" t="s">
        <v>25</v>
      </c>
      <c r="F12" s="297" t="s">
        <v>26</v>
      </c>
      <c r="G12" s="206">
        <v>132000</v>
      </c>
      <c r="H12" s="206">
        <v>132000</v>
      </c>
    </row>
    <row r="13" spans="1:8" ht="15">
      <c r="A13" s="290" t="s">
        <v>27</v>
      </c>
      <c r="B13" s="296" t="s">
        <v>28</v>
      </c>
      <c r="C13" s="204">
        <v>28778</v>
      </c>
      <c r="D13" s="204">
        <v>29085</v>
      </c>
      <c r="E13" s="292" t="s">
        <v>29</v>
      </c>
      <c r="F13" s="297" t="s">
        <v>30</v>
      </c>
      <c r="G13" s="206"/>
      <c r="H13" s="206"/>
    </row>
    <row r="14" spans="1:8" ht="15">
      <c r="A14" s="290" t="s">
        <v>31</v>
      </c>
      <c r="B14" s="296" t="s">
        <v>32</v>
      </c>
      <c r="C14" s="204">
        <v>2596</v>
      </c>
      <c r="D14" s="204">
        <v>2703</v>
      </c>
      <c r="E14" s="298" t="s">
        <v>33</v>
      </c>
      <c r="F14" s="297" t="s">
        <v>34</v>
      </c>
      <c r="G14" s="390">
        <v>-10036</v>
      </c>
      <c r="H14" s="390">
        <v>-2392</v>
      </c>
    </row>
    <row r="15" spans="1:8" ht="15">
      <c r="A15" s="290" t="s">
        <v>35</v>
      </c>
      <c r="B15" s="296" t="s">
        <v>36</v>
      </c>
      <c r="C15" s="204">
        <v>6531</v>
      </c>
      <c r="D15" s="204">
        <v>6795</v>
      </c>
      <c r="E15" s="298" t="s">
        <v>37</v>
      </c>
      <c r="F15" s="297" t="s">
        <v>38</v>
      </c>
      <c r="G15" s="390">
        <v>0</v>
      </c>
      <c r="H15" s="390">
        <v>0</v>
      </c>
    </row>
    <row r="16" spans="1:8" ht="15">
      <c r="A16" s="290" t="s">
        <v>39</v>
      </c>
      <c r="B16" s="299" t="s">
        <v>40</v>
      </c>
      <c r="C16" s="204">
        <v>642</v>
      </c>
      <c r="D16" s="204">
        <v>907</v>
      </c>
      <c r="E16" s="298" t="s">
        <v>41</v>
      </c>
      <c r="F16" s="297" t="s">
        <v>42</v>
      </c>
      <c r="G16" s="390">
        <v>0</v>
      </c>
      <c r="H16" s="390">
        <v>0</v>
      </c>
    </row>
    <row r="17" spans="1:18" ht="25.5">
      <c r="A17" s="290" t="s">
        <v>43</v>
      </c>
      <c r="B17" s="296" t="s">
        <v>44</v>
      </c>
      <c r="C17" s="204">
        <v>32385</v>
      </c>
      <c r="D17" s="204">
        <v>8874</v>
      </c>
      <c r="E17" s="298" t="s">
        <v>45</v>
      </c>
      <c r="F17" s="300" t="s">
        <v>46</v>
      </c>
      <c r="G17" s="207">
        <f>G11+G14+G15+G16</f>
        <v>121964</v>
      </c>
      <c r="H17" s="207">
        <f>H11+H14+H15+H16</f>
        <v>129608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47</v>
      </c>
      <c r="B18" s="296" t="s">
        <v>48</v>
      </c>
      <c r="C18" s="204">
        <v>35</v>
      </c>
      <c r="D18" s="204">
        <v>21</v>
      </c>
      <c r="E18" s="292" t="s">
        <v>49</v>
      </c>
      <c r="F18" s="301"/>
      <c r="G18" s="302"/>
      <c r="H18" s="303"/>
    </row>
    <row r="19" spans="1:15" ht="15">
      <c r="A19" s="290" t="s">
        <v>50</v>
      </c>
      <c r="B19" s="304" t="s">
        <v>51</v>
      </c>
      <c r="C19" s="208">
        <f>SUM(C11:C18)</f>
        <v>134893</v>
      </c>
      <c r="D19" s="208">
        <f>SUM(D11:D18)</f>
        <v>112337</v>
      </c>
      <c r="E19" s="292" t="s">
        <v>52</v>
      </c>
      <c r="F19" s="297" t="s">
        <v>53</v>
      </c>
      <c r="G19" s="205">
        <v>0</v>
      </c>
      <c r="H19" s="205">
        <v>0</v>
      </c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54</v>
      </c>
      <c r="B20" s="304" t="s">
        <v>55</v>
      </c>
      <c r="C20" s="204">
        <v>19170</v>
      </c>
      <c r="D20" s="204">
        <v>19535</v>
      </c>
      <c r="E20" s="292" t="s">
        <v>56</v>
      </c>
      <c r="F20" s="297" t="s">
        <v>57</v>
      </c>
      <c r="G20" s="211">
        <v>25562</v>
      </c>
      <c r="H20" s="211">
        <v>22719</v>
      </c>
    </row>
    <row r="21" spans="1:18" ht="15">
      <c r="A21" s="290" t="s">
        <v>58</v>
      </c>
      <c r="B21" s="305" t="s">
        <v>59</v>
      </c>
      <c r="C21" s="204">
        <v>140</v>
      </c>
      <c r="D21" s="204">
        <v>160</v>
      </c>
      <c r="E21" s="306" t="s">
        <v>60</v>
      </c>
      <c r="F21" s="297" t="s">
        <v>61</v>
      </c>
      <c r="G21" s="209">
        <f>SUM(G22:G24)</f>
        <v>132550</v>
      </c>
      <c r="H21" s="209">
        <f>SUM(H22:H24)</f>
        <v>102960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62</v>
      </c>
      <c r="B22" s="296"/>
      <c r="C22" s="307"/>
      <c r="D22" s="208"/>
      <c r="E22" s="298" t="s">
        <v>63</v>
      </c>
      <c r="F22" s="297" t="s">
        <v>64</v>
      </c>
      <c r="G22" s="205">
        <v>21855</v>
      </c>
      <c r="H22" s="205">
        <v>17788</v>
      </c>
    </row>
    <row r="23" spans="1:13" ht="15">
      <c r="A23" s="290" t="s">
        <v>65</v>
      </c>
      <c r="B23" s="296" t="s">
        <v>66</v>
      </c>
      <c r="C23" s="204">
        <v>632</v>
      </c>
      <c r="D23" s="204">
        <v>467</v>
      </c>
      <c r="E23" s="308" t="s">
        <v>67</v>
      </c>
      <c r="F23" s="297" t="s">
        <v>68</v>
      </c>
      <c r="G23" s="205"/>
      <c r="H23" s="205">
        <v>0</v>
      </c>
      <c r="M23" s="210"/>
    </row>
    <row r="24" spans="1:8" ht="15">
      <c r="A24" s="290" t="s">
        <v>69</v>
      </c>
      <c r="B24" s="296" t="s">
        <v>70</v>
      </c>
      <c r="C24" s="204">
        <v>968</v>
      </c>
      <c r="D24" s="204">
        <v>980</v>
      </c>
      <c r="E24" s="292" t="s">
        <v>71</v>
      </c>
      <c r="F24" s="297" t="s">
        <v>72</v>
      </c>
      <c r="G24" s="205">
        <v>110695</v>
      </c>
      <c r="H24" s="205">
        <v>85172</v>
      </c>
    </row>
    <row r="25" spans="1:18" ht="15">
      <c r="A25" s="290" t="s">
        <v>73</v>
      </c>
      <c r="B25" s="296" t="s">
        <v>74</v>
      </c>
      <c r="C25" s="204"/>
      <c r="D25" s="204"/>
      <c r="E25" s="308" t="s">
        <v>75</v>
      </c>
      <c r="F25" s="300" t="s">
        <v>76</v>
      </c>
      <c r="G25" s="207">
        <f>G19+G20+G21</f>
        <v>158112</v>
      </c>
      <c r="H25" s="207">
        <f>H19+H20+H21</f>
        <v>125679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77</v>
      </c>
      <c r="B26" s="296" t="s">
        <v>78</v>
      </c>
      <c r="C26" s="204">
        <v>1769</v>
      </c>
      <c r="D26" s="204">
        <v>503</v>
      </c>
      <c r="E26" s="292" t="s">
        <v>79</v>
      </c>
      <c r="F26" s="301"/>
      <c r="G26" s="302"/>
      <c r="H26" s="303"/>
    </row>
    <row r="27" spans="1:18" ht="15">
      <c r="A27" s="290" t="s">
        <v>80</v>
      </c>
      <c r="B27" s="305" t="s">
        <v>81</v>
      </c>
      <c r="C27" s="208">
        <f>SUM(C23:C26)</f>
        <v>3369</v>
      </c>
      <c r="D27" s="208">
        <f>SUM(D23:D26)</f>
        <v>1950</v>
      </c>
      <c r="E27" s="308" t="s">
        <v>82</v>
      </c>
      <c r="F27" s="297" t="s">
        <v>83</v>
      </c>
      <c r="G27" s="207">
        <f>SUM(G28:G30)</f>
        <v>118</v>
      </c>
      <c r="H27" s="207">
        <f>SUM(H28:H30)</f>
        <v>128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84</v>
      </c>
      <c r="F28" s="297" t="s">
        <v>85</v>
      </c>
      <c r="G28" s="205">
        <v>118</v>
      </c>
      <c r="H28" s="205">
        <v>128</v>
      </c>
    </row>
    <row r="29" spans="1:13" ht="15">
      <c r="A29" s="290" t="s">
        <v>86</v>
      </c>
      <c r="B29" s="296"/>
      <c r="C29" s="307"/>
      <c r="D29" s="208"/>
      <c r="E29" s="306" t="s">
        <v>87</v>
      </c>
      <c r="F29" s="297" t="s">
        <v>88</v>
      </c>
      <c r="G29" s="390">
        <v>0</v>
      </c>
      <c r="H29" s="390">
        <v>0</v>
      </c>
      <c r="M29" s="210"/>
    </row>
    <row r="30" spans="1:8" ht="15">
      <c r="A30" s="290" t="s">
        <v>89</v>
      </c>
      <c r="B30" s="296" t="s">
        <v>90</v>
      </c>
      <c r="C30" s="204">
        <v>0</v>
      </c>
      <c r="D30" s="204">
        <v>0</v>
      </c>
      <c r="E30" s="292" t="s">
        <v>91</v>
      </c>
      <c r="F30" s="297" t="s">
        <v>92</v>
      </c>
      <c r="G30" s="211">
        <v>0</v>
      </c>
      <c r="H30" s="211">
        <v>0</v>
      </c>
    </row>
    <row r="31" spans="1:13" ht="15">
      <c r="A31" s="290" t="s">
        <v>93</v>
      </c>
      <c r="B31" s="296" t="s">
        <v>94</v>
      </c>
      <c r="C31" s="391">
        <v>0</v>
      </c>
      <c r="D31" s="391">
        <v>0</v>
      </c>
      <c r="E31" s="308" t="s">
        <v>95</v>
      </c>
      <c r="F31" s="297" t="s">
        <v>96</v>
      </c>
      <c r="G31" s="205">
        <v>40660</v>
      </c>
      <c r="H31" s="205">
        <v>40544</v>
      </c>
      <c r="M31" s="210"/>
    </row>
    <row r="32" spans="1:15" ht="15">
      <c r="A32" s="290" t="s">
        <v>97</v>
      </c>
      <c r="B32" s="305" t="s">
        <v>98</v>
      </c>
      <c r="C32" s="208">
        <f>C30+C31</f>
        <v>0</v>
      </c>
      <c r="D32" s="208">
        <f>D30+D31</f>
        <v>0</v>
      </c>
      <c r="E32" s="298" t="s">
        <v>99</v>
      </c>
      <c r="F32" s="297" t="s">
        <v>100</v>
      </c>
      <c r="G32" s="390"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101</v>
      </c>
      <c r="B33" s="299"/>
      <c r="C33" s="307"/>
      <c r="D33" s="208"/>
      <c r="E33" s="308" t="s">
        <v>102</v>
      </c>
      <c r="F33" s="300" t="s">
        <v>103</v>
      </c>
      <c r="G33" s="207">
        <f>G27+G31+G32</f>
        <v>40778</v>
      </c>
      <c r="H33" s="207">
        <f>H27+H31+H32</f>
        <v>40672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838</v>
      </c>
      <c r="B34" s="299" t="s">
        <v>104</v>
      </c>
      <c r="C34" s="208">
        <f>SUM(C35:C38)</f>
        <v>105300</v>
      </c>
      <c r="D34" s="208">
        <f>SUM(D35:D38)</f>
        <v>107784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105</v>
      </c>
      <c r="B35" s="296" t="s">
        <v>106</v>
      </c>
      <c r="C35" s="204">
        <v>88462</v>
      </c>
      <c r="D35" s="204">
        <v>89744</v>
      </c>
      <c r="E35" s="312"/>
      <c r="F35" s="313"/>
      <c r="G35" s="314"/>
      <c r="H35" s="315"/>
    </row>
    <row r="36" spans="1:18" ht="15">
      <c r="A36" s="290" t="s">
        <v>107</v>
      </c>
      <c r="B36" s="296" t="s">
        <v>108</v>
      </c>
      <c r="C36" s="204"/>
      <c r="D36" s="204">
        <v>0</v>
      </c>
      <c r="E36" s="292" t="s">
        <v>109</v>
      </c>
      <c r="F36" s="316" t="s">
        <v>110</v>
      </c>
      <c r="G36" s="207">
        <f>G25+G17+G33</f>
        <v>320854</v>
      </c>
      <c r="H36" s="207">
        <f>H25+H17+H33</f>
        <v>295959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111</v>
      </c>
      <c r="B37" s="296" t="s">
        <v>112</v>
      </c>
      <c r="C37" s="204"/>
      <c r="D37" s="204">
        <v>0</v>
      </c>
      <c r="E37" s="292"/>
      <c r="F37" s="317"/>
      <c r="G37" s="310"/>
      <c r="H37" s="311"/>
      <c r="M37" s="210"/>
    </row>
    <row r="38" spans="1:8" ht="15">
      <c r="A38" s="290" t="s">
        <v>113</v>
      </c>
      <c r="B38" s="296" t="s">
        <v>114</v>
      </c>
      <c r="C38" s="204">
        <v>16838</v>
      </c>
      <c r="D38" s="204">
        <v>18040</v>
      </c>
      <c r="E38" s="318"/>
      <c r="F38" s="313"/>
      <c r="G38" s="314"/>
      <c r="H38" s="315"/>
    </row>
    <row r="39" spans="1:15" ht="15">
      <c r="A39" s="290" t="s">
        <v>115</v>
      </c>
      <c r="B39" s="319" t="s">
        <v>116</v>
      </c>
      <c r="C39" s="212">
        <f>C40+C41+C43</f>
        <v>0</v>
      </c>
      <c r="D39" s="212">
        <f>D40+D41+D43</f>
        <v>0</v>
      </c>
      <c r="E39" s="553" t="s">
        <v>117</v>
      </c>
      <c r="F39" s="316" t="s">
        <v>118</v>
      </c>
      <c r="G39" s="211">
        <v>0</v>
      </c>
      <c r="H39" s="211">
        <v>0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119</v>
      </c>
      <c r="B40" s="319" t="s">
        <v>120</v>
      </c>
      <c r="C40" s="204"/>
      <c r="D40" s="204"/>
      <c r="E40" s="298"/>
      <c r="F40" s="317"/>
      <c r="G40" s="310"/>
      <c r="H40" s="311"/>
    </row>
    <row r="41" spans="1:8" ht="15">
      <c r="A41" s="290" t="s">
        <v>121</v>
      </c>
      <c r="B41" s="319" t="s">
        <v>122</v>
      </c>
      <c r="C41" s="204"/>
      <c r="D41" s="204"/>
      <c r="E41" s="553" t="s">
        <v>123</v>
      </c>
      <c r="F41" s="320"/>
      <c r="G41" s="321"/>
      <c r="H41" s="322"/>
    </row>
    <row r="42" spans="1:8" ht="15">
      <c r="A42" s="290" t="s">
        <v>124</v>
      </c>
      <c r="B42" s="319" t="s">
        <v>125</v>
      </c>
      <c r="C42" s="213"/>
      <c r="D42" s="213"/>
      <c r="E42" s="292" t="s">
        <v>126</v>
      </c>
      <c r="F42" s="313"/>
      <c r="G42" s="314"/>
      <c r="H42" s="315"/>
    </row>
    <row r="43" spans="1:13" ht="15">
      <c r="A43" s="290" t="s">
        <v>127</v>
      </c>
      <c r="B43" s="319" t="s">
        <v>128</v>
      </c>
      <c r="C43" s="204"/>
      <c r="D43" s="204"/>
      <c r="E43" s="298" t="s">
        <v>129</v>
      </c>
      <c r="F43" s="297" t="s">
        <v>130</v>
      </c>
      <c r="G43" s="205">
        <v>0</v>
      </c>
      <c r="H43" s="205">
        <v>0</v>
      </c>
      <c r="M43" s="210"/>
    </row>
    <row r="44" spans="1:8" ht="15">
      <c r="A44" s="290" t="s">
        <v>131</v>
      </c>
      <c r="B44" s="319" t="s">
        <v>132</v>
      </c>
      <c r="C44" s="204"/>
      <c r="D44" s="204"/>
      <c r="E44" s="323" t="s">
        <v>133</v>
      </c>
      <c r="F44" s="297" t="s">
        <v>134</v>
      </c>
      <c r="G44" s="205">
        <v>18737</v>
      </c>
      <c r="H44" s="205">
        <v>27131</v>
      </c>
    </row>
    <row r="45" spans="1:15" ht="15">
      <c r="A45" s="290" t="s">
        <v>135</v>
      </c>
      <c r="B45" s="304" t="s">
        <v>136</v>
      </c>
      <c r="C45" s="208">
        <f>C34+C39+C44</f>
        <v>105300</v>
      </c>
      <c r="D45" s="208">
        <f>D34+D39+D44</f>
        <v>107784</v>
      </c>
      <c r="E45" s="306" t="s">
        <v>137</v>
      </c>
      <c r="F45" s="297" t="s">
        <v>138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139</v>
      </c>
      <c r="B46" s="296"/>
      <c r="C46" s="307"/>
      <c r="D46" s="208"/>
      <c r="E46" s="292" t="s">
        <v>140</v>
      </c>
      <c r="F46" s="297" t="s">
        <v>141</v>
      </c>
      <c r="G46" s="205">
        <v>0</v>
      </c>
      <c r="H46" s="205">
        <v>0</v>
      </c>
    </row>
    <row r="47" spans="1:13" ht="15">
      <c r="A47" s="290" t="s">
        <v>142</v>
      </c>
      <c r="B47" s="296" t="s">
        <v>143</v>
      </c>
      <c r="C47" s="204">
        <v>16027</v>
      </c>
      <c r="D47" s="204">
        <v>12254</v>
      </c>
      <c r="E47" s="306" t="s">
        <v>144</v>
      </c>
      <c r="F47" s="297" t="s">
        <v>145</v>
      </c>
      <c r="G47" s="205">
        <v>0</v>
      </c>
      <c r="H47" s="205">
        <v>0</v>
      </c>
      <c r="M47" s="210"/>
    </row>
    <row r="48" spans="1:8" ht="15">
      <c r="A48" s="290" t="s">
        <v>146</v>
      </c>
      <c r="B48" s="299" t="s">
        <v>147</v>
      </c>
      <c r="C48" s="204"/>
      <c r="D48" s="204"/>
      <c r="E48" s="292" t="s">
        <v>148</v>
      </c>
      <c r="F48" s="297" t="s">
        <v>149</v>
      </c>
      <c r="G48" s="205">
        <v>304</v>
      </c>
      <c r="H48" s="205">
        <v>323</v>
      </c>
    </row>
    <row r="49" spans="1:18" ht="15">
      <c r="A49" s="290" t="s">
        <v>150</v>
      </c>
      <c r="B49" s="296" t="s">
        <v>151</v>
      </c>
      <c r="C49" s="204"/>
      <c r="D49" s="204"/>
      <c r="E49" s="306" t="s">
        <v>50</v>
      </c>
      <c r="F49" s="300" t="s">
        <v>152</v>
      </c>
      <c r="G49" s="207">
        <f>SUM(G43:G48)</f>
        <v>19041</v>
      </c>
      <c r="H49" s="207">
        <f>SUM(H43:H48)</f>
        <v>27454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77</v>
      </c>
      <c r="B50" s="296" t="s">
        <v>153</v>
      </c>
      <c r="C50" s="204"/>
      <c r="D50" s="204"/>
      <c r="E50" s="292"/>
      <c r="F50" s="297"/>
      <c r="G50" s="307"/>
      <c r="H50" s="207"/>
    </row>
    <row r="51" spans="1:15" ht="15">
      <c r="A51" s="290" t="s">
        <v>154</v>
      </c>
      <c r="B51" s="304" t="s">
        <v>155</v>
      </c>
      <c r="C51" s="208">
        <f>SUM(C47:C50)</f>
        <v>16027</v>
      </c>
      <c r="D51" s="208">
        <f>SUM(D47:D50)</f>
        <v>12254</v>
      </c>
      <c r="E51" s="306" t="s">
        <v>156</v>
      </c>
      <c r="F51" s="300" t="s">
        <v>157</v>
      </c>
      <c r="G51" s="205">
        <v>1269</v>
      </c>
      <c r="H51" s="205">
        <v>1267</v>
      </c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158</v>
      </c>
      <c r="B52" s="304"/>
      <c r="C52" s="307"/>
      <c r="D52" s="208"/>
      <c r="E52" s="292" t="s">
        <v>159</v>
      </c>
      <c r="F52" s="300" t="s">
        <v>160</v>
      </c>
      <c r="G52" s="205"/>
      <c r="H52" s="205">
        <v>0</v>
      </c>
    </row>
    <row r="53" spans="1:8" ht="15">
      <c r="A53" s="290" t="s">
        <v>161</v>
      </c>
      <c r="B53" s="304" t="s">
        <v>162</v>
      </c>
      <c r="C53" s="204"/>
      <c r="D53" s="204"/>
      <c r="E53" s="292" t="s">
        <v>163</v>
      </c>
      <c r="F53" s="300" t="s">
        <v>164</v>
      </c>
      <c r="G53" s="205">
        <v>3783</v>
      </c>
      <c r="H53" s="205">
        <v>4152</v>
      </c>
    </row>
    <row r="54" spans="1:8" ht="15">
      <c r="A54" s="290" t="s">
        <v>165</v>
      </c>
      <c r="B54" s="304" t="s">
        <v>166</v>
      </c>
      <c r="C54" s="204"/>
      <c r="D54" s="204"/>
      <c r="E54" s="292" t="s">
        <v>167</v>
      </c>
      <c r="F54" s="300" t="s">
        <v>168</v>
      </c>
      <c r="G54" s="205">
        <v>0</v>
      </c>
      <c r="H54" s="205">
        <v>0</v>
      </c>
    </row>
    <row r="55" spans="1:18" ht="25.5">
      <c r="A55" s="324" t="s">
        <v>169</v>
      </c>
      <c r="B55" s="325" t="s">
        <v>170</v>
      </c>
      <c r="C55" s="208">
        <f>C19+C20+C21+C27+C32+C45+C51+C53+C54</f>
        <v>278899</v>
      </c>
      <c r="D55" s="208">
        <f>D19+D20+D21+D27+D32+D45+D51+D53+D54</f>
        <v>254020</v>
      </c>
      <c r="E55" s="292" t="s">
        <v>171</v>
      </c>
      <c r="F55" s="316" t="s">
        <v>172</v>
      </c>
      <c r="G55" s="207">
        <f>G49+G51+G52+G53+G54</f>
        <v>24093</v>
      </c>
      <c r="H55" s="207">
        <f>H49+H51+H52+H53+H54</f>
        <v>32873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173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174</v>
      </c>
      <c r="B57" s="296"/>
      <c r="C57" s="307"/>
      <c r="D57" s="208"/>
      <c r="E57" s="558" t="s">
        <v>175</v>
      </c>
      <c r="F57" s="326"/>
      <c r="G57" s="307"/>
      <c r="H57" s="207"/>
      <c r="M57" s="210"/>
    </row>
    <row r="58" spans="1:8" ht="15">
      <c r="A58" s="290" t="s">
        <v>176</v>
      </c>
      <c r="B58" s="296" t="s">
        <v>177</v>
      </c>
      <c r="C58" s="204">
        <v>21206</v>
      </c>
      <c r="D58" s="204">
        <v>20705</v>
      </c>
      <c r="E58" s="292" t="s">
        <v>126</v>
      </c>
      <c r="F58" s="327"/>
      <c r="G58" s="307"/>
      <c r="H58" s="207"/>
    </row>
    <row r="59" spans="1:13" ht="15">
      <c r="A59" s="290" t="s">
        <v>178</v>
      </c>
      <c r="B59" s="296" t="s">
        <v>179</v>
      </c>
      <c r="C59" s="204">
        <v>25958</v>
      </c>
      <c r="D59" s="204">
        <v>22227</v>
      </c>
      <c r="E59" s="306" t="s">
        <v>180</v>
      </c>
      <c r="F59" s="297" t="s">
        <v>181</v>
      </c>
      <c r="G59" s="205">
        <v>112008</v>
      </c>
      <c r="H59" s="205">
        <v>78869</v>
      </c>
      <c r="M59" s="210"/>
    </row>
    <row r="60" spans="1:8" ht="15">
      <c r="A60" s="290" t="s">
        <v>182</v>
      </c>
      <c r="B60" s="296" t="s">
        <v>183</v>
      </c>
      <c r="C60" s="204">
        <v>46</v>
      </c>
      <c r="D60" s="204">
        <v>74</v>
      </c>
      <c r="E60" s="292" t="s">
        <v>184</v>
      </c>
      <c r="F60" s="297" t="s">
        <v>185</v>
      </c>
      <c r="G60" s="205">
        <v>40735</v>
      </c>
      <c r="H60" s="205">
        <v>39361</v>
      </c>
    </row>
    <row r="61" spans="1:18" ht="15">
      <c r="A61" s="290" t="s">
        <v>186</v>
      </c>
      <c r="B61" s="299" t="s">
        <v>187</v>
      </c>
      <c r="C61" s="204">
        <v>3054</v>
      </c>
      <c r="D61" s="204">
        <v>3501</v>
      </c>
      <c r="E61" s="298" t="s">
        <v>188</v>
      </c>
      <c r="F61" s="327" t="s">
        <v>189</v>
      </c>
      <c r="G61" s="207">
        <f>SUM(G62:G68)</f>
        <v>28180</v>
      </c>
      <c r="H61" s="207">
        <f>SUM(H62:H68)</f>
        <v>19831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190</v>
      </c>
      <c r="B62" s="299" t="s">
        <v>191</v>
      </c>
      <c r="C62" s="204">
        <v>0</v>
      </c>
      <c r="D62" s="204">
        <v>0</v>
      </c>
      <c r="E62" s="298" t="s">
        <v>192</v>
      </c>
      <c r="F62" s="297" t="s">
        <v>193</v>
      </c>
      <c r="G62" s="205">
        <v>9000</v>
      </c>
      <c r="H62" s="205">
        <v>3595</v>
      </c>
    </row>
    <row r="63" spans="1:13" ht="15">
      <c r="A63" s="290" t="s">
        <v>194</v>
      </c>
      <c r="B63" s="296" t="s">
        <v>195</v>
      </c>
      <c r="C63" s="204">
        <v>0</v>
      </c>
      <c r="D63" s="204">
        <v>0</v>
      </c>
      <c r="E63" s="292" t="s">
        <v>196</v>
      </c>
      <c r="F63" s="297" t="s">
        <v>197</v>
      </c>
      <c r="G63" s="205">
        <v>0</v>
      </c>
      <c r="H63" s="205">
        <v>0</v>
      </c>
      <c r="M63" s="210"/>
    </row>
    <row r="64" spans="1:15" ht="15">
      <c r="A64" s="290" t="s">
        <v>50</v>
      </c>
      <c r="B64" s="304" t="s">
        <v>198</v>
      </c>
      <c r="C64" s="208">
        <f>SUM(C58:C63)</f>
        <v>50264</v>
      </c>
      <c r="D64" s="208">
        <f>SUM(D58:D63)</f>
        <v>46507</v>
      </c>
      <c r="E64" s="292" t="s">
        <v>199</v>
      </c>
      <c r="F64" s="297" t="s">
        <v>200</v>
      </c>
      <c r="G64" s="205">
        <v>15532</v>
      </c>
      <c r="H64" s="205">
        <v>13784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201</v>
      </c>
      <c r="F65" s="297" t="s">
        <v>202</v>
      </c>
      <c r="G65" s="205">
        <v>214</v>
      </c>
      <c r="H65" s="205">
        <v>263</v>
      </c>
    </row>
    <row r="66" spans="1:8" ht="15">
      <c r="A66" s="290" t="s">
        <v>203</v>
      </c>
      <c r="B66" s="296"/>
      <c r="C66" s="307"/>
      <c r="D66" s="208"/>
      <c r="E66" s="292" t="s">
        <v>204</v>
      </c>
      <c r="F66" s="297" t="s">
        <v>205</v>
      </c>
      <c r="G66" s="205">
        <v>2207</v>
      </c>
      <c r="H66" s="205">
        <v>1144</v>
      </c>
    </row>
    <row r="67" spans="1:8" ht="15">
      <c r="A67" s="290" t="s">
        <v>206</v>
      </c>
      <c r="B67" s="296" t="s">
        <v>207</v>
      </c>
      <c r="C67" s="204">
        <v>121954</v>
      </c>
      <c r="D67" s="204">
        <v>90607</v>
      </c>
      <c r="E67" s="292" t="s">
        <v>208</v>
      </c>
      <c r="F67" s="297" t="s">
        <v>209</v>
      </c>
      <c r="G67" s="205">
        <v>541</v>
      </c>
      <c r="H67" s="205">
        <v>471</v>
      </c>
    </row>
    <row r="68" spans="1:8" ht="15">
      <c r="A68" s="290" t="s">
        <v>210</v>
      </c>
      <c r="B68" s="296" t="s">
        <v>211</v>
      </c>
      <c r="C68" s="204">
        <v>26797</v>
      </c>
      <c r="D68" s="204">
        <v>38013</v>
      </c>
      <c r="E68" s="292" t="s">
        <v>212</v>
      </c>
      <c r="F68" s="297" t="s">
        <v>213</v>
      </c>
      <c r="G68" s="205">
        <v>686</v>
      </c>
      <c r="H68" s="205">
        <v>574</v>
      </c>
    </row>
    <row r="69" spans="1:8" ht="15">
      <c r="A69" s="290" t="s">
        <v>214</v>
      </c>
      <c r="B69" s="296" t="s">
        <v>215</v>
      </c>
      <c r="C69" s="204">
        <v>2444</v>
      </c>
      <c r="D69" s="204">
        <v>1298</v>
      </c>
      <c r="E69" s="306" t="s">
        <v>77</v>
      </c>
      <c r="F69" s="297" t="s">
        <v>216</v>
      </c>
      <c r="G69" s="205">
        <v>597</v>
      </c>
      <c r="H69" s="205">
        <v>376</v>
      </c>
    </row>
    <row r="70" spans="1:8" ht="15">
      <c r="A70" s="290" t="s">
        <v>217</v>
      </c>
      <c r="B70" s="296" t="s">
        <v>218</v>
      </c>
      <c r="C70" s="204">
        <v>18488</v>
      </c>
      <c r="D70" s="204">
        <v>1226</v>
      </c>
      <c r="E70" s="292" t="s">
        <v>219</v>
      </c>
      <c r="F70" s="297" t="s">
        <v>220</v>
      </c>
      <c r="G70" s="205"/>
      <c r="H70" s="205"/>
    </row>
    <row r="71" spans="1:18" ht="15">
      <c r="A71" s="290" t="s">
        <v>221</v>
      </c>
      <c r="B71" s="296" t="s">
        <v>222</v>
      </c>
      <c r="C71" s="204">
        <v>2193</v>
      </c>
      <c r="D71" s="204">
        <v>5</v>
      </c>
      <c r="E71" s="308" t="s">
        <v>45</v>
      </c>
      <c r="F71" s="328" t="s">
        <v>223</v>
      </c>
      <c r="G71" s="214">
        <f>G59+G60+G61+G69+G70</f>
        <v>181520</v>
      </c>
      <c r="H71" s="214">
        <f>H59+H60+H61+H69+H70</f>
        <v>138437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224</v>
      </c>
      <c r="B72" s="296" t="s">
        <v>225</v>
      </c>
      <c r="C72" s="204">
        <v>5187</v>
      </c>
      <c r="D72" s="204">
        <v>3474</v>
      </c>
      <c r="E72" s="298"/>
      <c r="F72" s="329"/>
      <c r="G72" s="330"/>
      <c r="H72" s="331"/>
    </row>
    <row r="73" spans="1:8" ht="15">
      <c r="A73" s="290" t="s">
        <v>226</v>
      </c>
      <c r="B73" s="296" t="s">
        <v>227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228</v>
      </c>
      <c r="B74" s="296" t="s">
        <v>229</v>
      </c>
      <c r="C74" s="204">
        <v>500</v>
      </c>
      <c r="D74" s="204">
        <v>402</v>
      </c>
      <c r="E74" s="292" t="s">
        <v>230</v>
      </c>
      <c r="F74" s="335" t="s">
        <v>231</v>
      </c>
      <c r="G74" s="205"/>
      <c r="H74" s="205"/>
    </row>
    <row r="75" spans="1:15" ht="15">
      <c r="A75" s="290" t="s">
        <v>75</v>
      </c>
      <c r="B75" s="304" t="s">
        <v>232</v>
      </c>
      <c r="C75" s="208">
        <f>SUM(C67:C74)</f>
        <v>177563</v>
      </c>
      <c r="D75" s="208">
        <f>SUM(D67:D74)</f>
        <v>135025</v>
      </c>
      <c r="E75" s="306" t="s">
        <v>159</v>
      </c>
      <c r="F75" s="300" t="s">
        <v>233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234</v>
      </c>
      <c r="F76" s="300" t="s">
        <v>235</v>
      </c>
      <c r="G76" s="205"/>
      <c r="H76" s="205"/>
    </row>
    <row r="77" spans="1:13" ht="15">
      <c r="A77" s="290" t="s">
        <v>236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237</v>
      </c>
      <c r="B78" s="296" t="s">
        <v>238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239</v>
      </c>
      <c r="B79" s="296" t="s">
        <v>240</v>
      </c>
      <c r="C79" s="204"/>
      <c r="D79" s="204"/>
      <c r="E79" s="306" t="s">
        <v>241</v>
      </c>
      <c r="F79" s="316" t="s">
        <v>242</v>
      </c>
      <c r="G79" s="215">
        <f>G71+G74+G75+G76</f>
        <v>181520</v>
      </c>
      <c r="H79" s="215">
        <f>H71+H74+H75+H76</f>
        <v>138437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243</v>
      </c>
      <c r="B80" s="296" t="s">
        <v>244</v>
      </c>
      <c r="C80" s="204"/>
      <c r="D80" s="204"/>
      <c r="E80" s="292"/>
      <c r="F80" s="339"/>
      <c r="G80" s="340"/>
      <c r="H80" s="341"/>
    </row>
    <row r="81" spans="1:8" ht="15">
      <c r="A81" s="290" t="s">
        <v>245</v>
      </c>
      <c r="B81" s="296" t="s">
        <v>246</v>
      </c>
      <c r="C81" s="204"/>
      <c r="D81" s="204"/>
      <c r="E81" s="216"/>
      <c r="F81" s="340"/>
      <c r="G81" s="340"/>
      <c r="H81" s="341"/>
    </row>
    <row r="82" spans="1:8" ht="15">
      <c r="A82" s="290" t="s">
        <v>247</v>
      </c>
      <c r="B82" s="296" t="s">
        <v>248</v>
      </c>
      <c r="C82" s="204"/>
      <c r="D82" s="204"/>
      <c r="E82" s="318"/>
      <c r="F82" s="340"/>
      <c r="G82" s="340"/>
      <c r="H82" s="341"/>
    </row>
    <row r="83" spans="1:8" ht="15">
      <c r="A83" s="290" t="s">
        <v>131</v>
      </c>
      <c r="B83" s="296" t="s">
        <v>249</v>
      </c>
      <c r="C83" s="204"/>
      <c r="D83" s="204"/>
      <c r="E83" s="216"/>
      <c r="F83" s="340"/>
      <c r="G83" s="340"/>
      <c r="H83" s="341"/>
    </row>
    <row r="84" spans="1:14" ht="15">
      <c r="A84" s="290" t="s">
        <v>250</v>
      </c>
      <c r="B84" s="304" t="s">
        <v>251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252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253</v>
      </c>
      <c r="B87" s="296" t="s">
        <v>254</v>
      </c>
      <c r="C87" s="204">
        <v>63</v>
      </c>
      <c r="D87" s="204">
        <v>487</v>
      </c>
      <c r="E87" s="216"/>
      <c r="F87" s="340"/>
      <c r="G87" s="340"/>
      <c r="H87" s="341"/>
      <c r="M87" s="210"/>
    </row>
    <row r="88" spans="1:8" ht="15">
      <c r="A88" s="290" t="s">
        <v>255</v>
      </c>
      <c r="B88" s="296" t="s">
        <v>256</v>
      </c>
      <c r="C88" s="204">
        <v>18000</v>
      </c>
      <c r="D88" s="204">
        <v>27441</v>
      </c>
      <c r="E88" s="318"/>
      <c r="F88" s="340"/>
      <c r="G88" s="340"/>
      <c r="H88" s="341"/>
    </row>
    <row r="89" spans="1:13" ht="15">
      <c r="A89" s="290" t="s">
        <v>257</v>
      </c>
      <c r="B89" s="296" t="s">
        <v>258</v>
      </c>
      <c r="C89" s="204">
        <v>271</v>
      </c>
      <c r="D89" s="204">
        <v>3054</v>
      </c>
      <c r="E89" s="318"/>
      <c r="F89" s="340"/>
      <c r="G89" s="340"/>
      <c r="H89" s="341"/>
      <c r="M89" s="210"/>
    </row>
    <row r="90" spans="1:8" ht="15">
      <c r="A90" s="290" t="s">
        <v>259</v>
      </c>
      <c r="B90" s="296" t="s">
        <v>260</v>
      </c>
      <c r="C90" s="204">
        <v>0</v>
      </c>
      <c r="D90" s="204">
        <v>0</v>
      </c>
      <c r="E90" s="318"/>
      <c r="F90" s="340"/>
      <c r="G90" s="340"/>
      <c r="H90" s="341"/>
    </row>
    <row r="91" spans="1:14" ht="15">
      <c r="A91" s="290" t="s">
        <v>261</v>
      </c>
      <c r="B91" s="304" t="s">
        <v>262</v>
      </c>
      <c r="C91" s="208">
        <f>SUM(C87:C90)</f>
        <v>18334</v>
      </c>
      <c r="D91" s="208">
        <f>SUM(D87:D90)</f>
        <v>30982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263</v>
      </c>
      <c r="B92" s="304" t="s">
        <v>264</v>
      </c>
      <c r="C92" s="204">
        <v>1407</v>
      </c>
      <c r="D92" s="204">
        <v>735</v>
      </c>
      <c r="E92" s="318"/>
      <c r="F92" s="340"/>
      <c r="G92" s="340"/>
      <c r="H92" s="341"/>
    </row>
    <row r="93" spans="1:14" ht="15">
      <c r="A93" s="290" t="s">
        <v>265</v>
      </c>
      <c r="B93" s="342" t="s">
        <v>266</v>
      </c>
      <c r="C93" s="208">
        <f>C64+C75+C84+C91+C92</f>
        <v>247568</v>
      </c>
      <c r="D93" s="208">
        <f>D64+D75+D84+D91+D92</f>
        <v>213249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267</v>
      </c>
      <c r="B94" s="343" t="s">
        <v>268</v>
      </c>
      <c r="C94" s="217">
        <f>C93+C55</f>
        <v>526467</v>
      </c>
      <c r="D94" s="217">
        <f>D93+D55</f>
        <v>467269</v>
      </c>
      <c r="E94" s="557" t="s">
        <v>269</v>
      </c>
      <c r="F94" s="344" t="s">
        <v>270</v>
      </c>
      <c r="G94" s="218">
        <f>G36+G39+G55+G79</f>
        <v>526467</v>
      </c>
      <c r="H94" s="218">
        <f>H36+H39+H55+H79</f>
        <v>467269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839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886</v>
      </c>
      <c r="B98" s="538"/>
      <c r="C98" s="610" t="s">
        <v>849</v>
      </c>
      <c r="D98" s="610"/>
      <c r="E98" s="610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10" t="s">
        <v>850</v>
      </c>
      <c r="D100" s="611"/>
      <c r="E100" s="61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E3" sqref="E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887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0</v>
      </c>
      <c r="B2" s="532"/>
      <c r="C2" s="532"/>
      <c r="D2" s="532"/>
      <c r="E2" s="532" t="str">
        <f>'справка №1-БАЛАНС'!E3</f>
        <v>СОФАРМА АД</v>
      </c>
      <c r="F2" s="614" t="s">
        <v>1</v>
      </c>
      <c r="G2" s="614"/>
      <c r="H2" s="352">
        <f>'справка №1-БАЛАНС'!H3</f>
        <v>831902088</v>
      </c>
    </row>
    <row r="3" spans="1:8" ht="15">
      <c r="A3" s="6" t="s">
        <v>271</v>
      </c>
      <c r="B3" s="532"/>
      <c r="C3" s="532"/>
      <c r="D3" s="532"/>
      <c r="E3" s="532" t="str">
        <f>'справка №1-БАЛАНС'!E4</f>
        <v> НЕКОНСОЛИДИРАН</v>
      </c>
      <c r="F3" s="568" t="s">
        <v>3</v>
      </c>
      <c r="G3" s="353"/>
      <c r="H3" s="352">
        <f>'справка №1-БАЛАНС'!H4</f>
        <v>684</v>
      </c>
    </row>
    <row r="4" spans="1:8" ht="17.25" customHeight="1">
      <c r="A4" s="6" t="s">
        <v>4</v>
      </c>
      <c r="B4" s="570"/>
      <c r="C4" s="570"/>
      <c r="D4" s="570"/>
      <c r="E4" s="532" t="str">
        <f>'справка №1-БАЛАНС'!E5</f>
        <v>01.01.-31.12.2011</v>
      </c>
      <c r="F4" s="350"/>
      <c r="G4" s="351"/>
      <c r="H4" s="354" t="s">
        <v>272</v>
      </c>
    </row>
    <row r="5" spans="1:8" ht="24">
      <c r="A5" s="355" t="s">
        <v>273</v>
      </c>
      <c r="B5" s="356" t="s">
        <v>7</v>
      </c>
      <c r="C5" s="355" t="s">
        <v>8</v>
      </c>
      <c r="D5" s="357" t="s">
        <v>12</v>
      </c>
      <c r="E5" s="358" t="s">
        <v>274</v>
      </c>
      <c r="F5" s="356" t="s">
        <v>7</v>
      </c>
      <c r="G5" s="355" t="s">
        <v>8</v>
      </c>
      <c r="H5" s="355" t="s">
        <v>12</v>
      </c>
    </row>
    <row r="6" spans="1:8" ht="12">
      <c r="A6" s="358" t="s">
        <v>13</v>
      </c>
      <c r="B6" s="358" t="s">
        <v>14</v>
      </c>
      <c r="C6" s="358">
        <v>1</v>
      </c>
      <c r="D6" s="358">
        <v>2</v>
      </c>
      <c r="E6" s="358" t="s">
        <v>13</v>
      </c>
      <c r="F6" s="355" t="s">
        <v>14</v>
      </c>
      <c r="G6" s="355">
        <v>1</v>
      </c>
      <c r="H6" s="355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59"/>
      <c r="G7" s="88"/>
      <c r="H7" s="88"/>
    </row>
    <row r="8" spans="1:8" ht="12">
      <c r="A8" s="360" t="s">
        <v>277</v>
      </c>
      <c r="B8" s="360"/>
      <c r="C8" s="361"/>
      <c r="D8" s="83"/>
      <c r="E8" s="360" t="s">
        <v>278</v>
      </c>
      <c r="F8" s="359"/>
      <c r="G8" s="88"/>
      <c r="H8" s="88"/>
    </row>
    <row r="9" spans="1:8" ht="12">
      <c r="A9" s="362" t="s">
        <v>279</v>
      </c>
      <c r="B9" s="363" t="s">
        <v>280</v>
      </c>
      <c r="C9" s="79">
        <v>56910</v>
      </c>
      <c r="D9" s="79">
        <v>51527</v>
      </c>
      <c r="E9" s="362" t="s">
        <v>281</v>
      </c>
      <c r="F9" s="364" t="s">
        <v>282</v>
      </c>
      <c r="G9" s="87">
        <v>209845</v>
      </c>
      <c r="H9" s="87">
        <v>209059</v>
      </c>
    </row>
    <row r="10" spans="1:8" ht="12">
      <c r="A10" s="362" t="s">
        <v>283</v>
      </c>
      <c r="B10" s="363" t="s">
        <v>284</v>
      </c>
      <c r="C10" s="79">
        <v>68863</v>
      </c>
      <c r="D10" s="79">
        <v>63243</v>
      </c>
      <c r="E10" s="362" t="s">
        <v>285</v>
      </c>
      <c r="F10" s="364" t="s">
        <v>286</v>
      </c>
      <c r="G10" s="87">
        <v>1771</v>
      </c>
      <c r="H10" s="87">
        <v>1849</v>
      </c>
    </row>
    <row r="11" spans="1:8" ht="12">
      <c r="A11" s="362" t="s">
        <v>287</v>
      </c>
      <c r="B11" s="363" t="s">
        <v>288</v>
      </c>
      <c r="C11" s="79">
        <v>8454</v>
      </c>
      <c r="D11" s="79">
        <v>8506</v>
      </c>
      <c r="E11" s="365" t="s">
        <v>289</v>
      </c>
      <c r="F11" s="364" t="s">
        <v>290</v>
      </c>
      <c r="G11" s="87">
        <v>2631</v>
      </c>
      <c r="H11" s="87">
        <v>2525</v>
      </c>
    </row>
    <row r="12" spans="1:8" ht="12">
      <c r="A12" s="362" t="s">
        <v>291</v>
      </c>
      <c r="B12" s="363" t="s">
        <v>292</v>
      </c>
      <c r="C12" s="79">
        <v>26862</v>
      </c>
      <c r="D12" s="79">
        <v>23286</v>
      </c>
      <c r="E12" s="365" t="s">
        <v>77</v>
      </c>
      <c r="F12" s="364" t="s">
        <v>293</v>
      </c>
      <c r="G12" s="87">
        <v>17047</v>
      </c>
      <c r="H12" s="87">
        <v>14367</v>
      </c>
    </row>
    <row r="13" spans="1:18" ht="12">
      <c r="A13" s="362" t="s">
        <v>294</v>
      </c>
      <c r="B13" s="363" t="s">
        <v>295</v>
      </c>
      <c r="C13" s="79">
        <v>7091</v>
      </c>
      <c r="D13" s="79">
        <v>5879</v>
      </c>
      <c r="E13" s="366" t="s">
        <v>50</v>
      </c>
      <c r="F13" s="367" t="s">
        <v>296</v>
      </c>
      <c r="G13" s="88">
        <f>SUM(G9:G12)</f>
        <v>231294</v>
      </c>
      <c r="H13" s="88">
        <f>SUM(H9:H12)</f>
        <v>227800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297</v>
      </c>
      <c r="B14" s="363" t="s">
        <v>298</v>
      </c>
      <c r="C14" s="79">
        <v>16746</v>
      </c>
      <c r="D14" s="79">
        <v>15225</v>
      </c>
      <c r="E14" s="365"/>
      <c r="F14" s="368"/>
      <c r="G14" s="389"/>
      <c r="H14" s="389"/>
    </row>
    <row r="15" spans="1:8" ht="24">
      <c r="A15" s="362" t="s">
        <v>299</v>
      </c>
      <c r="B15" s="363" t="s">
        <v>300</v>
      </c>
      <c r="C15" s="80">
        <v>-4341</v>
      </c>
      <c r="D15" s="80">
        <v>2393</v>
      </c>
      <c r="E15" s="360" t="s">
        <v>301</v>
      </c>
      <c r="F15" s="369" t="s">
        <v>302</v>
      </c>
      <c r="G15" s="87">
        <v>7</v>
      </c>
      <c r="H15" s="87">
        <v>26</v>
      </c>
    </row>
    <row r="16" spans="1:8" ht="12">
      <c r="A16" s="362" t="s">
        <v>303</v>
      </c>
      <c r="B16" s="363" t="s">
        <v>304</v>
      </c>
      <c r="C16" s="80">
        <v>6629</v>
      </c>
      <c r="D16" s="80">
        <v>6488</v>
      </c>
      <c r="E16" s="362" t="s">
        <v>305</v>
      </c>
      <c r="F16" s="368" t="s">
        <v>306</v>
      </c>
      <c r="G16" s="89">
        <v>7</v>
      </c>
      <c r="H16" s="89">
        <v>26</v>
      </c>
    </row>
    <row r="17" spans="1:8" ht="12">
      <c r="A17" s="370" t="s">
        <v>307</v>
      </c>
      <c r="B17" s="363" t="s">
        <v>308</v>
      </c>
      <c r="C17" s="81">
        <v>2340</v>
      </c>
      <c r="D17" s="81">
        <v>2741</v>
      </c>
      <c r="E17" s="360"/>
      <c r="F17" s="359"/>
      <c r="G17" s="389"/>
      <c r="H17" s="389"/>
    </row>
    <row r="18" spans="1:8" ht="12">
      <c r="A18" s="370" t="s">
        <v>309</v>
      </c>
      <c r="B18" s="363" t="s">
        <v>310</v>
      </c>
      <c r="C18" s="81"/>
      <c r="D18" s="81"/>
      <c r="E18" s="360" t="s">
        <v>311</v>
      </c>
      <c r="F18" s="359"/>
      <c r="G18" s="389"/>
      <c r="H18" s="389"/>
    </row>
    <row r="19" spans="1:15" ht="12">
      <c r="A19" s="366" t="s">
        <v>50</v>
      </c>
      <c r="B19" s="371" t="s">
        <v>312</v>
      </c>
      <c r="C19" s="82">
        <f>SUM(C9:C15)+C16</f>
        <v>187214</v>
      </c>
      <c r="D19" s="82">
        <f>SUM(D9:D15)+D16</f>
        <v>176547</v>
      </c>
      <c r="E19" s="372" t="s">
        <v>313</v>
      </c>
      <c r="F19" s="368" t="s">
        <v>314</v>
      </c>
      <c r="G19" s="87">
        <v>5397</v>
      </c>
      <c r="H19" s="87">
        <v>3580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315</v>
      </c>
      <c r="F20" s="368" t="s">
        <v>316</v>
      </c>
      <c r="G20" s="87">
        <v>5444</v>
      </c>
      <c r="H20" s="87">
        <v>2879</v>
      </c>
    </row>
    <row r="21" spans="1:8" ht="24">
      <c r="A21" s="360" t="s">
        <v>317</v>
      </c>
      <c r="B21" s="374"/>
      <c r="C21" s="388"/>
      <c r="D21" s="388"/>
      <c r="E21" s="362" t="s">
        <v>318</v>
      </c>
      <c r="F21" s="368" t="s">
        <v>319</v>
      </c>
      <c r="G21" s="87">
        <v>244</v>
      </c>
      <c r="H21" s="87"/>
    </row>
    <row r="22" spans="1:8" ht="24">
      <c r="A22" s="359" t="s">
        <v>320</v>
      </c>
      <c r="B22" s="374" t="s">
        <v>321</v>
      </c>
      <c r="C22" s="79">
        <v>6520</v>
      </c>
      <c r="D22" s="79">
        <v>6534</v>
      </c>
      <c r="E22" s="372" t="s">
        <v>322</v>
      </c>
      <c r="F22" s="368" t="s">
        <v>323</v>
      </c>
      <c r="G22" s="87">
        <v>2760</v>
      </c>
      <c r="H22" s="87">
        <v>4207</v>
      </c>
    </row>
    <row r="23" spans="1:8" ht="24">
      <c r="A23" s="362" t="s">
        <v>324</v>
      </c>
      <c r="B23" s="374" t="s">
        <v>325</v>
      </c>
      <c r="C23" s="79">
        <v>2364</v>
      </c>
      <c r="D23" s="79">
        <v>5337</v>
      </c>
      <c r="E23" s="362" t="s">
        <v>326</v>
      </c>
      <c r="F23" s="368" t="s">
        <v>327</v>
      </c>
      <c r="G23" s="87"/>
      <c r="H23" s="87"/>
    </row>
    <row r="24" spans="1:18" ht="12">
      <c r="A24" s="362" t="s">
        <v>328</v>
      </c>
      <c r="B24" s="374" t="s">
        <v>329</v>
      </c>
      <c r="C24" s="79">
        <v>3068</v>
      </c>
      <c r="D24" s="79">
        <v>4229</v>
      </c>
      <c r="E24" s="366" t="s">
        <v>102</v>
      </c>
      <c r="F24" s="369" t="s">
        <v>330</v>
      </c>
      <c r="G24" s="88">
        <f>SUM(G19:G23)</f>
        <v>13845</v>
      </c>
      <c r="H24" s="88">
        <f>SUM(H19:H23)</f>
        <v>10666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77</v>
      </c>
      <c r="B25" s="374" t="s">
        <v>331</v>
      </c>
      <c r="C25" s="79">
        <v>300</v>
      </c>
      <c r="D25" s="79">
        <v>294</v>
      </c>
      <c r="E25" s="373"/>
      <c r="F25" s="359"/>
      <c r="G25" s="389"/>
      <c r="H25" s="389"/>
    </row>
    <row r="26" spans="1:14" ht="12">
      <c r="A26" s="366" t="s">
        <v>75</v>
      </c>
      <c r="B26" s="375" t="s">
        <v>332</v>
      </c>
      <c r="C26" s="82">
        <f>SUM(C22:C25)</f>
        <v>12252</v>
      </c>
      <c r="D26" s="82">
        <f>SUM(D22:D25)</f>
        <v>16394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333</v>
      </c>
      <c r="B28" s="356" t="s">
        <v>334</v>
      </c>
      <c r="C28" s="83">
        <f>C26+C19</f>
        <v>199466</v>
      </c>
      <c r="D28" s="83">
        <f>D26+D19</f>
        <v>192941</v>
      </c>
      <c r="E28" s="174" t="s">
        <v>335</v>
      </c>
      <c r="F28" s="369" t="s">
        <v>336</v>
      </c>
      <c r="G28" s="88">
        <f>G13+G15+G24</f>
        <v>245146</v>
      </c>
      <c r="H28" s="88">
        <f>H13+H15+H24</f>
        <v>238492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337</v>
      </c>
      <c r="B30" s="356" t="s">
        <v>338</v>
      </c>
      <c r="C30" s="83">
        <f>IF((G28-C28)&gt;0,G28-C28,0)</f>
        <v>45680</v>
      </c>
      <c r="D30" s="83">
        <f>IF((H28-D28)&gt;0,H28-D28,0)</f>
        <v>45551</v>
      </c>
      <c r="E30" s="174" t="s">
        <v>339</v>
      </c>
      <c r="F30" s="369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840</v>
      </c>
      <c r="B31" s="375" t="s">
        <v>341</v>
      </c>
      <c r="C31" s="79"/>
      <c r="D31" s="79"/>
      <c r="E31" s="360" t="s">
        <v>843</v>
      </c>
      <c r="F31" s="368" t="s">
        <v>342</v>
      </c>
      <c r="G31" s="87"/>
      <c r="H31" s="87"/>
    </row>
    <row r="32" spans="1:8" ht="12">
      <c r="A32" s="360" t="s">
        <v>343</v>
      </c>
      <c r="B32" s="377" t="s">
        <v>344</v>
      </c>
      <c r="C32" s="79">
        <v>0</v>
      </c>
      <c r="D32" s="79">
        <v>0</v>
      </c>
      <c r="E32" s="360" t="s">
        <v>345</v>
      </c>
      <c r="F32" s="368" t="s">
        <v>346</v>
      </c>
      <c r="G32" s="87"/>
      <c r="H32" s="87"/>
    </row>
    <row r="33" spans="1:18" ht="12">
      <c r="A33" s="378" t="s">
        <v>347</v>
      </c>
      <c r="B33" s="375" t="s">
        <v>348</v>
      </c>
      <c r="C33" s="82">
        <f>C28-C31+C32</f>
        <v>199466</v>
      </c>
      <c r="D33" s="82">
        <f>D28-D31+D32</f>
        <v>192941</v>
      </c>
      <c r="E33" s="174" t="s">
        <v>349</v>
      </c>
      <c r="F33" s="369" t="s">
        <v>350</v>
      </c>
      <c r="G33" s="90">
        <f>G32-G31+G28</f>
        <v>245146</v>
      </c>
      <c r="H33" s="90">
        <f>H32-H31+H28</f>
        <v>238492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351</v>
      </c>
      <c r="B34" s="356" t="s">
        <v>352</v>
      </c>
      <c r="C34" s="83">
        <f>IF((G33-C33)&gt;0,G33-C33,0)</f>
        <v>45680</v>
      </c>
      <c r="D34" s="83">
        <f>IF((H33-D33)&gt;0,H33-D33,0)</f>
        <v>45551</v>
      </c>
      <c r="E34" s="378" t="s">
        <v>353</v>
      </c>
      <c r="F34" s="369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355</v>
      </c>
      <c r="B35" s="375" t="s">
        <v>356</v>
      </c>
      <c r="C35" s="82">
        <f>C36+C37+C38</f>
        <v>5020</v>
      </c>
      <c r="D35" s="82">
        <f>D36+D37+D38</f>
        <v>5007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357</v>
      </c>
      <c r="B36" s="374" t="s">
        <v>358</v>
      </c>
      <c r="C36" s="79">
        <v>5020</v>
      </c>
      <c r="D36" s="79">
        <v>4789</v>
      </c>
      <c r="E36" s="379"/>
      <c r="F36" s="359"/>
      <c r="G36" s="389"/>
      <c r="H36" s="389"/>
    </row>
    <row r="37" spans="1:8" ht="24">
      <c r="A37" s="380" t="s">
        <v>359</v>
      </c>
      <c r="B37" s="381" t="s">
        <v>360</v>
      </c>
      <c r="C37" s="536"/>
      <c r="D37" s="536">
        <v>218</v>
      </c>
      <c r="E37" s="379"/>
      <c r="F37" s="382"/>
      <c r="G37" s="389"/>
      <c r="H37" s="389"/>
    </row>
    <row r="38" spans="1:8" ht="12">
      <c r="A38" s="383" t="s">
        <v>361</v>
      </c>
      <c r="B38" s="381" t="s">
        <v>362</v>
      </c>
      <c r="C38" s="173"/>
      <c r="D38" s="173"/>
      <c r="E38" s="379"/>
      <c r="F38" s="382"/>
      <c r="G38" s="389"/>
      <c r="H38" s="389"/>
    </row>
    <row r="39" spans="1:18" ht="24">
      <c r="A39" s="384" t="s">
        <v>363</v>
      </c>
      <c r="B39" s="178" t="s">
        <v>364</v>
      </c>
      <c r="C39" s="569">
        <f>+IF((G33-C33-C35)&gt;0,G33-C33-C35,0)</f>
        <v>40660</v>
      </c>
      <c r="D39" s="569">
        <f>+IF((H33-D33-D35)&gt;0,H33-D33-D35,0)</f>
        <v>40544</v>
      </c>
      <c r="E39" s="385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8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5" t="s">
        <v>371</v>
      </c>
      <c r="C41" s="85">
        <f>IF(G39=0,IF(C39-C40&gt;0,C39-C40+G40,0),IF(G39-G40&lt;0,G40-G39+C39,0))</f>
        <v>40660</v>
      </c>
      <c r="D41" s="85">
        <f>IF(H39=0,IF(D39-D40&gt;0,D39-D40+H40,0),IF(H39-H40&lt;0,H40-H39+D39,0))</f>
        <v>40544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5" t="s">
        <v>375</v>
      </c>
      <c r="C42" s="86">
        <f>C33+C35+C39</f>
        <v>245146</v>
      </c>
      <c r="D42" s="86">
        <f>D33+D35+D39</f>
        <v>238492</v>
      </c>
      <c r="E42" s="177" t="s">
        <v>376</v>
      </c>
      <c r="F42" s="178" t="s">
        <v>377</v>
      </c>
      <c r="G42" s="90">
        <f>G39+G33</f>
        <v>245146</v>
      </c>
      <c r="H42" s="90">
        <f>H39+H33</f>
        <v>238492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378</v>
      </c>
      <c r="B44" s="598">
        <v>40938</v>
      </c>
      <c r="C44" s="531" t="s">
        <v>811</v>
      </c>
      <c r="D44" s="612"/>
      <c r="E44" s="612"/>
      <c r="F44" s="612"/>
      <c r="G44" s="612"/>
      <c r="H44" s="61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0"/>
      <c r="D45" s="530" t="s">
        <v>853</v>
      </c>
      <c r="E45" s="529"/>
      <c r="F45" s="529"/>
      <c r="G45" s="533"/>
      <c r="H45" s="533"/>
    </row>
    <row r="46" spans="1:8" ht="12.75" customHeight="1">
      <c r="A46" s="31"/>
      <c r="B46" s="534"/>
      <c r="C46" s="532" t="s">
        <v>774</v>
      </c>
      <c r="D46" s="613"/>
      <c r="E46" s="613"/>
      <c r="F46" s="613"/>
      <c r="G46" s="613"/>
      <c r="H46" s="613"/>
    </row>
    <row r="47" spans="1:8" ht="12">
      <c r="A47" s="29"/>
      <c r="B47" s="529"/>
      <c r="C47" s="530"/>
      <c r="D47" s="530" t="s">
        <v>854</v>
      </c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890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15">
      <c r="A4" s="532" t="s">
        <v>380</v>
      </c>
      <c r="B4" s="532" t="str">
        <f>'справка №1-БАЛАНС'!E3</f>
        <v>СОФАРМА АД</v>
      </c>
      <c r="C4" s="396" t="s">
        <v>1</v>
      </c>
      <c r="D4" s="352">
        <f>'справка №1-БАЛАНС'!H3</f>
        <v>831902088</v>
      </c>
      <c r="E4" s="400"/>
      <c r="F4" s="400"/>
      <c r="G4" s="182"/>
      <c r="H4" s="182"/>
      <c r="I4" s="182"/>
      <c r="J4" s="182"/>
    </row>
    <row r="5" spans="1:10" ht="24">
      <c r="A5" s="532" t="s">
        <v>271</v>
      </c>
      <c r="B5" s="532" t="str">
        <f>'справка №1-БАЛАНС'!E4</f>
        <v> НЕКОНСОЛИДИРАН</v>
      </c>
      <c r="C5" s="397" t="s">
        <v>3</v>
      </c>
      <c r="D5" s="352">
        <f>'справка №1-БАЛАНС'!H4</f>
        <v>684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01.01.-31.12.2011</v>
      </c>
      <c r="C6" s="40"/>
      <c r="D6" s="398" t="s">
        <v>272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381</v>
      </c>
      <c r="B7" s="403" t="s">
        <v>7</v>
      </c>
      <c r="C7" s="404" t="s">
        <v>8</v>
      </c>
      <c r="D7" s="404" t="s">
        <v>12</v>
      </c>
      <c r="E7" s="405"/>
      <c r="F7" s="405"/>
      <c r="G7" s="182"/>
    </row>
    <row r="8" spans="1:7" ht="12">
      <c r="A8" s="403" t="s">
        <v>13</v>
      </c>
      <c r="B8" s="403" t="s">
        <v>14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382</v>
      </c>
      <c r="B9" s="408"/>
      <c r="C9" s="93"/>
      <c r="D9" s="93"/>
      <c r="E9" s="181"/>
      <c r="F9" s="181"/>
      <c r="G9" s="182"/>
    </row>
    <row r="10" spans="1:7" ht="12">
      <c r="A10" s="409" t="s">
        <v>383</v>
      </c>
      <c r="B10" s="410" t="s">
        <v>384</v>
      </c>
      <c r="C10" s="92">
        <v>211002</v>
      </c>
      <c r="D10" s="92">
        <v>228569</v>
      </c>
      <c r="E10" s="181"/>
      <c r="F10" s="181"/>
      <c r="G10" s="182"/>
    </row>
    <row r="11" spans="1:13" ht="12">
      <c r="A11" s="409" t="s">
        <v>385</v>
      </c>
      <c r="B11" s="410" t="s">
        <v>386</v>
      </c>
      <c r="C11" s="92">
        <v>-147015</v>
      </c>
      <c r="D11" s="92">
        <v>-127152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387</v>
      </c>
      <c r="B12" s="410" t="s">
        <v>388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389</v>
      </c>
      <c r="B13" s="410" t="s">
        <v>390</v>
      </c>
      <c r="C13" s="92">
        <v>-30965</v>
      </c>
      <c r="D13" s="92">
        <v>-28291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391</v>
      </c>
      <c r="B14" s="410" t="s">
        <v>392</v>
      </c>
      <c r="C14" s="92">
        <v>5300</v>
      </c>
      <c r="D14" s="92">
        <v>1530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393</v>
      </c>
      <c r="B15" s="410" t="s">
        <v>394</v>
      </c>
      <c r="C15" s="92">
        <v>-5637</v>
      </c>
      <c r="D15" s="92">
        <v>-6499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395</v>
      </c>
      <c r="B16" s="410" t="s">
        <v>396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397</v>
      </c>
      <c r="B17" s="410" t="s">
        <v>398</v>
      </c>
      <c r="C17" s="92">
        <v>-6374</v>
      </c>
      <c r="D17" s="92">
        <v>-6265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399</v>
      </c>
      <c r="B18" s="413" t="s">
        <v>400</v>
      </c>
      <c r="C18" s="92">
        <v>-555</v>
      </c>
      <c r="D18" s="92">
        <v>-329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401</v>
      </c>
      <c r="B19" s="410" t="s">
        <v>402</v>
      </c>
      <c r="C19" s="92">
        <v>-1777</v>
      </c>
      <c r="D19" s="92">
        <v>-1036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403</v>
      </c>
      <c r="B20" s="415" t="s">
        <v>404</v>
      </c>
      <c r="C20" s="93">
        <f>SUM(C10:C19)</f>
        <v>23979</v>
      </c>
      <c r="D20" s="93">
        <f>SUM(D10:D19)</f>
        <v>60527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405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406</v>
      </c>
      <c r="B22" s="410" t="s">
        <v>407</v>
      </c>
      <c r="C22" s="92">
        <v>-27170</v>
      </c>
      <c r="D22" s="92">
        <v>-7375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408</v>
      </c>
      <c r="B23" s="410" t="s">
        <v>409</v>
      </c>
      <c r="C23" s="92">
        <v>21</v>
      </c>
      <c r="D23" s="92">
        <v>64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410</v>
      </c>
      <c r="B24" s="410" t="s">
        <v>411</v>
      </c>
      <c r="C24" s="92">
        <v>-87258</v>
      </c>
      <c r="D24" s="92">
        <v>-47085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412</v>
      </c>
      <c r="B25" s="410" t="s">
        <v>413</v>
      </c>
      <c r="C25" s="92">
        <v>62861</v>
      </c>
      <c r="D25" s="92">
        <v>22768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414</v>
      </c>
      <c r="B26" s="410" t="s">
        <v>415</v>
      </c>
      <c r="C26" s="92">
        <v>3837</v>
      </c>
      <c r="D26" s="92">
        <v>1517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416</v>
      </c>
      <c r="B27" s="410" t="s">
        <v>417</v>
      </c>
      <c r="C27" s="92">
        <v>-1626</v>
      </c>
      <c r="D27" s="92">
        <v>-22118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418</v>
      </c>
      <c r="B28" s="410" t="s">
        <v>419</v>
      </c>
      <c r="C28" s="92">
        <v>1227</v>
      </c>
      <c r="D28" s="92">
        <v>2563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420</v>
      </c>
      <c r="B29" s="410" t="s">
        <v>421</v>
      </c>
      <c r="C29" s="92">
        <v>4736</v>
      </c>
      <c r="D29" s="92">
        <v>2879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399</v>
      </c>
      <c r="B30" s="410" t="s">
        <v>422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423</v>
      </c>
      <c r="B31" s="410" t="s">
        <v>424</v>
      </c>
      <c r="C31" s="92">
        <v>184</v>
      </c>
      <c r="D31" s="92">
        <v>277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425</v>
      </c>
      <c r="B32" s="415" t="s">
        <v>426</v>
      </c>
      <c r="C32" s="93">
        <f>SUM(C22:C31)</f>
        <v>-43188</v>
      </c>
      <c r="D32" s="93">
        <f>SUM(D22:D31)</f>
        <v>-46510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427</v>
      </c>
      <c r="B33" s="416"/>
      <c r="C33" s="417"/>
      <c r="D33" s="417"/>
      <c r="E33" s="181"/>
      <c r="F33" s="181"/>
      <c r="G33" s="182"/>
    </row>
    <row r="34" spans="1:7" ht="12">
      <c r="A34" s="409" t="s">
        <v>428</v>
      </c>
      <c r="B34" s="410" t="s">
        <v>429</v>
      </c>
      <c r="C34" s="92">
        <v>0</v>
      </c>
      <c r="D34" s="92">
        <v>0</v>
      </c>
      <c r="E34" s="181"/>
      <c r="F34" s="181"/>
      <c r="G34" s="182"/>
    </row>
    <row r="35" spans="1:7" ht="12">
      <c r="A35" s="411" t="s">
        <v>430</v>
      </c>
      <c r="B35" s="410" t="s">
        <v>431</v>
      </c>
      <c r="C35" s="92">
        <v>-7645</v>
      </c>
      <c r="D35" s="92">
        <v>-2392</v>
      </c>
      <c r="E35" s="181"/>
      <c r="F35" s="181"/>
      <c r="G35" s="182"/>
    </row>
    <row r="36" spans="1:7" ht="12">
      <c r="A36" s="409" t="s">
        <v>432</v>
      </c>
      <c r="B36" s="410" t="s">
        <v>433</v>
      </c>
      <c r="C36" s="92">
        <v>198950</v>
      </c>
      <c r="D36" s="92">
        <v>94166</v>
      </c>
      <c r="E36" s="181"/>
      <c r="F36" s="181"/>
      <c r="G36" s="182"/>
    </row>
    <row r="37" spans="1:7" ht="12">
      <c r="A37" s="409" t="s">
        <v>434</v>
      </c>
      <c r="B37" s="410" t="s">
        <v>435</v>
      </c>
      <c r="C37" s="92">
        <v>-172505</v>
      </c>
      <c r="D37" s="92">
        <v>-79005</v>
      </c>
      <c r="E37" s="181"/>
      <c r="F37" s="181"/>
      <c r="G37" s="182"/>
    </row>
    <row r="38" spans="1:7" ht="12">
      <c r="A38" s="409" t="s">
        <v>436</v>
      </c>
      <c r="B38" s="410" t="s">
        <v>437</v>
      </c>
      <c r="C38" s="92">
        <v>-426</v>
      </c>
      <c r="D38" s="92">
        <v>-413</v>
      </c>
      <c r="E38" s="181"/>
      <c r="F38" s="181"/>
      <c r="G38" s="182"/>
    </row>
    <row r="39" spans="1:7" ht="12">
      <c r="A39" s="409" t="s">
        <v>438</v>
      </c>
      <c r="B39" s="410" t="s">
        <v>439</v>
      </c>
      <c r="C39" s="92">
        <v>-1029</v>
      </c>
      <c r="D39" s="92">
        <v>-315</v>
      </c>
      <c r="E39" s="181"/>
      <c r="F39" s="181"/>
      <c r="G39" s="182"/>
    </row>
    <row r="40" spans="1:7" ht="12">
      <c r="A40" s="409" t="s">
        <v>440</v>
      </c>
      <c r="B40" s="410" t="s">
        <v>441</v>
      </c>
      <c r="C40" s="92">
        <v>-11055</v>
      </c>
      <c r="D40" s="92">
        <v>-4</v>
      </c>
      <c r="E40" s="181"/>
      <c r="F40" s="181"/>
      <c r="G40" s="182"/>
    </row>
    <row r="41" spans="1:8" ht="12">
      <c r="A41" s="409" t="s">
        <v>442</v>
      </c>
      <c r="B41" s="410" t="s">
        <v>443</v>
      </c>
      <c r="C41" s="92">
        <v>0</v>
      </c>
      <c r="D41" s="92">
        <v>0</v>
      </c>
      <c r="E41" s="181"/>
      <c r="F41" s="181"/>
      <c r="G41" s="184"/>
      <c r="H41" s="185"/>
    </row>
    <row r="42" spans="1:8" ht="12">
      <c r="A42" s="414" t="s">
        <v>444</v>
      </c>
      <c r="B42" s="415" t="s">
        <v>445</v>
      </c>
      <c r="C42" s="93">
        <f>SUM(C34:C41)</f>
        <v>6290</v>
      </c>
      <c r="D42" s="93">
        <f>SUM(D34:D41)</f>
        <v>12037</v>
      </c>
      <c r="E42" s="181"/>
      <c r="F42" s="181"/>
      <c r="G42" s="184"/>
      <c r="H42" s="185"/>
    </row>
    <row r="43" spans="1:8" ht="12">
      <c r="A43" s="418" t="s">
        <v>446</v>
      </c>
      <c r="B43" s="415" t="s">
        <v>447</v>
      </c>
      <c r="C43" s="93">
        <f>C42+C32+C20</f>
        <v>-12919</v>
      </c>
      <c r="D43" s="93">
        <f>D42+D32+D20</f>
        <v>26054</v>
      </c>
      <c r="E43" s="181"/>
      <c r="F43" s="181"/>
      <c r="G43" s="184"/>
      <c r="H43" s="185"/>
    </row>
    <row r="44" spans="1:8" ht="12">
      <c r="A44" s="407" t="s">
        <v>448</v>
      </c>
      <c r="B44" s="416" t="s">
        <v>449</v>
      </c>
      <c r="C44" s="93">
        <v>30982</v>
      </c>
      <c r="D44" s="93">
        <v>4928</v>
      </c>
      <c r="E44" s="181"/>
      <c r="F44" s="181"/>
      <c r="G44" s="184"/>
      <c r="H44" s="185"/>
    </row>
    <row r="45" spans="1:8" ht="12">
      <c r="A45" s="407" t="s">
        <v>450</v>
      </c>
      <c r="B45" s="416" t="s">
        <v>451</v>
      </c>
      <c r="C45" s="93">
        <f>C43+C44</f>
        <v>18063</v>
      </c>
      <c r="D45" s="93">
        <f>D43+D44</f>
        <v>30982</v>
      </c>
      <c r="E45" s="181"/>
      <c r="F45" s="181"/>
      <c r="G45" s="184"/>
      <c r="H45" s="185"/>
    </row>
    <row r="46" spans="1:8" ht="12">
      <c r="A46" s="409" t="s">
        <v>452</v>
      </c>
      <c r="B46" s="416" t="s">
        <v>453</v>
      </c>
      <c r="C46" s="94">
        <v>8284</v>
      </c>
      <c r="D46" s="94">
        <v>27928</v>
      </c>
      <c r="E46" s="181"/>
      <c r="F46" s="181"/>
      <c r="G46" s="184"/>
      <c r="H46" s="185"/>
    </row>
    <row r="47" spans="1:8" ht="12">
      <c r="A47" s="409" t="s">
        <v>454</v>
      </c>
      <c r="B47" s="416" t="s">
        <v>455</v>
      </c>
      <c r="C47" s="94">
        <v>9779</v>
      </c>
      <c r="D47" s="94">
        <v>3054</v>
      </c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891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379</v>
      </c>
      <c r="C50" s="615"/>
      <c r="D50" s="615"/>
      <c r="G50" s="185"/>
      <c r="H50" s="185"/>
    </row>
    <row r="51" spans="1:8" ht="12">
      <c r="A51" s="545"/>
      <c r="B51" s="545"/>
      <c r="C51" s="545" t="s">
        <v>853</v>
      </c>
      <c r="D51" s="541"/>
      <c r="G51" s="185"/>
      <c r="H51" s="185"/>
    </row>
    <row r="52" spans="1:8" ht="12">
      <c r="A52" s="545"/>
      <c r="B52" s="543" t="s">
        <v>855</v>
      </c>
      <c r="C52" s="615"/>
      <c r="D52" s="615"/>
      <c r="G52" s="185"/>
      <c r="H52" s="185"/>
    </row>
    <row r="53" spans="1:8" ht="12">
      <c r="A53" s="545"/>
      <c r="B53" s="545"/>
      <c r="C53" s="541" t="s">
        <v>856</v>
      </c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6" t="s">
        <v>456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3"/>
      <c r="C3" s="618" t="str">
        <f>'справка №1-БАЛАНС'!E3</f>
        <v>СОФАРМА АД</v>
      </c>
      <c r="D3" s="619"/>
      <c r="E3" s="619"/>
      <c r="F3" s="619"/>
      <c r="G3" s="619"/>
      <c r="H3" s="573"/>
      <c r="I3" s="573"/>
      <c r="J3" s="2"/>
      <c r="K3" s="572" t="s">
        <v>1</v>
      </c>
      <c r="L3" s="572"/>
      <c r="M3" s="591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573"/>
      <c r="C4" s="618" t="str">
        <f>'справка №1-БАЛАНС'!E4</f>
        <v> НЕКОНСОЛИДИРАН</v>
      </c>
      <c r="D4" s="618"/>
      <c r="E4" s="620"/>
      <c r="F4" s="618"/>
      <c r="G4" s="618"/>
      <c r="H4" s="532"/>
      <c r="I4" s="532"/>
      <c r="J4" s="593"/>
      <c r="K4" s="581" t="s">
        <v>3</v>
      </c>
      <c r="L4" s="581"/>
      <c r="M4" s="592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71"/>
      <c r="C5" s="618" t="str">
        <f>'справка №1-БАЛАНС'!E5</f>
        <v>01.01.-31.12.2011</v>
      </c>
      <c r="D5" s="619"/>
      <c r="E5" s="619"/>
      <c r="F5" s="619"/>
      <c r="G5" s="619"/>
      <c r="H5" s="573"/>
      <c r="I5" s="573"/>
      <c r="J5" s="189"/>
      <c r="K5" s="9"/>
      <c r="L5" s="10"/>
      <c r="M5" s="11" t="s">
        <v>5</v>
      </c>
      <c r="N5" s="10"/>
    </row>
    <row r="6" spans="1:14" s="15" customFormat="1" ht="21.75" customHeight="1">
      <c r="A6" s="260"/>
      <c r="B6" s="264"/>
      <c r="C6" s="231"/>
      <c r="D6" s="263" t="s">
        <v>458</v>
      </c>
      <c r="E6" s="232"/>
      <c r="F6" s="232"/>
      <c r="G6" s="232"/>
      <c r="H6" s="232"/>
      <c r="I6" s="232" t="s">
        <v>459</v>
      </c>
      <c r="J6" s="253"/>
      <c r="K6" s="239"/>
      <c r="L6" s="230"/>
      <c r="M6" s="233"/>
      <c r="N6" s="188"/>
    </row>
    <row r="7" spans="1:14" s="15" customFormat="1" ht="60">
      <c r="A7" s="261" t="s">
        <v>460</v>
      </c>
      <c r="B7" s="265" t="s">
        <v>461</v>
      </c>
      <c r="C7" s="231" t="s">
        <v>462</v>
      </c>
      <c r="D7" s="262" t="s">
        <v>463</v>
      </c>
      <c r="E7" s="230" t="s">
        <v>464</v>
      </c>
      <c r="F7" s="13" t="s">
        <v>465</v>
      </c>
      <c r="G7" s="13"/>
      <c r="H7" s="13"/>
      <c r="I7" s="230" t="s">
        <v>466</v>
      </c>
      <c r="J7" s="254" t="s">
        <v>467</v>
      </c>
      <c r="K7" s="231" t="s">
        <v>468</v>
      </c>
      <c r="L7" s="231" t="s">
        <v>469</v>
      </c>
      <c r="M7" s="259" t="s">
        <v>470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471</v>
      </c>
      <c r="G8" s="12" t="s">
        <v>472</v>
      </c>
      <c r="H8" s="12" t="s">
        <v>473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13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129608</v>
      </c>
      <c r="D11" s="96">
        <f>'справка №1-БАЛАНС'!H19</f>
        <v>0</v>
      </c>
      <c r="E11" s="96">
        <f>'справка №1-БАЛАНС'!H20</f>
        <v>22719</v>
      </c>
      <c r="F11" s="96">
        <f>'справка №1-БАЛАНС'!H22</f>
        <v>17788</v>
      </c>
      <c r="G11" s="96">
        <f>'справка №1-БАЛАНС'!H23</f>
        <v>0</v>
      </c>
      <c r="H11" s="98">
        <v>85172</v>
      </c>
      <c r="I11" s="96">
        <f>'справка №1-БАЛАНС'!H28+'справка №1-БАЛАНС'!H31</f>
        <v>40672</v>
      </c>
      <c r="J11" s="96">
        <f>'справка №1-БАЛАНС'!H29+'справка №1-БАЛАНС'!H32</f>
        <v>0</v>
      </c>
      <c r="K11" s="98"/>
      <c r="L11" s="423">
        <f>SUM(C11:K11)</f>
        <v>295959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129608</v>
      </c>
      <c r="D15" s="99">
        <f aca="true" t="shared" si="2" ref="D15:M15">D11+D12</f>
        <v>0</v>
      </c>
      <c r="E15" s="99">
        <f t="shared" si="2"/>
        <v>22719</v>
      </c>
      <c r="F15" s="99">
        <f t="shared" si="2"/>
        <v>17788</v>
      </c>
      <c r="G15" s="99">
        <f t="shared" si="2"/>
        <v>0</v>
      </c>
      <c r="H15" s="99">
        <f t="shared" si="2"/>
        <v>85172</v>
      </c>
      <c r="I15" s="99">
        <f t="shared" si="2"/>
        <v>40672</v>
      </c>
      <c r="J15" s="99">
        <f t="shared" si="2"/>
        <v>0</v>
      </c>
      <c r="K15" s="99">
        <f t="shared" si="2"/>
        <v>0</v>
      </c>
      <c r="L15" s="423">
        <f t="shared" si="1"/>
        <v>295959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486</v>
      </c>
      <c r="B16" s="41" t="s">
        <v>487</v>
      </c>
      <c r="C16" s="235"/>
      <c r="D16" s="236"/>
      <c r="E16" s="236"/>
      <c r="F16" s="236"/>
      <c r="G16" s="236"/>
      <c r="H16" s="237"/>
      <c r="I16" s="251">
        <f>+'справка №1-БАЛАНС'!G31</f>
        <v>40660</v>
      </c>
      <c r="J16" s="424">
        <f>+'справка №1-БАЛАНС'!G32</f>
        <v>0</v>
      </c>
      <c r="K16" s="98"/>
      <c r="L16" s="423">
        <f t="shared" si="1"/>
        <v>40660</v>
      </c>
      <c r="M16" s="98"/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4067</v>
      </c>
      <c r="G17" s="100">
        <f t="shared" si="3"/>
        <v>0</v>
      </c>
      <c r="H17" s="100">
        <f t="shared" si="3"/>
        <v>25524</v>
      </c>
      <c r="I17" s="100">
        <f t="shared" si="3"/>
        <v>-40673</v>
      </c>
      <c r="J17" s="100">
        <f>J18+J19</f>
        <v>0</v>
      </c>
      <c r="K17" s="100">
        <f t="shared" si="3"/>
        <v>0</v>
      </c>
      <c r="L17" s="423">
        <f t="shared" si="1"/>
        <v>-11082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>
        <v>-11082</v>
      </c>
      <c r="J18" s="98"/>
      <c r="K18" s="98"/>
      <c r="L18" s="423">
        <f t="shared" si="1"/>
        <v>-11082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>
        <v>4067</v>
      </c>
      <c r="G19" s="98"/>
      <c r="H19" s="98">
        <v>25524</v>
      </c>
      <c r="I19" s="98">
        <v>-29591</v>
      </c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2875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2875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498</v>
      </c>
      <c r="B22" s="16" t="s">
        <v>499</v>
      </c>
      <c r="C22" s="238"/>
      <c r="D22" s="238"/>
      <c r="E22" s="238">
        <v>2875</v>
      </c>
      <c r="F22" s="238"/>
      <c r="G22" s="238"/>
      <c r="H22" s="238"/>
      <c r="I22" s="238"/>
      <c r="J22" s="238"/>
      <c r="K22" s="238"/>
      <c r="L22" s="423">
        <f t="shared" si="1"/>
        <v>2875</v>
      </c>
      <c r="M22" s="238"/>
      <c r="N22" s="19"/>
    </row>
    <row r="23" spans="1:14" ht="12">
      <c r="A23" s="21" t="s">
        <v>500</v>
      </c>
      <c r="B23" s="16" t="s">
        <v>501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86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86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498</v>
      </c>
      <c r="B25" s="16" t="s">
        <v>504</v>
      </c>
      <c r="C25" s="238"/>
      <c r="D25" s="238"/>
      <c r="E25" s="238">
        <v>86</v>
      </c>
      <c r="F25" s="238"/>
      <c r="G25" s="238"/>
      <c r="H25" s="238"/>
      <c r="I25" s="238"/>
      <c r="J25" s="238"/>
      <c r="K25" s="238"/>
      <c r="L25" s="423">
        <f t="shared" si="1"/>
        <v>86</v>
      </c>
      <c r="M25" s="238"/>
      <c r="N25" s="19"/>
    </row>
    <row r="26" spans="1:14" ht="12">
      <c r="A26" s="21" t="s">
        <v>500</v>
      </c>
      <c r="B26" s="16" t="s">
        <v>505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>
        <v>-7644</v>
      </c>
      <c r="D28" s="98"/>
      <c r="E28" s="98">
        <v>-118</v>
      </c>
      <c r="F28" s="98"/>
      <c r="G28" s="98"/>
      <c r="H28" s="98"/>
      <c r="I28" s="98">
        <v>118</v>
      </c>
      <c r="J28" s="98"/>
      <c r="K28" s="98"/>
      <c r="L28" s="423">
        <f t="shared" si="1"/>
        <v>-7644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121964</v>
      </c>
      <c r="D29" s="97">
        <f aca="true" t="shared" si="6" ref="D29:M29">D17+D20+D21+D24+D28+D27+D15+D16</f>
        <v>0</v>
      </c>
      <c r="E29" s="97">
        <f t="shared" si="6"/>
        <v>25562</v>
      </c>
      <c r="F29" s="97">
        <f t="shared" si="6"/>
        <v>21855</v>
      </c>
      <c r="G29" s="97">
        <f t="shared" si="6"/>
        <v>0</v>
      </c>
      <c r="H29" s="97">
        <f t="shared" si="6"/>
        <v>110696</v>
      </c>
      <c r="I29" s="97">
        <f t="shared" si="6"/>
        <v>40777</v>
      </c>
      <c r="J29" s="97">
        <f t="shared" si="6"/>
        <v>0</v>
      </c>
      <c r="K29" s="97">
        <f t="shared" si="6"/>
        <v>0</v>
      </c>
      <c r="L29" s="423">
        <f t="shared" si="1"/>
        <v>320854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121964</v>
      </c>
      <c r="D32" s="97">
        <f t="shared" si="7"/>
        <v>0</v>
      </c>
      <c r="E32" s="97">
        <f t="shared" si="7"/>
        <v>25562</v>
      </c>
      <c r="F32" s="97">
        <f t="shared" si="7"/>
        <v>21855</v>
      </c>
      <c r="G32" s="97">
        <f t="shared" si="7"/>
        <v>0</v>
      </c>
      <c r="H32" s="97">
        <f t="shared" si="7"/>
        <v>110696</v>
      </c>
      <c r="I32" s="97">
        <f t="shared" si="7"/>
        <v>40777</v>
      </c>
      <c r="J32" s="97">
        <f t="shared" si="7"/>
        <v>0</v>
      </c>
      <c r="K32" s="97">
        <f t="shared" si="7"/>
        <v>0</v>
      </c>
      <c r="L32" s="423">
        <f t="shared" si="1"/>
        <v>320854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892</v>
      </c>
      <c r="B35" s="37"/>
      <c r="C35" s="24"/>
      <c r="D35" s="617" t="s">
        <v>811</v>
      </c>
      <c r="E35" s="617"/>
      <c r="F35" s="431" t="s">
        <v>853</v>
      </c>
      <c r="G35" s="597"/>
      <c r="H35" s="597"/>
      <c r="I35" s="597"/>
      <c r="J35" s="24" t="s">
        <v>844</v>
      </c>
      <c r="K35" s="24"/>
      <c r="L35" s="431" t="s">
        <v>856</v>
      </c>
      <c r="M35" s="597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884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1" t="s">
        <v>380</v>
      </c>
      <c r="B2" s="622"/>
      <c r="C2" s="584"/>
      <c r="D2" s="584"/>
      <c r="E2" s="618" t="str">
        <f>'справка №1-БАЛАНС'!E3</f>
        <v>СОФАРМА АД</v>
      </c>
      <c r="F2" s="623"/>
      <c r="G2" s="623"/>
      <c r="H2" s="584"/>
      <c r="I2" s="440"/>
      <c r="J2" s="440"/>
      <c r="K2" s="440"/>
      <c r="L2" s="440"/>
      <c r="M2" s="625" t="s">
        <v>1</v>
      </c>
      <c r="N2" s="626"/>
      <c r="O2" s="626"/>
      <c r="P2" s="627">
        <f>'справка №1-БАЛАНС'!H3</f>
        <v>831902088</v>
      </c>
      <c r="Q2" s="627"/>
      <c r="R2" s="352"/>
    </row>
    <row r="3" spans="1:18" ht="15">
      <c r="A3" s="621" t="s">
        <v>4</v>
      </c>
      <c r="B3" s="622"/>
      <c r="C3" s="585"/>
      <c r="D3" s="585"/>
      <c r="E3" s="618" t="str">
        <f>'справка №1-БАЛАНС'!E5</f>
        <v>01.01.-31.12.2011</v>
      </c>
      <c r="F3" s="624"/>
      <c r="G3" s="624"/>
      <c r="H3" s="442"/>
      <c r="I3" s="442"/>
      <c r="J3" s="442"/>
      <c r="K3" s="442"/>
      <c r="L3" s="442"/>
      <c r="M3" s="628" t="s">
        <v>3</v>
      </c>
      <c r="N3" s="628"/>
      <c r="O3" s="576"/>
      <c r="P3" s="629">
        <f>'справка №1-БАЛАНС'!H4</f>
        <v>684</v>
      </c>
      <c r="Q3" s="629"/>
      <c r="R3" s="353"/>
    </row>
    <row r="4" spans="1:18" ht="12.75">
      <c r="A4" s="435" t="s">
        <v>518</v>
      </c>
      <c r="B4" s="441"/>
      <c r="C4" s="441"/>
      <c r="D4" s="442"/>
      <c r="E4" s="632"/>
      <c r="F4" s="633"/>
      <c r="G4" s="633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519</v>
      </c>
    </row>
    <row r="5" spans="1:18" s="44" customFormat="1" ht="30.75" customHeight="1">
      <c r="A5" s="634" t="s">
        <v>460</v>
      </c>
      <c r="B5" s="635"/>
      <c r="C5" s="605" t="s">
        <v>7</v>
      </c>
      <c r="D5" s="448" t="s">
        <v>520</v>
      </c>
      <c r="E5" s="448"/>
      <c r="F5" s="448"/>
      <c r="G5" s="448"/>
      <c r="H5" s="448" t="s">
        <v>521</v>
      </c>
      <c r="I5" s="448"/>
      <c r="J5" s="630" t="s">
        <v>522</v>
      </c>
      <c r="K5" s="448" t="s">
        <v>523</v>
      </c>
      <c r="L5" s="448"/>
      <c r="M5" s="448"/>
      <c r="N5" s="448"/>
      <c r="O5" s="448" t="s">
        <v>521</v>
      </c>
      <c r="P5" s="448"/>
      <c r="Q5" s="630" t="s">
        <v>524</v>
      </c>
      <c r="R5" s="630" t="s">
        <v>525</v>
      </c>
    </row>
    <row r="6" spans="1:18" s="44" customFormat="1" ht="48">
      <c r="A6" s="636"/>
      <c r="B6" s="604"/>
      <c r="C6" s="606"/>
      <c r="D6" s="449" t="s">
        <v>526</v>
      </c>
      <c r="E6" s="449" t="s">
        <v>527</v>
      </c>
      <c r="F6" s="449" t="s">
        <v>528</v>
      </c>
      <c r="G6" s="449" t="s">
        <v>529</v>
      </c>
      <c r="H6" s="449" t="s">
        <v>530</v>
      </c>
      <c r="I6" s="449" t="s">
        <v>531</v>
      </c>
      <c r="J6" s="631"/>
      <c r="K6" s="449" t="s">
        <v>526</v>
      </c>
      <c r="L6" s="449" t="s">
        <v>532</v>
      </c>
      <c r="M6" s="449" t="s">
        <v>533</v>
      </c>
      <c r="N6" s="449" t="s">
        <v>534</v>
      </c>
      <c r="O6" s="449" t="s">
        <v>530</v>
      </c>
      <c r="P6" s="449" t="s">
        <v>531</v>
      </c>
      <c r="Q6" s="631"/>
      <c r="R6" s="631"/>
    </row>
    <row r="7" spans="1:18" s="44" customFormat="1" ht="12">
      <c r="A7" s="451" t="s">
        <v>535</v>
      </c>
      <c r="B7" s="451"/>
      <c r="C7" s="452" t="s">
        <v>14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536</v>
      </c>
      <c r="B8" s="454" t="s">
        <v>537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538</v>
      </c>
      <c r="B9" s="457" t="s">
        <v>539</v>
      </c>
      <c r="C9" s="458" t="s">
        <v>540</v>
      </c>
      <c r="D9" s="242">
        <v>26010</v>
      </c>
      <c r="E9" s="242">
        <v>858</v>
      </c>
      <c r="F9" s="242"/>
      <c r="G9" s="113">
        <f>D9+E9-F9</f>
        <v>26868</v>
      </c>
      <c r="H9" s="103">
        <v>333</v>
      </c>
      <c r="I9" s="103">
        <v>2</v>
      </c>
      <c r="J9" s="113">
        <f>G9+H9-I9</f>
        <v>27199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27199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541</v>
      </c>
      <c r="B10" s="457" t="s">
        <v>542</v>
      </c>
      <c r="C10" s="458" t="s">
        <v>543</v>
      </c>
      <c r="D10" s="242">
        <v>41214</v>
      </c>
      <c r="E10" s="242">
        <v>66</v>
      </c>
      <c r="F10" s="242">
        <v>57</v>
      </c>
      <c r="G10" s="113">
        <f aca="true" t="shared" si="2" ref="G10:G39">D10+E10-F10</f>
        <v>41223</v>
      </c>
      <c r="H10" s="103"/>
      <c r="I10" s="103"/>
      <c r="J10" s="113">
        <f aca="true" t="shared" si="3" ref="J10:J39">G10+H10-I10</f>
        <v>41223</v>
      </c>
      <c r="K10" s="103">
        <v>3272</v>
      </c>
      <c r="L10" s="103">
        <v>1693</v>
      </c>
      <c r="M10" s="103">
        <v>8</v>
      </c>
      <c r="N10" s="113">
        <f aca="true" t="shared" si="4" ref="N10:N39">K10+L10-M10</f>
        <v>4957</v>
      </c>
      <c r="O10" s="103"/>
      <c r="P10" s="103">
        <v>461</v>
      </c>
      <c r="Q10" s="113">
        <f t="shared" si="0"/>
        <v>4496</v>
      </c>
      <c r="R10" s="113">
        <f t="shared" si="1"/>
        <v>36727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544</v>
      </c>
      <c r="B11" s="457" t="s">
        <v>545</v>
      </c>
      <c r="C11" s="458" t="s">
        <v>546</v>
      </c>
      <c r="D11" s="242">
        <v>76221</v>
      </c>
      <c r="E11" s="242">
        <v>1937</v>
      </c>
      <c r="F11" s="242">
        <v>520</v>
      </c>
      <c r="G11" s="113">
        <f t="shared" si="2"/>
        <v>77638</v>
      </c>
      <c r="H11" s="103"/>
      <c r="I11" s="103"/>
      <c r="J11" s="113">
        <f t="shared" si="3"/>
        <v>77638</v>
      </c>
      <c r="K11" s="103">
        <v>47136</v>
      </c>
      <c r="L11" s="103">
        <v>4616</v>
      </c>
      <c r="M11" s="103">
        <v>492</v>
      </c>
      <c r="N11" s="113">
        <f t="shared" si="4"/>
        <v>51260</v>
      </c>
      <c r="O11" s="103"/>
      <c r="P11" s="103">
        <v>2400</v>
      </c>
      <c r="Q11" s="113">
        <f t="shared" si="0"/>
        <v>48860</v>
      </c>
      <c r="R11" s="113">
        <f t="shared" si="1"/>
        <v>28778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547</v>
      </c>
      <c r="B12" s="457" t="s">
        <v>548</v>
      </c>
      <c r="C12" s="458" t="s">
        <v>549</v>
      </c>
      <c r="D12" s="242">
        <v>3810</v>
      </c>
      <c r="E12" s="242">
        <v>84</v>
      </c>
      <c r="F12" s="242">
        <v>13</v>
      </c>
      <c r="G12" s="113">
        <f t="shared" si="2"/>
        <v>3881</v>
      </c>
      <c r="H12" s="103"/>
      <c r="I12" s="103"/>
      <c r="J12" s="113">
        <f t="shared" si="3"/>
        <v>3881</v>
      </c>
      <c r="K12" s="103">
        <v>1107</v>
      </c>
      <c r="L12" s="103">
        <v>190</v>
      </c>
      <c r="M12" s="103">
        <v>12</v>
      </c>
      <c r="N12" s="113">
        <f t="shared" si="4"/>
        <v>1285</v>
      </c>
      <c r="O12" s="103"/>
      <c r="P12" s="103"/>
      <c r="Q12" s="113">
        <f t="shared" si="0"/>
        <v>1285</v>
      </c>
      <c r="R12" s="113">
        <f t="shared" si="1"/>
        <v>2596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550</v>
      </c>
      <c r="B13" s="457" t="s">
        <v>551</v>
      </c>
      <c r="C13" s="458" t="s">
        <v>552</v>
      </c>
      <c r="D13" s="242">
        <v>11607</v>
      </c>
      <c r="E13" s="242">
        <v>895</v>
      </c>
      <c r="F13" s="242">
        <v>134</v>
      </c>
      <c r="G13" s="113">
        <f t="shared" si="2"/>
        <v>12368</v>
      </c>
      <c r="H13" s="103"/>
      <c r="I13" s="103"/>
      <c r="J13" s="113">
        <f t="shared" si="3"/>
        <v>12368</v>
      </c>
      <c r="K13" s="103">
        <v>4812</v>
      </c>
      <c r="L13" s="103">
        <v>1145</v>
      </c>
      <c r="M13" s="103">
        <v>120</v>
      </c>
      <c r="N13" s="113">
        <f t="shared" si="4"/>
        <v>5837</v>
      </c>
      <c r="O13" s="103"/>
      <c r="P13" s="103"/>
      <c r="Q13" s="113">
        <f t="shared" si="0"/>
        <v>5837</v>
      </c>
      <c r="R13" s="113">
        <f t="shared" si="1"/>
        <v>6531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553</v>
      </c>
      <c r="B14" s="457" t="s">
        <v>554</v>
      </c>
      <c r="C14" s="458" t="s">
        <v>555</v>
      </c>
      <c r="D14" s="242">
        <v>5158</v>
      </c>
      <c r="E14" s="242">
        <v>127</v>
      </c>
      <c r="F14" s="242">
        <v>41</v>
      </c>
      <c r="G14" s="113">
        <f t="shared" si="2"/>
        <v>5244</v>
      </c>
      <c r="H14" s="103"/>
      <c r="I14" s="103"/>
      <c r="J14" s="113">
        <f t="shared" si="3"/>
        <v>5244</v>
      </c>
      <c r="K14" s="103">
        <v>4251</v>
      </c>
      <c r="L14" s="103">
        <v>390</v>
      </c>
      <c r="M14" s="103">
        <v>39</v>
      </c>
      <c r="N14" s="113">
        <f t="shared" si="4"/>
        <v>4602</v>
      </c>
      <c r="O14" s="103"/>
      <c r="P14" s="103"/>
      <c r="Q14" s="113">
        <f t="shared" si="0"/>
        <v>4602</v>
      </c>
      <c r="R14" s="113">
        <f t="shared" si="1"/>
        <v>642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845</v>
      </c>
      <c r="B15" s="465" t="s">
        <v>846</v>
      </c>
      <c r="C15" s="563" t="s">
        <v>847</v>
      </c>
      <c r="D15" s="564">
        <v>8874</v>
      </c>
      <c r="E15" s="564">
        <v>24227</v>
      </c>
      <c r="F15" s="564">
        <v>716</v>
      </c>
      <c r="G15" s="113">
        <f t="shared" si="2"/>
        <v>32385</v>
      </c>
      <c r="H15" s="565"/>
      <c r="I15" s="565"/>
      <c r="J15" s="113">
        <f t="shared" si="3"/>
        <v>32385</v>
      </c>
      <c r="K15" s="565">
        <v>0</v>
      </c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32385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556</v>
      </c>
      <c r="B16" s="246" t="s">
        <v>557</v>
      </c>
      <c r="C16" s="458" t="s">
        <v>558</v>
      </c>
      <c r="D16" s="242">
        <v>40</v>
      </c>
      <c r="E16" s="242">
        <v>22</v>
      </c>
      <c r="F16" s="242">
        <v>1</v>
      </c>
      <c r="G16" s="113">
        <f t="shared" si="2"/>
        <v>61</v>
      </c>
      <c r="H16" s="103"/>
      <c r="I16" s="103"/>
      <c r="J16" s="113">
        <f t="shared" si="3"/>
        <v>61</v>
      </c>
      <c r="K16" s="103">
        <v>19</v>
      </c>
      <c r="L16" s="103">
        <v>7</v>
      </c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35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559</v>
      </c>
      <c r="C17" s="460" t="s">
        <v>560</v>
      </c>
      <c r="D17" s="247">
        <f>SUM(D9:D16)</f>
        <v>172934</v>
      </c>
      <c r="E17" s="247">
        <f>SUM(E9:E16)</f>
        <v>28216</v>
      </c>
      <c r="F17" s="247">
        <f>SUM(F9:F16)</f>
        <v>1482</v>
      </c>
      <c r="G17" s="113">
        <f t="shared" si="2"/>
        <v>199668</v>
      </c>
      <c r="H17" s="114">
        <f>SUM(H9:H16)</f>
        <v>333</v>
      </c>
      <c r="I17" s="114">
        <f>SUM(I9:I16)</f>
        <v>2</v>
      </c>
      <c r="J17" s="113">
        <f t="shared" si="3"/>
        <v>199999</v>
      </c>
      <c r="K17" s="114">
        <f>SUM(K9:K16)</f>
        <v>60597</v>
      </c>
      <c r="L17" s="114">
        <f>SUM(L9:L16)</f>
        <v>8041</v>
      </c>
      <c r="M17" s="114">
        <f>SUM(M9:M16)</f>
        <v>671</v>
      </c>
      <c r="N17" s="113">
        <f t="shared" si="4"/>
        <v>67967</v>
      </c>
      <c r="O17" s="114">
        <f>SUM(O9:O16)</f>
        <v>0</v>
      </c>
      <c r="P17" s="114">
        <f>SUM(P9:P16)</f>
        <v>2861</v>
      </c>
      <c r="Q17" s="113">
        <f t="shared" si="5"/>
        <v>65106</v>
      </c>
      <c r="R17" s="113">
        <f t="shared" si="6"/>
        <v>134893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561</v>
      </c>
      <c r="B18" s="462" t="s">
        <v>562</v>
      </c>
      <c r="C18" s="460" t="s">
        <v>563</v>
      </c>
      <c r="D18" s="240">
        <v>19535</v>
      </c>
      <c r="E18" s="240"/>
      <c r="F18" s="240"/>
      <c r="G18" s="113">
        <f t="shared" si="2"/>
        <v>19535</v>
      </c>
      <c r="H18" s="101"/>
      <c r="I18" s="101">
        <v>365</v>
      </c>
      <c r="J18" s="113">
        <f t="shared" si="3"/>
        <v>19170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19170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564</v>
      </c>
      <c r="B19" s="462" t="s">
        <v>565</v>
      </c>
      <c r="C19" s="460" t="s">
        <v>566</v>
      </c>
      <c r="D19" s="240">
        <v>160</v>
      </c>
      <c r="E19" s="240">
        <v>16</v>
      </c>
      <c r="F19" s="240">
        <v>30</v>
      </c>
      <c r="G19" s="113">
        <f t="shared" si="2"/>
        <v>146</v>
      </c>
      <c r="H19" s="101">
        <v>3</v>
      </c>
      <c r="I19" s="101">
        <v>9</v>
      </c>
      <c r="J19" s="113">
        <f t="shared" si="3"/>
        <v>140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140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567</v>
      </c>
      <c r="B20" s="454" t="s">
        <v>568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538</v>
      </c>
      <c r="B21" s="457" t="s">
        <v>569</v>
      </c>
      <c r="C21" s="458" t="s">
        <v>570</v>
      </c>
      <c r="D21" s="242">
        <v>822</v>
      </c>
      <c r="E21" s="242">
        <v>318</v>
      </c>
      <c r="F21" s="242"/>
      <c r="G21" s="113">
        <f t="shared" si="2"/>
        <v>1140</v>
      </c>
      <c r="H21" s="103"/>
      <c r="I21" s="103"/>
      <c r="J21" s="113">
        <f t="shared" si="3"/>
        <v>1140</v>
      </c>
      <c r="K21" s="103">
        <v>355</v>
      </c>
      <c r="L21" s="103">
        <v>153</v>
      </c>
      <c r="M21" s="103"/>
      <c r="N21" s="113">
        <f t="shared" si="4"/>
        <v>508</v>
      </c>
      <c r="O21" s="103"/>
      <c r="P21" s="103"/>
      <c r="Q21" s="113">
        <f t="shared" si="5"/>
        <v>508</v>
      </c>
      <c r="R21" s="113">
        <f t="shared" si="6"/>
        <v>632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541</v>
      </c>
      <c r="B22" s="457" t="s">
        <v>571</v>
      </c>
      <c r="C22" s="458" t="s">
        <v>572</v>
      </c>
      <c r="D22" s="242">
        <v>1735</v>
      </c>
      <c r="E22" s="242">
        <v>347</v>
      </c>
      <c r="F22" s="242"/>
      <c r="G22" s="113">
        <f t="shared" si="2"/>
        <v>2082</v>
      </c>
      <c r="H22" s="103"/>
      <c r="I22" s="103"/>
      <c r="J22" s="113">
        <f t="shared" si="3"/>
        <v>2082</v>
      </c>
      <c r="K22" s="103">
        <v>755</v>
      </c>
      <c r="L22" s="103">
        <v>359</v>
      </c>
      <c r="M22" s="103"/>
      <c r="N22" s="113">
        <f t="shared" si="4"/>
        <v>1114</v>
      </c>
      <c r="O22" s="103"/>
      <c r="P22" s="103"/>
      <c r="Q22" s="113">
        <f t="shared" si="5"/>
        <v>1114</v>
      </c>
      <c r="R22" s="113">
        <f t="shared" si="6"/>
        <v>968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544</v>
      </c>
      <c r="B23" s="465" t="s">
        <v>573</v>
      </c>
      <c r="C23" s="458" t="s">
        <v>574</v>
      </c>
      <c r="D23" s="242">
        <v>0</v>
      </c>
      <c r="E23" s="242"/>
      <c r="F23" s="242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547</v>
      </c>
      <c r="B24" s="466" t="s">
        <v>557</v>
      </c>
      <c r="C24" s="458" t="s">
        <v>575</v>
      </c>
      <c r="D24" s="242">
        <v>503</v>
      </c>
      <c r="E24" s="242">
        <v>1580</v>
      </c>
      <c r="F24" s="242">
        <v>314</v>
      </c>
      <c r="G24" s="113">
        <f t="shared" si="2"/>
        <v>1769</v>
      </c>
      <c r="H24" s="103"/>
      <c r="I24" s="103"/>
      <c r="J24" s="113">
        <f t="shared" si="3"/>
        <v>1769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1769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827</v>
      </c>
      <c r="C25" s="467" t="s">
        <v>577</v>
      </c>
      <c r="D25" s="243">
        <f>SUM(D21:D24)</f>
        <v>3060</v>
      </c>
      <c r="E25" s="243">
        <f aca="true" t="shared" si="7" ref="E25:P25">SUM(E21:E24)</f>
        <v>2245</v>
      </c>
      <c r="F25" s="243">
        <f t="shared" si="7"/>
        <v>314</v>
      </c>
      <c r="G25" s="105">
        <f t="shared" si="2"/>
        <v>4991</v>
      </c>
      <c r="H25" s="104">
        <f t="shared" si="7"/>
        <v>0</v>
      </c>
      <c r="I25" s="104">
        <f t="shared" si="7"/>
        <v>0</v>
      </c>
      <c r="J25" s="105">
        <f t="shared" si="3"/>
        <v>4991</v>
      </c>
      <c r="K25" s="104">
        <f t="shared" si="7"/>
        <v>1110</v>
      </c>
      <c r="L25" s="104">
        <f t="shared" si="7"/>
        <v>512</v>
      </c>
      <c r="M25" s="104">
        <f t="shared" si="7"/>
        <v>0</v>
      </c>
      <c r="N25" s="105">
        <f t="shared" si="4"/>
        <v>1622</v>
      </c>
      <c r="O25" s="104">
        <f t="shared" si="7"/>
        <v>0</v>
      </c>
      <c r="P25" s="104">
        <f t="shared" si="7"/>
        <v>0</v>
      </c>
      <c r="Q25" s="105">
        <f t="shared" si="5"/>
        <v>1622</v>
      </c>
      <c r="R25" s="105">
        <f t="shared" si="6"/>
        <v>3369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578</v>
      </c>
      <c r="B26" s="468" t="s">
        <v>579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538</v>
      </c>
      <c r="B27" s="470" t="s">
        <v>841</v>
      </c>
      <c r="C27" s="471" t="s">
        <v>580</v>
      </c>
      <c r="D27" s="245">
        <f>SUM(D28:D31)</f>
        <v>107784</v>
      </c>
      <c r="E27" s="245">
        <f aca="true" t="shared" si="8" ref="E27:P27">SUM(E28:E31)</f>
        <v>1623</v>
      </c>
      <c r="F27" s="245">
        <f t="shared" si="8"/>
        <v>983</v>
      </c>
      <c r="G27" s="110">
        <f t="shared" si="2"/>
        <v>108424</v>
      </c>
      <c r="H27" s="109">
        <f t="shared" si="8"/>
        <v>177</v>
      </c>
      <c r="I27" s="109">
        <f t="shared" si="8"/>
        <v>3301</v>
      </c>
      <c r="J27" s="110">
        <f t="shared" si="3"/>
        <v>105300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105300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105</v>
      </c>
      <c r="C28" s="458" t="s">
        <v>581</v>
      </c>
      <c r="D28" s="242">
        <v>89744</v>
      </c>
      <c r="E28" s="242">
        <v>45</v>
      </c>
      <c r="F28" s="242">
        <v>465</v>
      </c>
      <c r="G28" s="113">
        <f t="shared" si="2"/>
        <v>89324</v>
      </c>
      <c r="H28" s="103"/>
      <c r="I28" s="103">
        <v>862</v>
      </c>
      <c r="J28" s="113">
        <f t="shared" si="3"/>
        <v>88462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88462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107</v>
      </c>
      <c r="C29" s="458" t="s">
        <v>582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111</v>
      </c>
      <c r="C30" s="458" t="s">
        <v>583</v>
      </c>
      <c r="D30" s="242"/>
      <c r="E30" s="242"/>
      <c r="F30" s="242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113</v>
      </c>
      <c r="C31" s="458" t="s">
        <v>584</v>
      </c>
      <c r="D31" s="242">
        <v>18040</v>
      </c>
      <c r="E31" s="242">
        <v>1578</v>
      </c>
      <c r="F31" s="242">
        <v>518</v>
      </c>
      <c r="G31" s="113">
        <f t="shared" si="2"/>
        <v>19100</v>
      </c>
      <c r="H31" s="242">
        <v>177</v>
      </c>
      <c r="I31" s="111">
        <v>2439</v>
      </c>
      <c r="J31" s="113">
        <f t="shared" si="3"/>
        <v>16838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16838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541</v>
      </c>
      <c r="B32" s="470" t="s">
        <v>585</v>
      </c>
      <c r="C32" s="458" t="s">
        <v>586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119</v>
      </c>
      <c r="C33" s="458" t="s">
        <v>587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588</v>
      </c>
      <c r="C34" s="458" t="s">
        <v>589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590</v>
      </c>
      <c r="C35" s="458" t="s">
        <v>591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592</v>
      </c>
      <c r="C36" s="458" t="s">
        <v>593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544</v>
      </c>
      <c r="B37" s="472" t="s">
        <v>557</v>
      </c>
      <c r="C37" s="458" t="s">
        <v>594</v>
      </c>
      <c r="D37" s="242"/>
      <c r="E37" s="242"/>
      <c r="F37" s="242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842</v>
      </c>
      <c r="C38" s="460" t="s">
        <v>596</v>
      </c>
      <c r="D38" s="247">
        <f>D27+D32+D37</f>
        <v>107784</v>
      </c>
      <c r="E38" s="247">
        <f aca="true" t="shared" si="12" ref="E38:P38">E27+E32+E37</f>
        <v>1623</v>
      </c>
      <c r="F38" s="247">
        <f t="shared" si="12"/>
        <v>983</v>
      </c>
      <c r="G38" s="113">
        <f t="shared" si="2"/>
        <v>108424</v>
      </c>
      <c r="H38" s="114">
        <f t="shared" si="12"/>
        <v>177</v>
      </c>
      <c r="I38" s="114">
        <f t="shared" si="12"/>
        <v>3301</v>
      </c>
      <c r="J38" s="113">
        <f t="shared" si="3"/>
        <v>105300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105300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597</v>
      </c>
      <c r="B39" s="461" t="s">
        <v>598</v>
      </c>
      <c r="C39" s="460" t="s">
        <v>599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600</v>
      </c>
      <c r="C40" s="450" t="s">
        <v>601</v>
      </c>
      <c r="D40" s="546">
        <f>D17+D18+D19+D25+D38+D39</f>
        <v>303473</v>
      </c>
      <c r="E40" s="546">
        <f>E17+E18+E19+E25+E38+E39</f>
        <v>32100</v>
      </c>
      <c r="F40" s="546">
        <f aca="true" t="shared" si="13" ref="F40:R40">F17+F18+F19+F25+F38+F39</f>
        <v>2809</v>
      </c>
      <c r="G40" s="546">
        <f t="shared" si="13"/>
        <v>332764</v>
      </c>
      <c r="H40" s="546">
        <f t="shared" si="13"/>
        <v>513</v>
      </c>
      <c r="I40" s="546">
        <f t="shared" si="13"/>
        <v>3677</v>
      </c>
      <c r="J40" s="546">
        <f t="shared" si="13"/>
        <v>329600</v>
      </c>
      <c r="K40" s="546">
        <f t="shared" si="13"/>
        <v>61707</v>
      </c>
      <c r="L40" s="546">
        <f t="shared" si="13"/>
        <v>8553</v>
      </c>
      <c r="M40" s="546">
        <f t="shared" si="13"/>
        <v>671</v>
      </c>
      <c r="N40" s="546">
        <f t="shared" si="13"/>
        <v>69589</v>
      </c>
      <c r="O40" s="546">
        <f t="shared" si="13"/>
        <v>0</v>
      </c>
      <c r="P40" s="546">
        <f t="shared" si="13"/>
        <v>2861</v>
      </c>
      <c r="Q40" s="546">
        <f t="shared" si="13"/>
        <v>66728</v>
      </c>
      <c r="R40" s="546">
        <f t="shared" si="13"/>
        <v>262872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602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885</v>
      </c>
      <c r="C44" s="444"/>
      <c r="D44" s="445"/>
      <c r="E44" s="445"/>
      <c r="F44" s="445"/>
      <c r="G44" s="435"/>
      <c r="H44" s="446" t="s">
        <v>857</v>
      </c>
      <c r="I44" s="446"/>
      <c r="J44" s="446"/>
      <c r="K44" s="607"/>
      <c r="L44" s="607"/>
      <c r="M44" s="607"/>
      <c r="N44" s="607"/>
      <c r="O44" s="626" t="s">
        <v>850</v>
      </c>
      <c r="P44" s="622"/>
      <c r="Q44" s="622"/>
      <c r="R44" s="622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A2" sqref="A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894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352" t="s">
        <v>1</v>
      </c>
      <c r="E3" s="352">
        <f>'[1]справка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"&amp;'[1]справка №1-БАЛАНС'!E5</f>
        <v>Отчетен период:           01.01.-30.09.2011</v>
      </c>
      <c r="B4" s="639"/>
      <c r="C4" s="353" t="s">
        <v>3</v>
      </c>
      <c r="D4" s="353"/>
      <c r="E4" s="352">
        <f>'[1]справка №1-БАЛАНС'!H4</f>
        <v>684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603</v>
      </c>
      <c r="B5" s="511"/>
      <c r="C5" s="512"/>
      <c r="D5" s="512"/>
      <c r="E5" s="513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460</v>
      </c>
      <c r="B6" s="481" t="s">
        <v>7</v>
      </c>
      <c r="C6" s="482" t="s">
        <v>605</v>
      </c>
      <c r="D6" s="191" t="s">
        <v>606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3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609</v>
      </c>
      <c r="B9" s="485" t="s">
        <v>610</v>
      </c>
      <c r="C9" s="153">
        <v>0</v>
      </c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611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612</v>
      </c>
      <c r="B11" s="488" t="s">
        <v>613</v>
      </c>
      <c r="C11" s="165">
        <f>SUM(C12:C14)</f>
        <v>16027</v>
      </c>
      <c r="D11" s="165">
        <f>SUM(D12:D14)</f>
        <v>0</v>
      </c>
      <c r="E11" s="166">
        <f>SUM(E12:E14)</f>
        <v>16027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614</v>
      </c>
      <c r="B12" s="488" t="s">
        <v>615</v>
      </c>
      <c r="C12" s="153">
        <v>16027</v>
      </c>
      <c r="D12" s="153"/>
      <c r="E12" s="166">
        <f aca="true" t="shared" si="0" ref="E12:E18">C12-D12</f>
        <v>16027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616</v>
      </c>
      <c r="B13" s="488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618</v>
      </c>
      <c r="B14" s="488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620</v>
      </c>
      <c r="B15" s="488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622</v>
      </c>
      <c r="B16" s="488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624</v>
      </c>
      <c r="B17" s="488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618</v>
      </c>
      <c r="B18" s="488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627</v>
      </c>
      <c r="B19" s="485" t="s">
        <v>628</v>
      </c>
      <c r="C19" s="149">
        <f>C11+C15+C16</f>
        <v>16027</v>
      </c>
      <c r="D19" s="149">
        <f>D11+D15+D16</f>
        <v>0</v>
      </c>
      <c r="E19" s="164">
        <f>E11+E15+E16</f>
        <v>16027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629</v>
      </c>
      <c r="B20" s="486"/>
      <c r="C20" s="165"/>
      <c r="D20" s="149"/>
      <c r="E20" s="166">
        <f>C20-D20</f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630</v>
      </c>
      <c r="B21" s="485" t="s">
        <v>631</v>
      </c>
      <c r="C21" s="153">
        <v>0</v>
      </c>
      <c r="D21" s="153"/>
      <c r="E21" s="166">
        <f>C21-D21</f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632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633</v>
      </c>
      <c r="B24" s="488" t="s">
        <v>634</v>
      </c>
      <c r="C24" s="165">
        <f>SUM(C25:C27)</f>
        <v>121954</v>
      </c>
      <c r="D24" s="165">
        <f>SUM(D25:D27)</f>
        <v>121954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635</v>
      </c>
      <c r="B25" s="488" t="s">
        <v>636</v>
      </c>
      <c r="C25" s="153">
        <v>48726</v>
      </c>
      <c r="D25" s="153">
        <f aca="true" t="shared" si="1" ref="D25:D32">+C25</f>
        <v>48726</v>
      </c>
      <c r="E25" s="166">
        <f aca="true" t="shared" si="2" ref="E25:E32">C25-D25</f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637</v>
      </c>
      <c r="B26" s="488" t="s">
        <v>638</v>
      </c>
      <c r="C26" s="153">
        <v>72411</v>
      </c>
      <c r="D26" s="153">
        <f t="shared" si="1"/>
        <v>72411</v>
      </c>
      <c r="E26" s="166">
        <f t="shared" si="2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639</v>
      </c>
      <c r="B27" s="488" t="s">
        <v>640</v>
      </c>
      <c r="C27" s="153">
        <v>817</v>
      </c>
      <c r="D27" s="153">
        <f t="shared" si="1"/>
        <v>817</v>
      </c>
      <c r="E27" s="166">
        <f t="shared" si="2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641</v>
      </c>
      <c r="B28" s="488" t="s">
        <v>642</v>
      </c>
      <c r="C28" s="153">
        <v>26797</v>
      </c>
      <c r="D28" s="153">
        <f t="shared" si="1"/>
        <v>26797</v>
      </c>
      <c r="E28" s="166">
        <f t="shared" si="2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643</v>
      </c>
      <c r="B29" s="488" t="s">
        <v>644</v>
      </c>
      <c r="C29" s="153">
        <v>2444</v>
      </c>
      <c r="D29" s="153">
        <f t="shared" si="1"/>
        <v>2444</v>
      </c>
      <c r="E29" s="166">
        <f t="shared" si="2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645</v>
      </c>
      <c r="B30" s="488" t="s">
        <v>646</v>
      </c>
      <c r="C30" s="153">
        <v>18488</v>
      </c>
      <c r="D30" s="153">
        <f t="shared" si="1"/>
        <v>18488</v>
      </c>
      <c r="E30" s="166">
        <f t="shared" si="2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647</v>
      </c>
      <c r="B31" s="488" t="s">
        <v>648</v>
      </c>
      <c r="C31" s="153">
        <v>2193</v>
      </c>
      <c r="D31" s="153">
        <f t="shared" si="1"/>
        <v>2193</v>
      </c>
      <c r="E31" s="166">
        <f t="shared" si="2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649</v>
      </c>
      <c r="B32" s="488" t="s">
        <v>650</v>
      </c>
      <c r="C32" s="153">
        <v>0</v>
      </c>
      <c r="D32" s="153">
        <f t="shared" si="1"/>
        <v>0</v>
      </c>
      <c r="E32" s="166">
        <f t="shared" si="2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651</v>
      </c>
      <c r="B33" s="488" t="s">
        <v>652</v>
      </c>
      <c r="C33" s="150">
        <f>SUM(C34:C37)</f>
        <v>5187</v>
      </c>
      <c r="D33" s="150">
        <f>SUM(D34:D37)</f>
        <v>5187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653</v>
      </c>
      <c r="B34" s="488" t="s">
        <v>654</v>
      </c>
      <c r="C34" s="153">
        <v>0</v>
      </c>
      <c r="D34" s="153">
        <f>+C34</f>
        <v>0</v>
      </c>
      <c r="E34" s="166">
        <f>C34-D34</f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655</v>
      </c>
      <c r="B35" s="488" t="s">
        <v>656</v>
      </c>
      <c r="C35" s="153">
        <v>2047</v>
      </c>
      <c r="D35" s="153">
        <f>+C35</f>
        <v>2047</v>
      </c>
      <c r="E35" s="166">
        <f>C35-D35</f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657</v>
      </c>
      <c r="B36" s="488" t="s">
        <v>658</v>
      </c>
      <c r="C36" s="153">
        <v>0</v>
      </c>
      <c r="D36" s="153">
        <f>+C36</f>
        <v>0</v>
      </c>
      <c r="E36" s="166">
        <f>C36-D36</f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659</v>
      </c>
      <c r="B37" s="488" t="s">
        <v>660</v>
      </c>
      <c r="C37" s="153">
        <v>3140</v>
      </c>
      <c r="D37" s="153">
        <f>+C37</f>
        <v>3140</v>
      </c>
      <c r="E37" s="166">
        <f>C37-D37</f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661</v>
      </c>
      <c r="B38" s="488" t="s">
        <v>662</v>
      </c>
      <c r="C38" s="165">
        <f>SUM(C39:C42)</f>
        <v>500</v>
      </c>
      <c r="D38" s="150">
        <f>SUM(D39:D42)</f>
        <v>500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663</v>
      </c>
      <c r="B39" s="488" t="s">
        <v>664</v>
      </c>
      <c r="C39" s="153"/>
      <c r="D39" s="153">
        <f>+C39</f>
        <v>0</v>
      </c>
      <c r="E39" s="166">
        <f>C39-D39</f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665</v>
      </c>
      <c r="B40" s="488" t="s">
        <v>666</v>
      </c>
      <c r="C40" s="153"/>
      <c r="D40" s="153">
        <f>+C40</f>
        <v>0</v>
      </c>
      <c r="E40" s="166">
        <f>C40-D40</f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667</v>
      </c>
      <c r="B41" s="488" t="s">
        <v>668</v>
      </c>
      <c r="C41" s="153"/>
      <c r="D41" s="153">
        <f>+C41</f>
        <v>0</v>
      </c>
      <c r="E41" s="166">
        <f>C41-D41</f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669</v>
      </c>
      <c r="B42" s="488" t="s">
        <v>670</v>
      </c>
      <c r="C42" s="153">
        <v>500</v>
      </c>
      <c r="D42" s="153">
        <f>+C42</f>
        <v>500</v>
      </c>
      <c r="E42" s="166">
        <f>C42-D42</f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671</v>
      </c>
      <c r="B43" s="485" t="s">
        <v>672</v>
      </c>
      <c r="C43" s="149">
        <f>C24+C28+C29+C31+C30+C32+C33+C38</f>
        <v>177563</v>
      </c>
      <c r="D43" s="149">
        <f>D24+D28+D29+D31+D30+D32+D33+D38</f>
        <v>177563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673</v>
      </c>
      <c r="B44" s="486" t="s">
        <v>674</v>
      </c>
      <c r="C44" s="148">
        <f>C43+C21+C19+C9</f>
        <v>193590</v>
      </c>
      <c r="D44" s="148">
        <f>D43+D21+D19+D9</f>
        <v>177563</v>
      </c>
      <c r="E44" s="164">
        <f>E43+E21+E19+E9</f>
        <v>16027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675</v>
      </c>
      <c r="B47" s="492"/>
      <c r="C47" s="494"/>
      <c r="D47" s="494"/>
      <c r="E47" s="494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460</v>
      </c>
      <c r="B48" s="481" t="s">
        <v>7</v>
      </c>
      <c r="C48" s="495" t="s">
        <v>676</v>
      </c>
      <c r="D48" s="191" t="s">
        <v>677</v>
      </c>
      <c r="E48" s="191"/>
      <c r="F48" s="191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607</v>
      </c>
      <c r="E49" s="484" t="s">
        <v>608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3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679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680</v>
      </c>
      <c r="B52" s="488" t="s">
        <v>681</v>
      </c>
      <c r="C52" s="148">
        <f>SUM(C53:C55)</f>
        <v>0</v>
      </c>
      <c r="D52" s="148">
        <f>SUM(D53:D55)</f>
        <v>0</v>
      </c>
      <c r="E52" s="165">
        <f aca="true" t="shared" si="3" ref="E52:E66"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682</v>
      </c>
      <c r="B53" s="488" t="s">
        <v>683</v>
      </c>
      <c r="C53" s="153"/>
      <c r="D53" s="153"/>
      <c r="E53" s="165">
        <f t="shared" si="3"/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684</v>
      </c>
      <c r="B54" s="488" t="s">
        <v>685</v>
      </c>
      <c r="C54" s="153"/>
      <c r="D54" s="153"/>
      <c r="E54" s="165">
        <f t="shared" si="3"/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669</v>
      </c>
      <c r="B55" s="488" t="s">
        <v>686</v>
      </c>
      <c r="C55" s="153"/>
      <c r="D55" s="153"/>
      <c r="E55" s="165">
        <f t="shared" si="3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687</v>
      </c>
      <c r="B56" s="488" t="s">
        <v>688</v>
      </c>
      <c r="C56" s="148">
        <f>C57+C59</f>
        <v>18737</v>
      </c>
      <c r="D56" s="148">
        <f>D57+D59</f>
        <v>0</v>
      </c>
      <c r="E56" s="165">
        <f t="shared" si="3"/>
        <v>18737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689</v>
      </c>
      <c r="B57" s="488" t="s">
        <v>690</v>
      </c>
      <c r="C57" s="153">
        <v>18737</v>
      </c>
      <c r="D57" s="153"/>
      <c r="E57" s="165">
        <f t="shared" si="3"/>
        <v>18737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691</v>
      </c>
      <c r="B58" s="488" t="s">
        <v>692</v>
      </c>
      <c r="C58" s="154">
        <v>0</v>
      </c>
      <c r="D58" s="154"/>
      <c r="E58" s="165">
        <f t="shared" si="3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693</v>
      </c>
      <c r="B59" s="488" t="s">
        <v>694</v>
      </c>
      <c r="C59" s="153"/>
      <c r="D59" s="153"/>
      <c r="E59" s="165">
        <f t="shared" si="3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691</v>
      </c>
      <c r="B60" s="488" t="s">
        <v>695</v>
      </c>
      <c r="C60" s="154"/>
      <c r="D60" s="154"/>
      <c r="E60" s="165">
        <f t="shared" si="3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137</v>
      </c>
      <c r="B61" s="488" t="s">
        <v>696</v>
      </c>
      <c r="C61" s="153">
        <v>0</v>
      </c>
      <c r="D61" s="153"/>
      <c r="E61" s="165">
        <f t="shared" si="3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140</v>
      </c>
      <c r="B62" s="488" t="s">
        <v>697</v>
      </c>
      <c r="C62" s="153">
        <v>0</v>
      </c>
      <c r="D62" s="153"/>
      <c r="E62" s="165">
        <f t="shared" si="3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698</v>
      </c>
      <c r="B63" s="488" t="s">
        <v>699</v>
      </c>
      <c r="C63" s="153">
        <v>0</v>
      </c>
      <c r="D63" s="153"/>
      <c r="E63" s="165">
        <f t="shared" si="3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700</v>
      </c>
      <c r="B64" s="488" t="s">
        <v>701</v>
      </c>
      <c r="C64" s="153">
        <v>1573</v>
      </c>
      <c r="D64" s="153"/>
      <c r="E64" s="165">
        <f t="shared" si="3"/>
        <v>1573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702</v>
      </c>
      <c r="B65" s="488" t="s">
        <v>703</v>
      </c>
      <c r="C65" s="154">
        <v>304</v>
      </c>
      <c r="D65" s="154"/>
      <c r="E65" s="165">
        <f t="shared" si="3"/>
        <v>304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704</v>
      </c>
      <c r="B66" s="485" t="s">
        <v>705</v>
      </c>
      <c r="C66" s="148">
        <f>C52+C56+C61+C62+C63+C64</f>
        <v>20310</v>
      </c>
      <c r="D66" s="148">
        <f>D52+D56+D61+D62+D63+D64</f>
        <v>0</v>
      </c>
      <c r="E66" s="165">
        <f t="shared" si="3"/>
        <v>20310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706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707</v>
      </c>
      <c r="B68" s="498" t="s">
        <v>708</v>
      </c>
      <c r="C68" s="153">
        <v>3783</v>
      </c>
      <c r="D68" s="153"/>
      <c r="E68" s="165">
        <f>C68-D68</f>
        <v>3783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709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680</v>
      </c>
      <c r="B71" s="488" t="s">
        <v>710</v>
      </c>
      <c r="C71" s="150">
        <f>SUM(C72:C74)</f>
        <v>9000</v>
      </c>
      <c r="D71" s="150">
        <f>SUM(D72:D74)</f>
        <v>9000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711</v>
      </c>
      <c r="B72" s="488" t="s">
        <v>712</v>
      </c>
      <c r="C72" s="153">
        <v>9000</v>
      </c>
      <c r="D72" s="153">
        <f>+C72</f>
        <v>9000</v>
      </c>
      <c r="E72" s="165">
        <f>C72-D72</f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713</v>
      </c>
      <c r="B73" s="488" t="s">
        <v>714</v>
      </c>
      <c r="C73" s="153">
        <v>0</v>
      </c>
      <c r="D73" s="153">
        <f>+C73</f>
        <v>0</v>
      </c>
      <c r="E73" s="165">
        <f>C73-D73</f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715</v>
      </c>
      <c r="B74" s="488" t="s">
        <v>716</v>
      </c>
      <c r="C74" s="153">
        <v>0</v>
      </c>
      <c r="D74" s="153">
        <f>+C74</f>
        <v>0</v>
      </c>
      <c r="E74" s="165">
        <f>C74-D74</f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687</v>
      </c>
      <c r="B75" s="488" t="s">
        <v>717</v>
      </c>
      <c r="C75" s="148">
        <f>C76+C78</f>
        <v>112008</v>
      </c>
      <c r="D75" s="148">
        <f>D76+D78</f>
        <v>112008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718</v>
      </c>
      <c r="B76" s="488" t="s">
        <v>719</v>
      </c>
      <c r="C76" s="153">
        <v>112008</v>
      </c>
      <c r="D76" s="153">
        <f>+C76</f>
        <v>112008</v>
      </c>
      <c r="E76" s="165">
        <f>C76-D76</f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720</v>
      </c>
      <c r="B77" s="488" t="s">
        <v>721</v>
      </c>
      <c r="C77" s="154">
        <v>0</v>
      </c>
      <c r="D77" s="153">
        <f>+C77</f>
        <v>0</v>
      </c>
      <c r="E77" s="165">
        <f>C77-D77</f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722</v>
      </c>
      <c r="B78" s="488" t="s">
        <v>723</v>
      </c>
      <c r="C78" s="153">
        <v>0</v>
      </c>
      <c r="D78" s="153">
        <f>+C78</f>
        <v>0</v>
      </c>
      <c r="E78" s="165">
        <f>C78-D78</f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691</v>
      </c>
      <c r="B79" s="488" t="s">
        <v>724</v>
      </c>
      <c r="C79" s="154"/>
      <c r="D79" s="153">
        <f>+C79</f>
        <v>0</v>
      </c>
      <c r="E79" s="165">
        <f>C79-D79</f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725</v>
      </c>
      <c r="B80" s="488" t="s">
        <v>726</v>
      </c>
      <c r="C80" s="148">
        <f>SUM(C81:C84)</f>
        <v>40735</v>
      </c>
      <c r="D80" s="148">
        <f>SUM(D81:D84)</f>
        <v>40735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727</v>
      </c>
      <c r="B81" s="488" t="s">
        <v>728</v>
      </c>
      <c r="C81" s="153">
        <v>0</v>
      </c>
      <c r="D81" s="153">
        <f>+C81</f>
        <v>0</v>
      </c>
      <c r="E81" s="165">
        <f>C81-D81</f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729</v>
      </c>
      <c r="B82" s="488" t="s">
        <v>730</v>
      </c>
      <c r="C82" s="153">
        <v>0</v>
      </c>
      <c r="D82" s="153">
        <f>+C82</f>
        <v>0</v>
      </c>
      <c r="E82" s="165">
        <f>C82-D82</f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731</v>
      </c>
      <c r="B83" s="488" t="s">
        <v>732</v>
      </c>
      <c r="C83" s="153">
        <v>40735</v>
      </c>
      <c r="D83" s="153">
        <f>+C83</f>
        <v>40735</v>
      </c>
      <c r="E83" s="165">
        <f>C83-D83</f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733</v>
      </c>
      <c r="B84" s="488" t="s">
        <v>734</v>
      </c>
      <c r="C84" s="153">
        <v>0</v>
      </c>
      <c r="D84" s="153">
        <f>+C84</f>
        <v>0</v>
      </c>
      <c r="E84" s="165">
        <f>C84-D84</f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735</v>
      </c>
      <c r="B85" s="488" t="s">
        <v>736</v>
      </c>
      <c r="C85" s="149">
        <f>SUM(C86:C90)+C94</f>
        <v>19180</v>
      </c>
      <c r="D85" s="149">
        <f>SUM(D86:D90)+D94</f>
        <v>19180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737</v>
      </c>
      <c r="B86" s="488" t="s">
        <v>738</v>
      </c>
      <c r="C86" s="153">
        <v>0</v>
      </c>
      <c r="D86" s="153">
        <f>+C86</f>
        <v>0</v>
      </c>
      <c r="E86" s="165">
        <f>C86-D86</f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739</v>
      </c>
      <c r="B87" s="488" t="s">
        <v>740</v>
      </c>
      <c r="C87" s="153">
        <v>15532</v>
      </c>
      <c r="D87" s="153">
        <f>+C87</f>
        <v>15532</v>
      </c>
      <c r="E87" s="165">
        <f>C87-D87</f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741</v>
      </c>
      <c r="B88" s="488" t="s">
        <v>742</v>
      </c>
      <c r="C88" s="153">
        <v>214</v>
      </c>
      <c r="D88" s="153">
        <f>+C88</f>
        <v>214</v>
      </c>
      <c r="E88" s="165">
        <f>C88-D88</f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743</v>
      </c>
      <c r="B89" s="488" t="s">
        <v>744</v>
      </c>
      <c r="C89" s="153">
        <v>2207</v>
      </c>
      <c r="D89" s="153">
        <f>+C89</f>
        <v>2207</v>
      </c>
      <c r="E89" s="165">
        <f>C89-D89</f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745</v>
      </c>
      <c r="B90" s="488" t="s">
        <v>746</v>
      </c>
      <c r="C90" s="148">
        <f>SUM(C91:C93)</f>
        <v>686</v>
      </c>
      <c r="D90" s="148">
        <f>SUM(D91:D93)</f>
        <v>686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747</v>
      </c>
      <c r="B91" s="488" t="s">
        <v>748</v>
      </c>
      <c r="C91" s="153">
        <v>428</v>
      </c>
      <c r="D91" s="153">
        <f>+C91</f>
        <v>428</v>
      </c>
      <c r="E91" s="165">
        <f>C91-D91</f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655</v>
      </c>
      <c r="B92" s="488" t="s">
        <v>749</v>
      </c>
      <c r="C92" s="153">
        <v>0</v>
      </c>
      <c r="D92" s="153">
        <f>+C92</f>
        <v>0</v>
      </c>
      <c r="E92" s="165">
        <f>C92-D92</f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659</v>
      </c>
      <c r="B93" s="488" t="s">
        <v>750</v>
      </c>
      <c r="C93" s="153">
        <v>258</v>
      </c>
      <c r="D93" s="153">
        <f>+C93</f>
        <v>258</v>
      </c>
      <c r="E93" s="165">
        <f>C93-D93</f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751</v>
      </c>
      <c r="B94" s="488" t="s">
        <v>752</v>
      </c>
      <c r="C94" s="153">
        <v>541</v>
      </c>
      <c r="D94" s="153">
        <f>+C94</f>
        <v>541</v>
      </c>
      <c r="E94" s="165">
        <f>C94-D94</f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753</v>
      </c>
      <c r="B95" s="488" t="s">
        <v>754</v>
      </c>
      <c r="C95" s="153">
        <v>597</v>
      </c>
      <c r="D95" s="153">
        <f>+C95</f>
        <v>597</v>
      </c>
      <c r="E95" s="165">
        <f>C95-D95</f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755</v>
      </c>
      <c r="B96" s="498" t="s">
        <v>756</v>
      </c>
      <c r="C96" s="149">
        <f>C85+C80+C75+C71+C95</f>
        <v>181520</v>
      </c>
      <c r="D96" s="149">
        <f>D85+D80+D75+D71+D95</f>
        <v>181520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757</v>
      </c>
      <c r="B97" s="486" t="s">
        <v>758</v>
      </c>
      <c r="C97" s="149">
        <f>C96+C68+C66</f>
        <v>205613</v>
      </c>
      <c r="D97" s="149">
        <f>D96+D68+D66</f>
        <v>181520</v>
      </c>
      <c r="E97" s="149">
        <f>E96+E68+E66</f>
        <v>24093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759</v>
      </c>
      <c r="B99" s="501"/>
      <c r="C99" s="158"/>
      <c r="D99" s="158"/>
      <c r="E99" s="158"/>
      <c r="F99" s="502" t="s">
        <v>519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6" t="s">
        <v>461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6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764</v>
      </c>
      <c r="B102" s="488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766</v>
      </c>
      <c r="B103" s="488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768</v>
      </c>
      <c r="B104" s="488" t="s">
        <v>769</v>
      </c>
      <c r="C104" s="153">
        <v>3138</v>
      </c>
      <c r="D104" s="153">
        <v>594</v>
      </c>
      <c r="E104" s="153">
        <v>553</v>
      </c>
      <c r="F104" s="172">
        <f>C104+D104-E104</f>
        <v>3179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770</v>
      </c>
      <c r="B105" s="486" t="s">
        <v>771</v>
      </c>
      <c r="C105" s="148">
        <f>SUM(C102:C104)</f>
        <v>3138</v>
      </c>
      <c r="D105" s="148">
        <f>SUM(D102:D104)</f>
        <v>594</v>
      </c>
      <c r="E105" s="148">
        <f>SUM(E102:E104)</f>
        <v>553</v>
      </c>
      <c r="F105" s="148">
        <f>SUM(F102:F104)</f>
        <v>3179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772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3" t="s">
        <v>773</v>
      </c>
      <c r="B107" s="603"/>
      <c r="C107" s="603"/>
      <c r="D107" s="603"/>
      <c r="E107" s="603"/>
      <c r="F107" s="60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9" t="s">
        <v>893</v>
      </c>
      <c r="B109" s="609"/>
      <c r="C109" s="609" t="s">
        <v>851</v>
      </c>
      <c r="D109" s="609"/>
      <c r="E109" s="609"/>
      <c r="F109" s="60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08" t="s">
        <v>852</v>
      </c>
      <c r="D111" s="608"/>
      <c r="E111" s="608"/>
      <c r="F111" s="608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E3" sqref="E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36">
      <c r="A2" s="514"/>
      <c r="B2" s="515"/>
      <c r="C2" s="516"/>
      <c r="D2" s="520"/>
      <c r="E2" s="516" t="s">
        <v>895</v>
      </c>
      <c r="F2" s="516"/>
      <c r="G2" s="516"/>
      <c r="H2" s="514"/>
      <c r="I2" s="514"/>
    </row>
    <row r="3" spans="1:9" ht="12">
      <c r="A3" s="514"/>
      <c r="B3" s="515"/>
      <c r="C3" s="517" t="s">
        <v>775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380</v>
      </c>
      <c r="B4" s="577"/>
      <c r="C4" s="618" t="str">
        <f>'справка №1-БАЛАНС'!E3</f>
        <v>СОФАРМА АД</v>
      </c>
      <c r="D4" s="624"/>
      <c r="E4" s="624"/>
      <c r="F4" s="577"/>
      <c r="G4" s="579" t="s">
        <v>1</v>
      </c>
      <c r="H4" s="579"/>
      <c r="I4" s="588">
        <f>'справка №1-БАЛАНС'!H3</f>
        <v>831902088</v>
      </c>
    </row>
    <row r="5" spans="1:9" ht="15">
      <c r="A5" s="521" t="s">
        <v>4</v>
      </c>
      <c r="B5" s="578"/>
      <c r="C5" s="618" t="str">
        <f>'справка №1-БАЛАНС'!E5</f>
        <v>01.01.-31.12.2011</v>
      </c>
      <c r="D5" s="642"/>
      <c r="E5" s="642"/>
      <c r="F5" s="578"/>
      <c r="G5" s="353" t="s">
        <v>3</v>
      </c>
      <c r="H5" s="580"/>
      <c r="I5" s="587">
        <f>'справка №1-БАЛАНС'!H4</f>
        <v>684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776</v>
      </c>
    </row>
    <row r="7" spans="1:9" s="122" customFormat="1" ht="12">
      <c r="A7" s="193" t="s">
        <v>460</v>
      </c>
      <c r="B7" s="120"/>
      <c r="C7" s="193" t="s">
        <v>777</v>
      </c>
      <c r="D7" s="194"/>
      <c r="E7" s="195"/>
      <c r="F7" s="196" t="s">
        <v>778</v>
      </c>
      <c r="G7" s="196"/>
      <c r="H7" s="196"/>
      <c r="I7" s="196"/>
    </row>
    <row r="8" spans="1:9" s="122" customFormat="1" ht="21.75" customHeight="1">
      <c r="A8" s="193"/>
      <c r="B8" s="123" t="s">
        <v>7</v>
      </c>
      <c r="C8" s="124" t="s">
        <v>779</v>
      </c>
      <c r="D8" s="124" t="s">
        <v>780</v>
      </c>
      <c r="E8" s="124" t="s">
        <v>781</v>
      </c>
      <c r="F8" s="195" t="s">
        <v>782</v>
      </c>
      <c r="G8" s="197" t="s">
        <v>783</v>
      </c>
      <c r="H8" s="197"/>
      <c r="I8" s="197" t="s">
        <v>784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530</v>
      </c>
      <c r="H9" s="121" t="s">
        <v>531</v>
      </c>
      <c r="I9" s="197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7">
        <v>261395873</v>
      </c>
      <c r="D12" s="141"/>
      <c r="E12" s="141"/>
      <c r="F12" s="141">
        <v>96033</v>
      </c>
      <c r="G12" s="141">
        <v>177</v>
      </c>
      <c r="H12" s="141">
        <v>3301</v>
      </c>
      <c r="I12" s="540">
        <f>F12+G12-H12</f>
        <v>92909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590</v>
      </c>
      <c r="B14" s="132" t="s">
        <v>790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793</v>
      </c>
      <c r="C16" s="141">
        <v>24049367</v>
      </c>
      <c r="D16" s="141"/>
      <c r="E16" s="141"/>
      <c r="F16" s="141">
        <v>12391</v>
      </c>
      <c r="G16" s="141"/>
      <c r="H16" s="141"/>
      <c r="I16" s="540">
        <f t="shared" si="0"/>
        <v>12391</v>
      </c>
    </row>
    <row r="17" spans="1:9" s="115" customFormat="1" ht="12">
      <c r="A17" s="133" t="s">
        <v>559</v>
      </c>
      <c r="B17" s="134" t="s">
        <v>794</v>
      </c>
      <c r="C17" s="127">
        <f aca="true" t="shared" si="1" ref="C17:H17">C12+C13+C15+C16</f>
        <v>285445240</v>
      </c>
      <c r="D17" s="127">
        <f t="shared" si="1"/>
        <v>0</v>
      </c>
      <c r="E17" s="127">
        <f t="shared" si="1"/>
        <v>0</v>
      </c>
      <c r="F17" s="127">
        <f t="shared" si="1"/>
        <v>108424</v>
      </c>
      <c r="G17" s="127">
        <f t="shared" si="1"/>
        <v>177</v>
      </c>
      <c r="H17" s="127">
        <f t="shared" si="1"/>
        <v>3301</v>
      </c>
      <c r="I17" s="540">
        <f t="shared" si="0"/>
        <v>105300</v>
      </c>
    </row>
    <row r="18" spans="1:9" s="115" customFormat="1" ht="12">
      <c r="A18" s="130" t="s">
        <v>795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786</v>
      </c>
      <c r="B19" s="132" t="s">
        <v>796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>
        <v>2568609</v>
      </c>
      <c r="D20" s="141"/>
      <c r="E20" s="141"/>
      <c r="F20" s="141">
        <v>10036</v>
      </c>
      <c r="G20" s="141"/>
      <c r="H20" s="141"/>
      <c r="I20" s="540">
        <f t="shared" si="0"/>
        <v>10036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576</v>
      </c>
      <c r="B26" s="134" t="s">
        <v>809</v>
      </c>
      <c r="C26" s="127">
        <f aca="true" t="shared" si="2" ref="C26:H26">SUM(C19:C25)</f>
        <v>2568609</v>
      </c>
      <c r="D26" s="127">
        <f t="shared" si="2"/>
        <v>0</v>
      </c>
      <c r="E26" s="127">
        <f t="shared" si="2"/>
        <v>0</v>
      </c>
      <c r="F26" s="127">
        <f t="shared" si="2"/>
        <v>10036</v>
      </c>
      <c r="G26" s="127">
        <f t="shared" si="2"/>
        <v>0</v>
      </c>
      <c r="H26" s="127">
        <f t="shared" si="2"/>
        <v>0</v>
      </c>
      <c r="I26" s="540">
        <f t="shared" si="0"/>
        <v>10036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810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886</v>
      </c>
      <c r="B30" s="641"/>
      <c r="C30" s="641"/>
      <c r="D30" s="567" t="s">
        <v>811</v>
      </c>
      <c r="E30" s="640"/>
      <c r="F30" s="640"/>
      <c r="G30" s="640"/>
      <c r="H30" s="518" t="s">
        <v>855</v>
      </c>
      <c r="I30" s="640"/>
      <c r="J30" s="640"/>
    </row>
    <row r="31" spans="1:9" s="115" customFormat="1" ht="12">
      <c r="A31" s="436"/>
      <c r="B31" s="519"/>
      <c r="C31" s="436"/>
      <c r="D31" s="509" t="s">
        <v>853</v>
      </c>
      <c r="E31" s="509"/>
      <c r="F31" s="509"/>
      <c r="G31" s="509"/>
      <c r="H31" s="509" t="s">
        <v>856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896</v>
      </c>
      <c r="B2" s="198"/>
      <c r="C2" s="198"/>
      <c r="D2" s="198"/>
      <c r="E2" s="198"/>
      <c r="F2" s="198"/>
    </row>
    <row r="3" spans="1:6" ht="12.75" customHeight="1">
      <c r="A3" s="198" t="s">
        <v>812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380</v>
      </c>
      <c r="B5" s="618" t="str">
        <f>'[1]справка №1-БАЛАНС'!E3</f>
        <v>СОФАРМА АД</v>
      </c>
      <c r="C5" s="623"/>
      <c r="D5" s="586"/>
      <c r="E5" s="352" t="s">
        <v>1</v>
      </c>
      <c r="F5" s="589">
        <f>'[1]справка №1-БАЛАНС'!H3</f>
        <v>831902088</v>
      </c>
    </row>
    <row r="6" spans="1:13" ht="15" customHeight="1">
      <c r="A6" s="54" t="s">
        <v>813</v>
      </c>
      <c r="B6" s="618" t="str">
        <f>'[1]справка №1-БАЛАНС'!E5</f>
        <v>01.01.-30.09.2011</v>
      </c>
      <c r="C6" s="642"/>
      <c r="D6" s="55"/>
      <c r="E6" s="353" t="s">
        <v>3</v>
      </c>
      <c r="F6" s="590">
        <f>'[1]справка №1-БАЛАНС'!H4</f>
        <v>684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32"/>
      <c r="C7" s="644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814</v>
      </c>
      <c r="B8" s="60" t="s">
        <v>7</v>
      </c>
      <c r="C8" s="61" t="s">
        <v>815</v>
      </c>
      <c r="D8" s="61" t="s">
        <v>816</v>
      </c>
      <c r="E8" s="61" t="s">
        <v>817</v>
      </c>
      <c r="F8" s="61" t="s">
        <v>818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819</v>
      </c>
      <c r="B10" s="65"/>
      <c r="C10" s="535"/>
      <c r="D10" s="535"/>
      <c r="E10" s="535"/>
      <c r="F10" s="535"/>
    </row>
    <row r="11" spans="1:6" ht="18" customHeight="1">
      <c r="A11" s="66" t="s">
        <v>820</v>
      </c>
      <c r="B11" s="67"/>
      <c r="C11" s="535"/>
      <c r="D11" s="599"/>
      <c r="E11" s="535"/>
      <c r="F11" s="535"/>
    </row>
    <row r="12" spans="1:6" ht="14.25" customHeight="1">
      <c r="A12" s="66" t="s">
        <v>858</v>
      </c>
      <c r="B12" s="67"/>
      <c r="C12" s="549">
        <v>8729</v>
      </c>
      <c r="D12" s="600">
        <v>0.4999</v>
      </c>
      <c r="E12" s="549">
        <f>+C12</f>
        <v>8729</v>
      </c>
      <c r="F12" s="551">
        <f aca="true" t="shared" si="0" ref="F12:F26">C12-E12</f>
        <v>0</v>
      </c>
    </row>
    <row r="13" spans="1:6" ht="12.75">
      <c r="A13" s="66" t="s">
        <v>859</v>
      </c>
      <c r="B13" s="67"/>
      <c r="C13" s="549">
        <v>1911</v>
      </c>
      <c r="D13" s="600">
        <v>0.7654</v>
      </c>
      <c r="E13" s="549"/>
      <c r="F13" s="551">
        <f t="shared" si="0"/>
        <v>1911</v>
      </c>
    </row>
    <row r="14" spans="1:6" ht="12.75">
      <c r="A14" s="66" t="s">
        <v>860</v>
      </c>
      <c r="B14" s="67"/>
      <c r="C14" s="549">
        <v>384</v>
      </c>
      <c r="D14" s="600">
        <v>1</v>
      </c>
      <c r="E14" s="549"/>
      <c r="F14" s="551">
        <f t="shared" si="0"/>
        <v>384</v>
      </c>
    </row>
    <row r="15" spans="1:6" ht="12.75">
      <c r="A15" s="66" t="s">
        <v>861</v>
      </c>
      <c r="B15" s="67"/>
      <c r="C15" s="549">
        <v>3451</v>
      </c>
      <c r="D15" s="600">
        <v>0.6943</v>
      </c>
      <c r="E15" s="549"/>
      <c r="F15" s="551">
        <f t="shared" si="0"/>
        <v>3451</v>
      </c>
    </row>
    <row r="16" spans="1:6" ht="12.75">
      <c r="A16" s="66" t="s">
        <v>862</v>
      </c>
      <c r="B16" s="67"/>
      <c r="C16" s="549">
        <v>32273</v>
      </c>
      <c r="D16" s="600">
        <v>0.8133</v>
      </c>
      <c r="E16" s="549">
        <f>+C16</f>
        <v>32273</v>
      </c>
      <c r="F16" s="551">
        <f t="shared" si="0"/>
        <v>0</v>
      </c>
    </row>
    <row r="17" spans="1:6" ht="12.75">
      <c r="A17" s="66" t="s">
        <v>876</v>
      </c>
      <c r="B17" s="67"/>
      <c r="C17" s="549">
        <v>1128</v>
      </c>
      <c r="D17" s="600">
        <v>0.4264</v>
      </c>
      <c r="E17" s="549">
        <f>+C17</f>
        <v>1128</v>
      </c>
      <c r="F17" s="551">
        <f t="shared" si="0"/>
        <v>0</v>
      </c>
    </row>
    <row r="18" spans="1:6" ht="12.75">
      <c r="A18" s="66" t="s">
        <v>877</v>
      </c>
      <c r="B18" s="67"/>
      <c r="C18" s="549">
        <v>2891</v>
      </c>
      <c r="D18" s="600">
        <v>0.4985</v>
      </c>
      <c r="E18" s="549">
        <f>+C18</f>
        <v>2891</v>
      </c>
      <c r="F18" s="551">
        <f t="shared" si="0"/>
        <v>0</v>
      </c>
    </row>
    <row r="19" spans="1:6" ht="12.75">
      <c r="A19" s="66" t="s">
        <v>878</v>
      </c>
      <c r="B19" s="67"/>
      <c r="C19" s="549">
        <v>19449</v>
      </c>
      <c r="D19" s="600">
        <v>0.4999</v>
      </c>
      <c r="E19" s="549"/>
      <c r="F19" s="551">
        <f t="shared" si="0"/>
        <v>19449</v>
      </c>
    </row>
    <row r="20" spans="1:6" ht="12.75">
      <c r="A20" s="66">
        <v>9</v>
      </c>
      <c r="B20" s="67"/>
      <c r="C20" s="549"/>
      <c r="D20" s="600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600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600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600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600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600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600"/>
      <c r="E26" s="549"/>
      <c r="F26" s="551">
        <f t="shared" si="0"/>
        <v>0</v>
      </c>
    </row>
    <row r="27" spans="1:16" ht="11.25" customHeight="1">
      <c r="A27" s="68" t="s">
        <v>559</v>
      </c>
      <c r="B27" s="69" t="s">
        <v>821</v>
      </c>
      <c r="C27" s="535">
        <f>SUM(C12:C26)</f>
        <v>70216</v>
      </c>
      <c r="D27" s="599"/>
      <c r="E27" s="535">
        <f>SUM(E12:E26)</f>
        <v>45021</v>
      </c>
      <c r="F27" s="550">
        <f>SUM(F12:F26)</f>
        <v>25195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822</v>
      </c>
      <c r="B28" s="70"/>
      <c r="C28" s="535"/>
      <c r="D28" s="599"/>
      <c r="E28" s="535"/>
      <c r="F28" s="550"/>
    </row>
    <row r="29" spans="1:6" ht="12.75">
      <c r="A29" s="66" t="s">
        <v>538</v>
      </c>
      <c r="B29" s="70"/>
      <c r="C29" s="549"/>
      <c r="D29" s="600"/>
      <c r="E29" s="549"/>
      <c r="F29" s="551">
        <f aca="true" t="shared" si="1" ref="F29:F43">C29-E29</f>
        <v>0</v>
      </c>
    </row>
    <row r="30" spans="1:6" ht="12.75">
      <c r="A30" s="66" t="s">
        <v>541</v>
      </c>
      <c r="B30" s="70"/>
      <c r="C30" s="549"/>
      <c r="D30" s="600"/>
      <c r="E30" s="549"/>
      <c r="F30" s="551">
        <f t="shared" si="1"/>
        <v>0</v>
      </c>
    </row>
    <row r="31" spans="1:6" ht="12.75">
      <c r="A31" s="66" t="s">
        <v>544</v>
      </c>
      <c r="B31" s="70"/>
      <c r="C31" s="549"/>
      <c r="D31" s="600"/>
      <c r="E31" s="549"/>
      <c r="F31" s="551">
        <f t="shared" si="1"/>
        <v>0</v>
      </c>
    </row>
    <row r="32" spans="1:6" ht="12.75">
      <c r="A32" s="66" t="s">
        <v>547</v>
      </c>
      <c r="B32" s="70"/>
      <c r="C32" s="549"/>
      <c r="D32" s="600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600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600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600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600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600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600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600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600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600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600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600"/>
      <c r="E43" s="549"/>
      <c r="F43" s="551">
        <f t="shared" si="1"/>
        <v>0</v>
      </c>
    </row>
    <row r="44" spans="1:16" ht="15" customHeight="1">
      <c r="A44" s="68" t="s">
        <v>576</v>
      </c>
      <c r="B44" s="69" t="s">
        <v>823</v>
      </c>
      <c r="C44" s="535">
        <f>SUM(C29:C43)</f>
        <v>0</v>
      </c>
      <c r="D44" s="599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824</v>
      </c>
      <c r="B45" s="70"/>
      <c r="C45" s="535"/>
      <c r="D45" s="599"/>
      <c r="E45" s="535"/>
      <c r="F45" s="550"/>
    </row>
    <row r="46" spans="1:6" ht="12.75">
      <c r="A46" s="66"/>
      <c r="B46" s="70"/>
      <c r="C46" s="549"/>
      <c r="D46" s="600"/>
      <c r="E46" s="549">
        <f>+C46</f>
        <v>0</v>
      </c>
      <c r="F46" s="551">
        <f aca="true" t="shared" si="2" ref="F46:F60">C46-E46</f>
        <v>0</v>
      </c>
    </row>
    <row r="47" spans="1:6" ht="12.75">
      <c r="A47" s="66" t="s">
        <v>541</v>
      </c>
      <c r="B47" s="70"/>
      <c r="C47" s="549"/>
      <c r="D47" s="600"/>
      <c r="E47" s="549"/>
      <c r="F47" s="551">
        <f t="shared" si="2"/>
        <v>0</v>
      </c>
    </row>
    <row r="48" spans="1:6" ht="12.75">
      <c r="A48" s="66" t="s">
        <v>544</v>
      </c>
      <c r="B48" s="70"/>
      <c r="C48" s="549"/>
      <c r="D48" s="600"/>
      <c r="E48" s="549"/>
      <c r="F48" s="551">
        <f t="shared" si="2"/>
        <v>0</v>
      </c>
    </row>
    <row r="49" spans="1:6" ht="12.75">
      <c r="A49" s="66" t="s">
        <v>547</v>
      </c>
      <c r="B49" s="70"/>
      <c r="C49" s="549"/>
      <c r="D49" s="600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600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600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600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600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600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600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600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600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600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600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600"/>
      <c r="E60" s="549"/>
      <c r="F60" s="551">
        <f t="shared" si="2"/>
        <v>0</v>
      </c>
    </row>
    <row r="61" spans="1:16" ht="12" customHeight="1">
      <c r="A61" s="68" t="s">
        <v>595</v>
      </c>
      <c r="B61" s="69" t="s">
        <v>825</v>
      </c>
      <c r="C61" s="535">
        <f>SUM(C46:C60)</f>
        <v>0</v>
      </c>
      <c r="D61" s="599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826</v>
      </c>
      <c r="B62" s="70"/>
      <c r="C62" s="535"/>
      <c r="D62" s="599"/>
      <c r="E62" s="535"/>
      <c r="F62" s="550"/>
    </row>
    <row r="63" spans="1:6" ht="12.75">
      <c r="A63" s="66" t="s">
        <v>863</v>
      </c>
      <c r="B63" s="70"/>
      <c r="C63" s="549">
        <v>12843</v>
      </c>
      <c r="D63" s="600">
        <v>0.1486</v>
      </c>
      <c r="E63" s="549">
        <f>+C63</f>
        <v>12843</v>
      </c>
      <c r="F63" s="551">
        <f aca="true" t="shared" si="3" ref="F63:F77">C63-E63</f>
        <v>0</v>
      </c>
    </row>
    <row r="64" spans="1:6" ht="12.75">
      <c r="A64" s="66" t="s">
        <v>864</v>
      </c>
      <c r="B64" s="70"/>
      <c r="C64" s="549">
        <v>123</v>
      </c>
      <c r="D64" s="601">
        <v>0.0036</v>
      </c>
      <c r="E64" s="549">
        <f>+C64</f>
        <v>123</v>
      </c>
      <c r="F64" s="551">
        <f t="shared" si="3"/>
        <v>0</v>
      </c>
    </row>
    <row r="65" spans="1:6" ht="12.75">
      <c r="A65" s="66" t="s">
        <v>865</v>
      </c>
      <c r="B65" s="70"/>
      <c r="C65" s="549">
        <v>2450</v>
      </c>
      <c r="D65" s="600">
        <v>0.1013</v>
      </c>
      <c r="E65" s="549">
        <f>+C65</f>
        <v>2450</v>
      </c>
      <c r="F65" s="551">
        <f t="shared" si="3"/>
        <v>0</v>
      </c>
    </row>
    <row r="66" spans="1:6" ht="12.75">
      <c r="A66" s="66" t="s">
        <v>866</v>
      </c>
      <c r="B66" s="70"/>
      <c r="C66" s="549">
        <v>7</v>
      </c>
      <c r="D66" s="600">
        <v>0.0148</v>
      </c>
      <c r="E66" s="549"/>
      <c r="F66" s="551">
        <f t="shared" si="3"/>
        <v>7</v>
      </c>
    </row>
    <row r="67" spans="1:6" ht="12.75">
      <c r="A67" s="66" t="s">
        <v>881</v>
      </c>
      <c r="B67" s="67"/>
      <c r="C67" s="549">
        <v>3</v>
      </c>
      <c r="D67" s="600">
        <v>0.0003</v>
      </c>
      <c r="E67" s="549">
        <f>+C67</f>
        <v>3</v>
      </c>
      <c r="F67" s="551">
        <f t="shared" si="3"/>
        <v>0</v>
      </c>
    </row>
    <row r="68" spans="1:6" ht="12.75">
      <c r="A68" s="66" t="s">
        <v>867</v>
      </c>
      <c r="B68" s="67"/>
      <c r="C68" s="549">
        <v>149</v>
      </c>
      <c r="D68" s="600">
        <v>0.0368</v>
      </c>
      <c r="E68" s="549">
        <f>+C68</f>
        <v>149</v>
      </c>
      <c r="F68" s="551">
        <f t="shared" si="3"/>
        <v>0</v>
      </c>
    </row>
    <row r="69" spans="1:6" ht="12.75">
      <c r="A69" s="66" t="s">
        <v>868</v>
      </c>
      <c r="B69" s="67"/>
      <c r="C69" s="549">
        <v>3</v>
      </c>
      <c r="D69" s="601">
        <v>1E-05</v>
      </c>
      <c r="E69" s="549">
        <f>+C69</f>
        <v>3</v>
      </c>
      <c r="F69" s="551">
        <f t="shared" si="3"/>
        <v>0</v>
      </c>
    </row>
    <row r="70" spans="1:6" ht="12.75">
      <c r="A70" s="66" t="s">
        <v>882</v>
      </c>
      <c r="B70" s="67"/>
      <c r="C70" s="549">
        <v>59</v>
      </c>
      <c r="D70" s="600">
        <v>0.0374</v>
      </c>
      <c r="E70" s="549">
        <f>+C70</f>
        <v>59</v>
      </c>
      <c r="F70" s="551">
        <f t="shared" si="3"/>
        <v>0</v>
      </c>
    </row>
    <row r="71" spans="1:6" ht="12.75">
      <c r="A71" s="66" t="s">
        <v>897</v>
      </c>
      <c r="B71" s="67"/>
      <c r="C71" s="549">
        <v>442</v>
      </c>
      <c r="D71" s="600">
        <v>0.0499</v>
      </c>
      <c r="E71" s="549">
        <f>+C71</f>
        <v>442</v>
      </c>
      <c r="F71" s="551">
        <f t="shared" si="3"/>
        <v>0</v>
      </c>
    </row>
    <row r="72" spans="1:6" ht="12.75">
      <c r="A72" s="66" t="s">
        <v>898</v>
      </c>
      <c r="B72" s="67"/>
      <c r="C72" s="549">
        <v>52</v>
      </c>
      <c r="D72" s="600">
        <v>0.0497</v>
      </c>
      <c r="E72" s="549">
        <f>+C72</f>
        <v>52</v>
      </c>
      <c r="F72" s="551">
        <f t="shared" si="3"/>
        <v>0</v>
      </c>
    </row>
    <row r="73" spans="1:6" ht="12.75">
      <c r="A73" s="66" t="s">
        <v>899</v>
      </c>
      <c r="B73" s="67"/>
      <c r="C73" s="549">
        <v>4</v>
      </c>
      <c r="D73" s="600">
        <v>0.0003</v>
      </c>
      <c r="E73" s="549">
        <f>+C73</f>
        <v>4</v>
      </c>
      <c r="F73" s="551">
        <f t="shared" si="3"/>
        <v>0</v>
      </c>
    </row>
    <row r="74" spans="1:6" ht="12.75">
      <c r="A74" s="66" t="s">
        <v>900</v>
      </c>
      <c r="B74" s="67"/>
      <c r="C74" s="549"/>
      <c r="D74" s="600">
        <v>0.0003</v>
      </c>
      <c r="E74" s="549"/>
      <c r="F74" s="551">
        <f t="shared" si="3"/>
        <v>0</v>
      </c>
    </row>
    <row r="75" spans="1:6" ht="12.75">
      <c r="A75" s="66" t="s">
        <v>901</v>
      </c>
      <c r="B75" s="67"/>
      <c r="C75" s="549"/>
      <c r="D75" s="600">
        <v>0.0003</v>
      </c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600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600"/>
      <c r="E77" s="549"/>
      <c r="F77" s="551">
        <f t="shared" si="3"/>
        <v>0</v>
      </c>
    </row>
    <row r="78" spans="1:16" ht="14.25" customHeight="1">
      <c r="A78" s="68" t="s">
        <v>827</v>
      </c>
      <c r="B78" s="69" t="s">
        <v>828</v>
      </c>
      <c r="C78" s="535">
        <f>SUM(C63:C77)</f>
        <v>16135</v>
      </c>
      <c r="D78" s="599"/>
      <c r="E78" s="535">
        <f>SUM(E63:E77)</f>
        <v>16128</v>
      </c>
      <c r="F78" s="550">
        <f>SUM(F63:F77)</f>
        <v>7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829</v>
      </c>
      <c r="B79" s="69" t="s">
        <v>830</v>
      </c>
      <c r="C79" s="535">
        <f>C78+C61+C44+C27</f>
        <v>86351</v>
      </c>
      <c r="D79" s="599"/>
      <c r="E79" s="535">
        <f>E78+E61+E44+E27</f>
        <v>61149</v>
      </c>
      <c r="F79" s="550">
        <f>F78+F61+F44+F27</f>
        <v>25202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831</v>
      </c>
      <c r="B80" s="69"/>
      <c r="C80" s="535"/>
      <c r="D80" s="599"/>
      <c r="E80" s="535"/>
      <c r="F80" s="550"/>
    </row>
    <row r="81" spans="1:6" ht="14.25" customHeight="1">
      <c r="A81" s="66" t="s">
        <v>820</v>
      </c>
      <c r="B81" s="70"/>
      <c r="C81" s="535"/>
      <c r="D81" s="599"/>
      <c r="E81" s="535"/>
      <c r="F81" s="550"/>
    </row>
    <row r="82" spans="1:6" ht="12.75">
      <c r="A82" s="66" t="s">
        <v>869</v>
      </c>
      <c r="B82" s="70"/>
      <c r="C82" s="549">
        <v>0</v>
      </c>
      <c r="D82" s="600">
        <v>1</v>
      </c>
      <c r="E82" s="549"/>
      <c r="F82" s="551">
        <f aca="true" t="shared" si="4" ref="F82:F96">C82-E82</f>
        <v>0</v>
      </c>
    </row>
    <row r="83" spans="1:6" ht="12.75">
      <c r="A83" s="66" t="s">
        <v>879</v>
      </c>
      <c r="B83" s="67"/>
      <c r="C83" s="549">
        <v>47</v>
      </c>
      <c r="D83" s="600">
        <v>0.8</v>
      </c>
      <c r="E83" s="549"/>
      <c r="F83" s="551">
        <f t="shared" si="4"/>
        <v>47</v>
      </c>
    </row>
    <row r="84" spans="1:6" ht="12.75">
      <c r="A84" s="66" t="s">
        <v>870</v>
      </c>
      <c r="B84" s="70"/>
      <c r="C84" s="549">
        <v>4</v>
      </c>
      <c r="D84" s="600">
        <v>0.51</v>
      </c>
      <c r="E84" s="549"/>
      <c r="F84" s="551">
        <f t="shared" si="4"/>
        <v>4</v>
      </c>
    </row>
    <row r="85" spans="1:6" ht="12.75">
      <c r="A85" s="66" t="s">
        <v>871</v>
      </c>
      <c r="B85" s="70"/>
      <c r="C85" s="549">
        <v>0</v>
      </c>
      <c r="D85" s="600">
        <v>0.5001</v>
      </c>
      <c r="E85" s="549"/>
      <c r="F85" s="551">
        <f t="shared" si="4"/>
        <v>0</v>
      </c>
    </row>
    <row r="86" spans="1:6" ht="12.75">
      <c r="A86" s="66" t="s">
        <v>872</v>
      </c>
      <c r="B86" s="67"/>
      <c r="C86" s="549">
        <v>6187</v>
      </c>
      <c r="D86" s="600">
        <v>0.9956</v>
      </c>
      <c r="E86" s="549"/>
      <c r="F86" s="551">
        <f t="shared" si="4"/>
        <v>6187</v>
      </c>
    </row>
    <row r="87" spans="1:6" ht="12.75">
      <c r="A87" s="66" t="s">
        <v>873</v>
      </c>
      <c r="B87" s="67"/>
      <c r="C87" s="549">
        <v>5739</v>
      </c>
      <c r="D87" s="600">
        <v>0.51</v>
      </c>
      <c r="E87" s="549"/>
      <c r="F87" s="551">
        <f t="shared" si="4"/>
        <v>5739</v>
      </c>
    </row>
    <row r="88" spans="1:6" ht="12.75">
      <c r="A88" s="66" t="s">
        <v>874</v>
      </c>
      <c r="B88" s="67"/>
      <c r="C88" s="549">
        <v>6262</v>
      </c>
      <c r="D88" s="600">
        <v>0.51</v>
      </c>
      <c r="E88" s="549"/>
      <c r="F88" s="551">
        <f t="shared" si="4"/>
        <v>6262</v>
      </c>
    </row>
    <row r="89" spans="1:6" ht="12.75">
      <c r="A89" s="66" t="s">
        <v>880</v>
      </c>
      <c r="B89" s="67"/>
      <c r="C89" s="549">
        <v>7</v>
      </c>
      <c r="D89" s="600">
        <v>1</v>
      </c>
      <c r="E89" s="549"/>
      <c r="F89" s="551">
        <f t="shared" si="4"/>
        <v>7</v>
      </c>
    </row>
    <row r="90" spans="1:6" ht="12" customHeight="1">
      <c r="A90" s="66">
        <v>9</v>
      </c>
      <c r="B90" s="67"/>
      <c r="C90" s="549"/>
      <c r="D90" s="600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600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600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600"/>
      <c r="E93" s="549"/>
      <c r="F93" s="551">
        <f t="shared" si="4"/>
        <v>0</v>
      </c>
    </row>
    <row r="94" spans="1:9" ht="12.75">
      <c r="A94" s="66">
        <v>13</v>
      </c>
      <c r="B94" s="67"/>
      <c r="C94" s="549"/>
      <c r="D94" s="600"/>
      <c r="E94" s="549"/>
      <c r="F94" s="551">
        <f t="shared" si="4"/>
        <v>0</v>
      </c>
      <c r="I94" s="602"/>
    </row>
    <row r="95" spans="1:6" ht="12" customHeight="1">
      <c r="A95" s="66">
        <v>14</v>
      </c>
      <c r="B95" s="67"/>
      <c r="C95" s="549"/>
      <c r="D95" s="600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600"/>
      <c r="E96" s="549"/>
      <c r="F96" s="551">
        <f t="shared" si="4"/>
        <v>0</v>
      </c>
    </row>
    <row r="97" spans="1:16" ht="15" customHeight="1">
      <c r="A97" s="68" t="s">
        <v>559</v>
      </c>
      <c r="B97" s="69" t="s">
        <v>832</v>
      </c>
      <c r="C97" s="535">
        <f>SUM(C82:C96)</f>
        <v>18246</v>
      </c>
      <c r="D97" s="599"/>
      <c r="E97" s="535">
        <f>SUM(E82:E96)</f>
        <v>0</v>
      </c>
      <c r="F97" s="550">
        <f>SUM(F82:F96)</f>
        <v>18246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822</v>
      </c>
      <c r="B98" s="70"/>
      <c r="C98" s="535"/>
      <c r="D98" s="599"/>
      <c r="E98" s="535"/>
      <c r="F98" s="550"/>
    </row>
    <row r="99" spans="1:6" ht="12.75">
      <c r="A99" s="66" t="s">
        <v>538</v>
      </c>
      <c r="B99" s="70"/>
      <c r="C99" s="549"/>
      <c r="D99" s="600"/>
      <c r="E99" s="549"/>
      <c r="F99" s="551">
        <f aca="true" t="shared" si="5" ref="F99:F113">C99-E99</f>
        <v>0</v>
      </c>
    </row>
    <row r="100" spans="1:6" ht="12.75">
      <c r="A100" s="66" t="s">
        <v>541</v>
      </c>
      <c r="B100" s="70"/>
      <c r="C100" s="549"/>
      <c r="D100" s="600"/>
      <c r="E100" s="549"/>
      <c r="F100" s="551">
        <f t="shared" si="5"/>
        <v>0</v>
      </c>
    </row>
    <row r="101" spans="1:6" ht="12.75">
      <c r="A101" s="66" t="s">
        <v>544</v>
      </c>
      <c r="B101" s="70"/>
      <c r="C101" s="549"/>
      <c r="D101" s="600"/>
      <c r="E101" s="549"/>
      <c r="F101" s="551">
        <f t="shared" si="5"/>
        <v>0</v>
      </c>
    </row>
    <row r="102" spans="1:6" ht="12.75">
      <c r="A102" s="66" t="s">
        <v>547</v>
      </c>
      <c r="B102" s="70"/>
      <c r="C102" s="549"/>
      <c r="D102" s="600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600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600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600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600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600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600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600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600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600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600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600"/>
      <c r="E113" s="549"/>
      <c r="F113" s="551">
        <f t="shared" si="5"/>
        <v>0</v>
      </c>
    </row>
    <row r="114" spans="1:16" ht="11.25" customHeight="1">
      <c r="A114" s="68" t="s">
        <v>576</v>
      </c>
      <c r="B114" s="69" t="s">
        <v>833</v>
      </c>
      <c r="C114" s="535">
        <f>SUM(C99:C113)</f>
        <v>0</v>
      </c>
      <c r="D114" s="599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824</v>
      </c>
      <c r="B115" s="70"/>
      <c r="C115" s="535"/>
      <c r="D115" s="599"/>
      <c r="E115" s="535"/>
      <c r="F115" s="550"/>
    </row>
    <row r="116" spans="1:6" ht="12.75">
      <c r="A116" s="66" t="s">
        <v>538</v>
      </c>
      <c r="B116" s="70"/>
      <c r="C116" s="549"/>
      <c r="D116" s="600"/>
      <c r="E116" s="549"/>
      <c r="F116" s="551">
        <f aca="true" t="shared" si="6" ref="F116:F130">C116-E116</f>
        <v>0</v>
      </c>
    </row>
    <row r="117" spans="1:6" ht="12.75">
      <c r="A117" s="66" t="s">
        <v>541</v>
      </c>
      <c r="B117" s="70"/>
      <c r="C117" s="549"/>
      <c r="D117" s="600"/>
      <c r="E117" s="549"/>
      <c r="F117" s="551">
        <f t="shared" si="6"/>
        <v>0</v>
      </c>
    </row>
    <row r="118" spans="1:6" ht="12.75">
      <c r="A118" s="66" t="s">
        <v>544</v>
      </c>
      <c r="B118" s="70"/>
      <c r="C118" s="549"/>
      <c r="D118" s="600"/>
      <c r="E118" s="549"/>
      <c r="F118" s="551">
        <f t="shared" si="6"/>
        <v>0</v>
      </c>
    </row>
    <row r="119" spans="1:6" ht="12.75">
      <c r="A119" s="66" t="s">
        <v>547</v>
      </c>
      <c r="B119" s="70"/>
      <c r="C119" s="549"/>
      <c r="D119" s="600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600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600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600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600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600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600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600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600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600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600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600"/>
      <c r="E130" s="549"/>
      <c r="F130" s="551">
        <f t="shared" si="6"/>
        <v>0</v>
      </c>
    </row>
    <row r="131" spans="1:16" ht="15.75" customHeight="1">
      <c r="A131" s="68" t="s">
        <v>595</v>
      </c>
      <c r="B131" s="69" t="s">
        <v>834</v>
      </c>
      <c r="C131" s="535">
        <f>SUM(C116:C130)</f>
        <v>0</v>
      </c>
      <c r="D131" s="599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826</v>
      </c>
      <c r="B132" s="70"/>
      <c r="C132" s="535"/>
      <c r="D132" s="599"/>
      <c r="E132" s="535"/>
      <c r="F132" s="550"/>
    </row>
    <row r="133" spans="1:6" ht="12.75">
      <c r="A133" s="66" t="s">
        <v>875</v>
      </c>
      <c r="B133" s="70"/>
      <c r="C133" s="549">
        <v>703</v>
      </c>
      <c r="D133" s="600">
        <v>0.0077</v>
      </c>
      <c r="E133" s="549">
        <f>+C133</f>
        <v>703</v>
      </c>
      <c r="F133" s="551">
        <f aca="true" t="shared" si="7" ref="F133:F147">C133-E133</f>
        <v>0</v>
      </c>
    </row>
    <row r="134" spans="1:6" ht="12.75">
      <c r="A134" s="66" t="s">
        <v>541</v>
      </c>
      <c r="B134" s="70"/>
      <c r="C134" s="549"/>
      <c r="D134" s="600"/>
      <c r="E134" s="549"/>
      <c r="F134" s="551">
        <f t="shared" si="7"/>
        <v>0</v>
      </c>
    </row>
    <row r="135" spans="1:6" ht="12.75">
      <c r="A135" s="66" t="s">
        <v>544</v>
      </c>
      <c r="B135" s="70"/>
      <c r="C135" s="549"/>
      <c r="D135" s="600"/>
      <c r="E135" s="549"/>
      <c r="F135" s="551">
        <f t="shared" si="7"/>
        <v>0</v>
      </c>
    </row>
    <row r="136" spans="1:6" ht="12.75">
      <c r="A136" s="66" t="s">
        <v>547</v>
      </c>
      <c r="B136" s="70"/>
      <c r="C136" s="549"/>
      <c r="D136" s="600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600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600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600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600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600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600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600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600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600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600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600"/>
      <c r="E147" s="549"/>
      <c r="F147" s="551">
        <f t="shared" si="7"/>
        <v>0</v>
      </c>
    </row>
    <row r="148" spans="1:16" ht="17.25" customHeight="1">
      <c r="A148" s="68" t="s">
        <v>827</v>
      </c>
      <c r="B148" s="69" t="s">
        <v>835</v>
      </c>
      <c r="C148" s="535">
        <f>SUM(C133:C147)</f>
        <v>703</v>
      </c>
      <c r="D148" s="535"/>
      <c r="E148" s="535">
        <f>SUM(E133:E147)</f>
        <v>703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836</v>
      </c>
      <c r="B149" s="69" t="s">
        <v>837</v>
      </c>
      <c r="C149" s="535">
        <f>C148+C131+C114+C97</f>
        <v>18949</v>
      </c>
      <c r="D149" s="535"/>
      <c r="E149" s="535">
        <f>E148+E131+E114+E97</f>
        <v>703</v>
      </c>
      <c r="F149" s="550">
        <f>F148+F131+F114+F97</f>
        <v>18246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886</v>
      </c>
      <c r="B151" s="560"/>
      <c r="C151" s="643" t="s">
        <v>851</v>
      </c>
      <c r="D151" s="643"/>
      <c r="E151" s="643"/>
      <c r="F151" s="643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3" t="s">
        <v>852</v>
      </c>
      <c r="D153" s="643"/>
      <c r="E153" s="643"/>
      <c r="F153" s="643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2012-01-27T14:39:00Z</cp:lastPrinted>
  <dcterms:created xsi:type="dcterms:W3CDTF">2000-06-29T12:02:40Z</dcterms:created>
  <dcterms:modified xsi:type="dcterms:W3CDTF">2012-01-27T14:39:10Z</dcterms:modified>
  <cp:category/>
  <cp:version/>
  <cp:contentType/>
  <cp:contentStatus/>
</cp:coreProperties>
</file>