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579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'CFS'!$A$1:$E$63</definedName>
    <definedName name="_xlnm.Print_Area" localSheetId="1">'IS'!$A$1:$G$53</definedName>
    <definedName name="_xlnm.Print_Area" localSheetId="2">'SFP'!$A$1:$G$66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'CFS'!$A$1:$E$43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'CFS'!$72:$65536,'CFS'!$52:$53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'EQS'!$A$1:$O$38</definedName>
    <definedName name="Z_9656BBF7_C4A3_41EC_B0C6_A21B380E3C2F_.wvu.Rows" localSheetId="3" hidden="1">'CFS'!$72:$65536,'CFS'!$52:$53</definedName>
  </definedNames>
  <calcPr fullCalcOnLoad="1"/>
</workbook>
</file>

<file path=xl/sharedStrings.xml><?xml version="1.0" encoding="utf-8"?>
<sst xmlns="http://schemas.openxmlformats.org/spreadsheetml/2006/main" count="215" uniqueCount="176">
  <si>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</si>
  <si>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</si>
  <si>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</si>
  <si>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</si>
  <si>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</si>
  <si>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</si>
  <si>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</si>
  <si>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</si>
  <si>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</si>
  <si>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</si>
  <si>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</si>
  <si>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</si>
  <si>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</si>
  <si>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</si>
  <si>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</si>
  <si>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</si>
  <si>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</si>
  <si>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</si>
  <si>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</si>
  <si>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</si>
  <si>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</si>
  <si>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</si>
  <si>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</si>
  <si>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</si>
  <si>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</si>
  <si>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</si>
  <si>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</si>
  <si>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</si>
  <si>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</si>
  <si>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</si>
  <si>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</si>
  <si>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</si>
  <si>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</si>
  <si>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</si>
  <si>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</si>
  <si>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</si>
  <si>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</si>
  <si>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</si>
  <si>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</si>
  <si>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</si>
  <si>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Други разходи за дейността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</si>
  <si>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</si>
  <si>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</si>
  <si>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</si>
  <si>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</si>
  <si>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</si>
  <si>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</si>
  <si>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към персонала при пенсиониране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</si>
  <si>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</si>
  <si>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</si>
  <si>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</si>
  <si>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</si>
  <si>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</si>
  <si>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</si>
  <si>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</si>
  <si>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</si>
  <si>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</si>
  <si>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</si>
  <si>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</si>
  <si>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</si>
  <si>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</si>
  <si>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</si>
  <si>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</si>
  <si>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</si>
  <si>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</si>
  <si>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</si>
  <si>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</si>
  <si>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</si>
  <si>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</si>
  <si>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</si>
  <si>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</si>
  <si>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</si>
  <si>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</si>
  <si>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Андрей Брешков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</si>
  <si>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</si>
  <si>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</si>
  <si>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</si>
  <si>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</si>
  <si>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</si>
  <si>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</si>
  <si>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</si>
  <si>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</si>
  <si>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</si>
  <si>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</si>
  <si>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Любимка Георгиева</t>
  </si>
  <si>
    <t>Стефан Йовков</t>
  </si>
  <si>
    <t>Унифарм АД чрез Огнян Палавеев</t>
  </si>
  <si>
    <t>Плащания на доставчици</t>
  </si>
  <si>
    <t>Нетни парични потоци от оперативна дейност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</si>
  <si>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</si>
  <si>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</si>
  <si>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</si>
  <si>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</si>
  <si>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</si>
  <si>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</si>
  <si>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</si>
  <si>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</si>
  <si>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</si>
  <si>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</si>
  <si>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</si>
  <si>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</si>
  <si>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</si>
  <si>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Постъпления от краткосрочни банкови  заеми</t>
  </si>
  <si>
    <t>Изплащане на краткосрочни банкови заеми</t>
  </si>
  <si>
    <t>Постъпления от дългосрочни банкови заеми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</si>
  <si>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</si>
  <si>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</si>
  <si>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</si>
  <si>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</si>
  <si>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</si>
  <si>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</si>
  <si>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</si>
  <si>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Предоставени дългосрочни заеми на свързани предприятия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</si>
  <si>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</si>
  <si>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</si>
  <si>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</si>
  <si>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</si>
  <si>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</si>
  <si>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</si>
  <si>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</si>
  <si>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</si>
  <si>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 xml:space="preserve"> * резерви</t>
  </si>
  <si>
    <t>Нетна промяна в справедливата стойност на финансови активи на разположение и за продажба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</si>
  <si>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</si>
  <si>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</si>
  <si>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</si>
  <si>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</si>
  <si>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</si>
  <si>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</si>
  <si>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Постъпления от дивиденти от инвестиции в дъщерни дружества и от инвестиции на разположение и за продажба</t>
  </si>
  <si>
    <t>Допълнителни резерви</t>
  </si>
  <si>
    <t>Общ всеобхватен доход за годината</t>
  </si>
  <si>
    <t>2011   BGN'000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</si>
  <si>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</si>
  <si>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</si>
  <si>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</si>
  <si>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</si>
  <si>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Промени в собствения капитал за 2011 година</t>
  </si>
  <si>
    <t xml:space="preserve"> * дивиденти</t>
  </si>
  <si>
    <t xml:space="preserve">Доход на акция   </t>
  </si>
  <si>
    <t>8,9</t>
  </si>
  <si>
    <t>Александър Чаушев</t>
  </si>
  <si>
    <t>31 декември   2011      BGN'000</t>
  </si>
  <si>
    <t>Салдо към 31 декември 2011 година</t>
  </si>
  <si>
    <t>Обезценка на нетекущи активи</t>
  </si>
  <si>
    <t>Данък върху дохода, свързан с други компоненти на всеобхватния доход</t>
  </si>
  <si>
    <t>BGN</t>
  </si>
  <si>
    <t>Предоставени заеми на други предприятия</t>
  </si>
  <si>
    <t>Парични средства и парични еквиваленти на 31 декември</t>
  </si>
  <si>
    <t>Други нетекущи активи</t>
  </si>
  <si>
    <t>Финансови приходи/(разходи), нетно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</si>
  <si>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</si>
  <si>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</si>
  <si>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Печалба от преоценка на имоти, машини и оборудване, нетно</t>
  </si>
  <si>
    <t xml:space="preserve">Получени лихви по предоставени заеми и депозити с инвестиционна цел  </t>
  </si>
  <si>
    <t>МКB Юнион банк</t>
  </si>
  <si>
    <t>Началник отдел правен:</t>
  </si>
  <si>
    <t>Адвокати:</t>
  </si>
  <si>
    <t>Росица Костадинова</t>
  </si>
  <si>
    <t>Цонка Таушанова</t>
  </si>
  <si>
    <t>Петър Калпакчиев</t>
  </si>
  <si>
    <t>31 декември   2012      BGN'000</t>
  </si>
  <si>
    <t>към 31 декември 2012 година</t>
  </si>
  <si>
    <t>за годината, завършваща на 31 декември 2012 година</t>
  </si>
  <si>
    <t>2012   BGN'000</t>
  </si>
  <si>
    <t>Салдо към 1 януари 2011 година</t>
  </si>
  <si>
    <t>Промени в собствения капитал за 2012 година</t>
  </si>
  <si>
    <t>Салдо към 31 декември 2012 година</t>
  </si>
  <si>
    <t>ПРЕДВАРИТЕЛЕН ИНДИВИДУАЛЕН ОТЧЕТ ЗА ФИНАНСОВОТО СЪСТОЯНИЕ</t>
  </si>
  <si>
    <t>Изплащане на краткосрочни заеми от свързани предприятия</t>
  </si>
  <si>
    <t>Постъпления от краткосрочни заеми от свързани предприятия</t>
  </si>
  <si>
    <t>ПРЕДВАРИТЕЛЕН ИНДИВИДУАЛЕН ОТЧЕТ ЗА ВСЕОБХВАТНИЯ ДОХОД</t>
  </si>
  <si>
    <t xml:space="preserve">ПРЕДВАРИТЕЛЕН ИНДИВИДУАЛЕН ОТЧЕТ ЗА ПАРИЧНИТЕ ПОТОЦИ </t>
  </si>
  <si>
    <t>ПРЕДВАРИТЕЛЕН ИНДИВИДУАЛЕН ОТЧЕТ ЗА ПРОМЕНИТЕ В СОБСТВЕНИЯ КАПИТАЛ</t>
  </si>
  <si>
    <t>Приложенията на страници от 5 до 79 са неразделна част от финансовия отчет.</t>
  </si>
  <si>
    <t>14,15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</si>
</sst>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</numFmts>
  <fonts count="8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Hebar"/>
      <family val="0"/>
    </font>
    <font>
      <sz val="8"/>
      <name val="Arial"/>
      <family val="2"/>
    </font>
    <font>
      <b/>
      <i/>
      <sz val="9"/>
      <name val="Times New Roman"/>
      <family val="1"/>
    </font>
    <font>
      <sz val="11"/>
      <color indexed="10"/>
      <name val="Times New Roman Cyr"/>
      <family val="1"/>
    </font>
    <font>
      <b/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9" fillId="0" borderId="10" xfId="57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>
      <alignment/>
      <protection/>
    </xf>
    <xf numFmtId="185" fontId="8" fillId="0" borderId="0" xfId="58" applyNumberFormat="1" applyFont="1" applyFill="1">
      <alignment/>
      <protection/>
    </xf>
    <xf numFmtId="185" fontId="8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85" fontId="8" fillId="0" borderId="0" xfId="58" applyNumberFormat="1" applyFont="1" applyFill="1" applyAlignment="1">
      <alignment horizontal="right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10" fillId="0" borderId="0" xfId="59" applyNumberFormat="1" applyFont="1" applyFill="1" applyBorder="1" applyAlignment="1" applyProtection="1" quotePrefix="1">
      <alignment horizontal="right"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58" applyFont="1" applyFill="1">
      <alignment/>
      <protection/>
    </xf>
    <xf numFmtId="15" fontId="14" fillId="0" borderId="0" xfId="57" applyNumberFormat="1" applyFont="1" applyFill="1" applyBorder="1" applyAlignment="1">
      <alignment horizontal="center" vertical="center" wrapText="1"/>
      <protection/>
    </xf>
    <xf numFmtId="18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58" applyFont="1" applyFill="1">
      <alignment/>
      <protection/>
    </xf>
    <xf numFmtId="0" fontId="9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201" fontId="8" fillId="0" borderId="0" xfId="59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horizontal="left" vertical="center"/>
      <protection/>
    </xf>
    <xf numFmtId="201" fontId="8" fillId="0" borderId="10" xfId="42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57" applyFont="1" applyAlignment="1">
      <alignment vertical="center"/>
      <protection/>
    </xf>
    <xf numFmtId="0" fontId="16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 quotePrefix="1">
      <alignment horizontal="left"/>
      <protection/>
    </xf>
    <xf numFmtId="0" fontId="8" fillId="0" borderId="0" xfId="59" applyFont="1" applyFill="1" applyAlignment="1">
      <alignment horizontal="left"/>
      <protection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 horizontal="center" wrapText="1"/>
    </xf>
    <xf numFmtId="0" fontId="8" fillId="0" borderId="0" xfId="57" applyFont="1" applyFill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201" fontId="9" fillId="0" borderId="0" xfId="59" applyNumberFormat="1" applyFont="1" applyFill="1" applyBorder="1" applyAlignment="1" applyProtection="1">
      <alignment vertical="center"/>
      <protection/>
    </xf>
    <xf numFmtId="185" fontId="11" fillId="0" borderId="0" xfId="65" applyNumberFormat="1" applyFont="1" applyFill="1" applyBorder="1" applyAlignment="1">
      <alignment horizontal="right" vertical="center" wrapText="1"/>
      <protection/>
    </xf>
    <xf numFmtId="0" fontId="29" fillId="0" borderId="0" xfId="58" applyFont="1" applyFill="1" applyBorder="1" applyAlignment="1">
      <alignment vertical="top" wrapText="1"/>
      <protection/>
    </xf>
    <xf numFmtId="0" fontId="0" fillId="0" borderId="0" xfId="65" applyFill="1" applyBorder="1" applyAlignment="1">
      <alignment horizontal="left" vertical="center"/>
      <protection/>
    </xf>
    <xf numFmtId="0" fontId="28" fillId="0" borderId="0" xfId="64" applyFont="1" applyFill="1" applyBorder="1" applyAlignment="1" quotePrefix="1">
      <alignment horizontal="left" vertical="center"/>
      <protection/>
    </xf>
    <xf numFmtId="0" fontId="30" fillId="0" borderId="0" xfId="58" applyFont="1" applyFill="1" applyBorder="1" applyAlignment="1">
      <alignment horizontal="center"/>
      <protection/>
    </xf>
    <xf numFmtId="185" fontId="8" fillId="0" borderId="0" xfId="58" applyNumberFormat="1" applyFont="1" applyFill="1" applyBorder="1" applyAlignment="1">
      <alignment horizontal="right"/>
      <protection/>
    </xf>
    <xf numFmtId="0" fontId="31" fillId="0" borderId="0" xfId="58" applyFont="1" applyFill="1" applyBorder="1" applyAlignment="1">
      <alignment vertical="top" wrapText="1"/>
      <protection/>
    </xf>
    <xf numFmtId="0" fontId="30" fillId="0" borderId="0" xfId="58" applyFont="1" applyFill="1" applyBorder="1" applyAlignment="1">
      <alignment horizontal="center"/>
      <protection/>
    </xf>
    <xf numFmtId="0" fontId="29" fillId="0" borderId="0" xfId="58" applyFont="1" applyFill="1" applyBorder="1" applyAlignment="1">
      <alignment vertical="top"/>
      <protection/>
    </xf>
    <xf numFmtId="0" fontId="31" fillId="0" borderId="0" xfId="58" applyFont="1" applyFill="1" applyBorder="1" applyAlignment="1">
      <alignment vertical="top"/>
      <protection/>
    </xf>
    <xf numFmtId="0" fontId="5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30" fillId="0" borderId="0" xfId="58" applyFont="1" applyFill="1" applyAlignment="1">
      <alignment horizontal="center"/>
      <protection/>
    </xf>
    <xf numFmtId="0" fontId="32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201" fontId="9" fillId="0" borderId="11" xfId="59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22" fillId="0" borderId="0" xfId="6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6" fillId="0" borderId="0" xfId="57" applyNumberFormat="1" applyFont="1" applyFill="1" applyBorder="1" applyAlignment="1">
      <alignment horizontal="center" vertical="center" wrapText="1"/>
      <protection/>
    </xf>
    <xf numFmtId="185" fontId="5" fillId="0" borderId="0" xfId="58" applyNumberFormat="1" applyFont="1" applyFill="1" applyBorder="1" applyAlignment="1">
      <alignment horizontal="right"/>
      <protection/>
    </xf>
    <xf numFmtId="185" fontId="16" fillId="0" borderId="0" xfId="58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58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2" xfId="63" applyNumberFormat="1" applyFont="1" applyFill="1" applyBorder="1" applyAlignment="1">
      <alignment horizontal="right" vertical="center"/>
      <protection/>
    </xf>
    <xf numFmtId="207" fontId="11" fillId="0" borderId="0" xfId="63" applyNumberFormat="1" applyFont="1" applyFill="1" applyBorder="1" applyAlignment="1">
      <alignment horizontal="right" vertical="center"/>
      <protection/>
    </xf>
    <xf numFmtId="207" fontId="11" fillId="0" borderId="11" xfId="63" applyNumberFormat="1" applyFont="1" applyFill="1" applyBorder="1" applyAlignment="1">
      <alignment horizontal="right" vertical="center"/>
      <protection/>
    </xf>
    <xf numFmtId="207" fontId="11" fillId="0" borderId="12" xfId="63" applyNumberFormat="1" applyFont="1" applyFill="1" applyBorder="1" applyAlignment="1">
      <alignment vertical="center"/>
      <protection/>
    </xf>
    <xf numFmtId="207" fontId="11" fillId="0" borderId="0" xfId="63" applyNumberFormat="1" applyFont="1" applyFill="1" applyBorder="1" applyAlignment="1">
      <alignment vertical="center"/>
      <protection/>
    </xf>
    <xf numFmtId="207" fontId="11" fillId="0" borderId="10" xfId="63" applyNumberFormat="1" applyFont="1" applyFill="1" applyBorder="1" applyAlignment="1">
      <alignment vertical="center"/>
      <protection/>
    </xf>
    <xf numFmtId="207" fontId="11" fillId="0" borderId="11" xfId="63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85" fontId="8" fillId="0" borderId="0" xfId="62" applyNumberFormat="1" applyFont="1" applyFill="1" applyBorder="1" applyAlignment="1">
      <alignment horizontal="right"/>
      <protection/>
    </xf>
    <xf numFmtId="185" fontId="9" fillId="0" borderId="12" xfId="6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9" fillId="0" borderId="0" xfId="57" applyFont="1" applyFill="1" applyBorder="1" applyAlignment="1">
      <alignment horizontal="right" vertical="center"/>
      <protection/>
    </xf>
    <xf numFmtId="185" fontId="9" fillId="0" borderId="10" xfId="62" applyNumberFormat="1" applyFont="1" applyFill="1" applyBorder="1" applyAlignment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7" fillId="0" borderId="0" xfId="66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right"/>
      <protection/>
    </xf>
    <xf numFmtId="0" fontId="10" fillId="0" borderId="0" xfId="62" applyFont="1" applyFill="1" applyBorder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19" fillId="0" borderId="0" xfId="57" applyFont="1" applyFill="1" applyBorder="1" applyAlignment="1">
      <alignment horizontal="left"/>
      <protection/>
    </xf>
    <xf numFmtId="201" fontId="12" fillId="0" borderId="0" xfId="42" applyNumberFormat="1" applyFont="1" applyFill="1" applyBorder="1" applyAlignment="1">
      <alignment horizontal="right"/>
    </xf>
    <xf numFmtId="185" fontId="9" fillId="0" borderId="13" xfId="62" applyNumberFormat="1" applyFont="1" applyFill="1" applyBorder="1" applyAlignment="1">
      <alignment horizontal="right"/>
      <protection/>
    </xf>
    <xf numFmtId="0" fontId="19" fillId="0" borderId="0" xfId="57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207" fontId="1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left" vertical="center"/>
    </xf>
    <xf numFmtId="185" fontId="9" fillId="0" borderId="12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 horizontal="right"/>
    </xf>
    <xf numFmtId="185" fontId="9" fillId="0" borderId="12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185" fontId="38" fillId="0" borderId="0" xfId="0" applyNumberFormat="1" applyFont="1" applyFill="1" applyBorder="1" applyAlignment="1">
      <alignment horizontal="center"/>
    </xf>
    <xf numFmtId="185" fontId="38" fillId="0" borderId="0" xfId="42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185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01" fontId="39" fillId="0" borderId="0" xfId="42" applyNumberFormat="1" applyFont="1" applyFill="1" applyBorder="1" applyAlignment="1">
      <alignment/>
    </xf>
    <xf numFmtId="185" fontId="38" fillId="0" borderId="12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 wrapText="1"/>
    </xf>
    <xf numFmtId="185" fontId="30" fillId="0" borderId="0" xfId="58" applyNumberFormat="1" applyFont="1" applyFill="1" applyBorder="1" applyAlignment="1">
      <alignment horizontal="center"/>
      <protection/>
    </xf>
    <xf numFmtId="201" fontId="7" fillId="0" borderId="0" xfId="42" applyNumberFormat="1" applyFont="1" applyFill="1" applyBorder="1" applyAlignment="1" applyProtection="1">
      <alignment horizontal="right"/>
      <protection/>
    </xf>
    <xf numFmtId="185" fontId="39" fillId="0" borderId="0" xfId="42" applyNumberFormat="1" applyFont="1" applyFill="1" applyBorder="1" applyAlignment="1">
      <alignment/>
    </xf>
    <xf numFmtId="0" fontId="5" fillId="0" borderId="0" xfId="59" applyNumberFormat="1" applyFont="1" applyFill="1" applyBorder="1" applyAlignment="1" applyProtection="1">
      <alignment/>
      <protection/>
    </xf>
    <xf numFmtId="0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0" xfId="59" applyNumberFormat="1" applyFont="1" applyFill="1" applyBorder="1" applyAlignment="1" applyProtection="1">
      <alignment horizontal="center" vertical="top" wrapText="1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>
      <alignment horizontal="center" vertical="top"/>
    </xf>
    <xf numFmtId="0" fontId="34" fillId="0" borderId="0" xfId="0" applyFont="1" applyFill="1" applyAlignment="1">
      <alignment/>
    </xf>
    <xf numFmtId="185" fontId="12" fillId="0" borderId="0" xfId="0" applyNumberFormat="1" applyFont="1" applyFill="1" applyBorder="1" applyAlignment="1">
      <alignment horizontal="right"/>
    </xf>
    <xf numFmtId="0" fontId="39" fillId="0" borderId="0" xfId="60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>
      <alignment horizontal="center"/>
    </xf>
    <xf numFmtId="204" fontId="9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185" fontId="29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61" applyFont="1" applyFill="1" applyBorder="1">
      <alignment/>
      <protection/>
    </xf>
    <xf numFmtId="0" fontId="37" fillId="0" borderId="0" xfId="67" applyFont="1" applyFill="1">
      <alignment/>
      <protection/>
    </xf>
    <xf numFmtId="0" fontId="46" fillId="0" borderId="0" xfId="61" applyFont="1" applyFill="1">
      <alignment/>
      <protection/>
    </xf>
    <xf numFmtId="0" fontId="0" fillId="0" borderId="0" xfId="61" applyFill="1">
      <alignment/>
      <protection/>
    </xf>
    <xf numFmtId="0" fontId="47" fillId="0" borderId="0" xfId="57" applyFont="1" applyFill="1" applyBorder="1" applyAlignment="1">
      <alignment horizontal="left"/>
      <protection/>
    </xf>
    <xf numFmtId="185" fontId="8" fillId="0" borderId="0" xfId="42" applyNumberFormat="1" applyFont="1" applyFill="1" applyBorder="1" applyAlignment="1">
      <alignment/>
    </xf>
    <xf numFmtId="207" fontId="4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01" fontId="7" fillId="0" borderId="0" xfId="42" applyNumberFormat="1" applyFont="1" applyFill="1" applyBorder="1" applyAlignment="1" applyProtection="1">
      <alignment horizontal="right"/>
      <protection/>
    </xf>
    <xf numFmtId="201" fontId="9" fillId="0" borderId="10" xfId="59" applyNumberFormat="1" applyFont="1" applyFill="1" applyBorder="1" applyAlignment="1" applyProtection="1">
      <alignment vertical="center"/>
      <protection/>
    </xf>
    <xf numFmtId="201" fontId="8" fillId="0" borderId="0" xfId="0" applyNumberFormat="1" applyFont="1" applyFill="1" applyBorder="1" applyAlignment="1">
      <alignment/>
    </xf>
    <xf numFmtId="0" fontId="16" fillId="0" borderId="0" xfId="58" applyFont="1" applyFill="1" applyBorder="1" applyAlignment="1">
      <alignment horizontal="left" wrapText="1"/>
      <protection/>
    </xf>
    <xf numFmtId="185" fontId="9" fillId="0" borderId="0" xfId="58" applyNumberFormat="1" applyFont="1" applyFill="1">
      <alignment/>
      <protection/>
    </xf>
    <xf numFmtId="3" fontId="30" fillId="0" borderId="0" xfId="58" applyNumberFormat="1" applyFont="1" applyFill="1" applyBorder="1" applyAlignment="1">
      <alignment horizontal="center"/>
      <protection/>
    </xf>
    <xf numFmtId="185" fontId="8" fillId="0" borderId="0" xfId="0" applyNumberFormat="1" applyFont="1" applyFill="1" applyBorder="1" applyAlignment="1">
      <alignment/>
    </xf>
    <xf numFmtId="9" fontId="0" fillId="0" borderId="0" xfId="70" applyFont="1" applyFill="1" applyAlignment="1">
      <alignment/>
    </xf>
    <xf numFmtId="10" fontId="0" fillId="0" borderId="0" xfId="70" applyNumberFormat="1" applyFont="1" applyFill="1" applyAlignment="1">
      <alignment/>
    </xf>
    <xf numFmtId="9" fontId="8" fillId="0" borderId="0" xfId="70" applyFont="1" applyFill="1" applyBorder="1" applyAlignment="1">
      <alignment/>
    </xf>
    <xf numFmtId="3" fontId="49" fillId="0" borderId="0" xfId="0" applyNumberFormat="1" applyFont="1" applyFill="1" applyAlignment="1">
      <alignment/>
    </xf>
    <xf numFmtId="9" fontId="49" fillId="0" borderId="0" xfId="70" applyFont="1" applyFill="1" applyAlignment="1">
      <alignment/>
    </xf>
    <xf numFmtId="201" fontId="8" fillId="0" borderId="0" xfId="59" applyNumberFormat="1" applyFont="1" applyFill="1" applyBorder="1" applyAlignment="1" applyProtection="1">
      <alignment vertical="center"/>
      <protection/>
    </xf>
    <xf numFmtId="201" fontId="8" fillId="0" borderId="0" xfId="59" applyNumberFormat="1" applyFont="1" applyFill="1" applyBorder="1" applyAlignment="1" applyProtection="1">
      <alignment vertical="top"/>
      <protection/>
    </xf>
    <xf numFmtId="0" fontId="5" fillId="0" borderId="0" xfId="58" applyFont="1" applyFill="1" applyBorder="1" applyAlignment="1">
      <alignment horizontal="center"/>
      <protection/>
    </xf>
    <xf numFmtId="201" fontId="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top"/>
    </xf>
    <xf numFmtId="185" fontId="16" fillId="0" borderId="0" xfId="0" applyNumberFormat="1" applyFont="1" applyFill="1" applyBorder="1" applyAlignment="1">
      <alignment horizontal="right" vertical="top" wrapText="1"/>
    </xf>
    <xf numFmtId="185" fontId="5" fillId="0" borderId="0" xfId="0" applyNumberFormat="1" applyFont="1" applyFill="1" applyBorder="1" applyAlignment="1">
      <alignment horizontal="right" vertical="top" wrapText="1"/>
    </xf>
    <xf numFmtId="0" fontId="9" fillId="0" borderId="10" xfId="57" applyFont="1" applyFill="1" applyBorder="1" applyAlignment="1">
      <alignment horizontal="left" vertical="center"/>
      <protection/>
    </xf>
    <xf numFmtId="0" fontId="0" fillId="0" borderId="10" xfId="65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65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6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17" fillId="0" borderId="0" xfId="6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inancial statements_bg model 2002 2" xfId="60"/>
    <cellStyle name="Normal_FS_2004_Final_28.03.05" xfId="61"/>
    <cellStyle name="Normal_FS_SOPHARMA_2005 (2)" xfId="62"/>
    <cellStyle name="Normal_P&amp;L" xfId="63"/>
    <cellStyle name="Normal_P&amp;L_Financial statements_bg model 2002" xfId="64"/>
    <cellStyle name="Normal_Sheet2" xfId="65"/>
    <cellStyle name="Normal_SOPHARMA_FS_01_12_2007_predvaritelen" xfId="66"/>
    <cellStyle name="Normal_Vatreshno_Gr_Spravki_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043;&#1054;&#1044;&#1048;&#1064;&#1045;&#1053;%20&#1054;&#1058;&#1063;&#1045;&#1058;%202005%20-%202010%20%20-%20&#1057;&#1054;&#1060;&#1040;&#1056;&#1052;&#1040;\&#1043;&#1054;&#1044;&#1048;&#1064;&#1045;&#1053;%20&#1054;&#1058;&#1063;&#1045;&#1058;%202010%20-%20&#1057;&#1054;&#1060;&#1040;&#1056;&#1052;&#1040;\SOPHARMA_F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V-to%20tr-e\m.12\SOPHARMA_FS%2031.12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0">
        <row r="1">
          <cell r="D1" t="str">
            <v>СОФАРМА АД</v>
          </cell>
        </row>
      </sheetData>
      <sheetData sheetId="1">
        <row r="1">
          <cell r="A1" t="str">
            <v>СОФАРМА 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1">
          <cell r="A1" t="str">
            <v>СОФАРМА АД</v>
          </cell>
        </row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41">
      <selection activeCell="A21" sqref="A21"/>
    </sheetView>
  </sheetViews>
  <sheetFormatPr defaultColWidth="0" defaultRowHeight="12.75" customHeight="1" zeroHeight="1"/>
  <cols>
    <col min="1" max="2" width="9.28125" style="41" customWidth="1"/>
    <col min="3" max="3" width="15.7109375" style="41" customWidth="1"/>
    <col min="4" max="9" width="9.28125" style="41" customWidth="1"/>
    <col min="10" max="16384" width="9.28125" style="41" hidden="1" customWidth="1"/>
  </cols>
  <sheetData>
    <row r="1" spans="1:8" ht="18.75">
      <c r="A1" s="39" t="s">
        <v>0</v>
      </c>
      <c r="B1" s="40"/>
      <c r="C1" s="40"/>
      <c r="D1" s="46" t="s">
        <v>39</v>
      </c>
      <c r="E1" s="40"/>
      <c r="F1" s="40"/>
      <c r="G1" s="40"/>
      <c r="H1" s="40"/>
    </row>
    <row r="2" ht="12.75"/>
    <row r="3" ht="12.75"/>
    <row r="4" ht="12.75"/>
    <row r="5" spans="1:9" ht="18.75">
      <c r="A5" s="42" t="s">
        <v>21</v>
      </c>
      <c r="D5" s="102" t="s">
        <v>67</v>
      </c>
      <c r="E5" s="99"/>
      <c r="F5" s="43"/>
      <c r="G5" s="43"/>
      <c r="H5" s="43"/>
      <c r="I5" s="43"/>
    </row>
    <row r="6" spans="1:9" ht="17.25" customHeight="1">
      <c r="A6" s="42"/>
      <c r="D6" s="102" t="s">
        <v>72</v>
      </c>
      <c r="E6" s="99"/>
      <c r="F6" s="43"/>
      <c r="G6" s="43"/>
      <c r="H6" s="43"/>
      <c r="I6" s="43"/>
    </row>
    <row r="7" spans="1:9" ht="18.75">
      <c r="A7" s="42"/>
      <c r="D7" s="102" t="s">
        <v>141</v>
      </c>
      <c r="E7" s="99"/>
      <c r="F7" s="43"/>
      <c r="G7" s="43"/>
      <c r="H7" s="43"/>
      <c r="I7" s="43"/>
    </row>
    <row r="8" spans="1:9" ht="18.75">
      <c r="A8" s="42"/>
      <c r="D8" s="102" t="s">
        <v>86</v>
      </c>
      <c r="E8" s="99"/>
      <c r="F8" s="43"/>
      <c r="G8" s="43"/>
      <c r="H8" s="43"/>
      <c r="I8" s="43"/>
    </row>
    <row r="9" spans="1:9" ht="16.5">
      <c r="A9" s="44"/>
      <c r="D9" s="102" t="s">
        <v>73</v>
      </c>
      <c r="E9" s="99"/>
      <c r="F9" s="44"/>
      <c r="G9" s="43"/>
      <c r="H9" s="43"/>
      <c r="I9" s="43"/>
    </row>
    <row r="10" spans="1:9" ht="18.75">
      <c r="A10" s="42"/>
      <c r="D10" s="98"/>
      <c r="E10" s="98"/>
      <c r="F10" s="43"/>
      <c r="G10" s="43"/>
      <c r="H10" s="43"/>
      <c r="I10" s="43"/>
    </row>
    <row r="11" spans="1:9" ht="18.75">
      <c r="A11" s="42"/>
      <c r="D11" s="24"/>
      <c r="E11" s="24"/>
      <c r="F11" s="24"/>
      <c r="G11" s="43"/>
      <c r="H11" s="43"/>
      <c r="I11" s="43"/>
    </row>
    <row r="12" spans="1:7" ht="18.75">
      <c r="A12" s="42" t="s">
        <v>18</v>
      </c>
      <c r="D12" s="24" t="s">
        <v>67</v>
      </c>
      <c r="E12" s="88"/>
      <c r="F12" s="88"/>
      <c r="G12" s="89"/>
    </row>
    <row r="13" spans="4:9" ht="16.5">
      <c r="D13" s="24"/>
      <c r="E13" s="88"/>
      <c r="F13" s="88"/>
      <c r="G13" s="91"/>
      <c r="H13" s="43"/>
      <c r="I13" s="43"/>
    </row>
    <row r="14" spans="4:9" ht="16.5">
      <c r="D14" s="24"/>
      <c r="E14" s="88"/>
      <c r="F14" s="88"/>
      <c r="G14" s="91"/>
      <c r="H14" s="43"/>
      <c r="I14" s="43"/>
    </row>
    <row r="15" spans="1:9" ht="18.75">
      <c r="A15" s="42" t="s">
        <v>111</v>
      </c>
      <c r="D15" s="24" t="s">
        <v>108</v>
      </c>
      <c r="E15" s="88"/>
      <c r="F15" s="88"/>
      <c r="G15" s="91"/>
      <c r="H15" s="43"/>
      <c r="I15" s="43"/>
    </row>
    <row r="16" spans="1:9" ht="18.75">
      <c r="A16" s="42"/>
      <c r="D16" s="24"/>
      <c r="E16" s="88"/>
      <c r="F16" s="88"/>
      <c r="G16" s="91"/>
      <c r="H16" s="43"/>
      <c r="I16" s="43"/>
    </row>
    <row r="17" spans="1:9" ht="18.75">
      <c r="A17" s="162"/>
      <c r="D17" s="24"/>
      <c r="E17" s="88"/>
      <c r="F17" s="88"/>
      <c r="G17" s="91"/>
      <c r="H17" s="43"/>
      <c r="I17" s="43"/>
    </row>
    <row r="18" spans="1:9" ht="18.75">
      <c r="A18" s="42" t="s">
        <v>37</v>
      </c>
      <c r="B18" s="42"/>
      <c r="C18" s="42"/>
      <c r="D18" s="24" t="s">
        <v>66</v>
      </c>
      <c r="E18" s="88"/>
      <c r="F18" s="88"/>
      <c r="G18" s="91"/>
      <c r="H18" s="43"/>
      <c r="I18" s="43"/>
    </row>
    <row r="19" spans="1:9" ht="18.75">
      <c r="A19" s="42"/>
      <c r="B19" s="42"/>
      <c r="C19" s="42"/>
      <c r="D19" s="24"/>
      <c r="E19" s="88"/>
      <c r="F19" s="88"/>
      <c r="G19" s="91"/>
      <c r="H19" s="43"/>
      <c r="I19" s="43"/>
    </row>
    <row r="20" spans="1:9" ht="18.75">
      <c r="A20" s="42"/>
      <c r="D20" s="24"/>
      <c r="E20" s="88"/>
      <c r="F20" s="88"/>
      <c r="G20" s="89"/>
      <c r="H20" s="42"/>
      <c r="I20" s="42"/>
    </row>
    <row r="21" spans="1:7" ht="18.75">
      <c r="A21" s="162" t="s">
        <v>156</v>
      </c>
      <c r="B21" s="45"/>
      <c r="C21" s="100"/>
      <c r="D21" s="102" t="s">
        <v>60</v>
      </c>
      <c r="E21" s="200"/>
      <c r="F21" s="200"/>
      <c r="G21" s="89"/>
    </row>
    <row r="22" spans="1:7" ht="18.75">
      <c r="A22" s="162"/>
      <c r="B22" s="45"/>
      <c r="C22" s="100"/>
      <c r="D22" s="102"/>
      <c r="E22" s="200"/>
      <c r="F22" s="200"/>
      <c r="G22" s="89"/>
    </row>
    <row r="23" spans="1:7" ht="18.75">
      <c r="A23" s="42"/>
      <c r="C23" s="100"/>
      <c r="D23" s="24"/>
      <c r="E23" s="88"/>
      <c r="F23" s="88"/>
      <c r="G23" s="89"/>
    </row>
    <row r="24" spans="1:7" ht="18.75">
      <c r="A24" s="42" t="s">
        <v>1</v>
      </c>
      <c r="D24" s="24" t="s">
        <v>57</v>
      </c>
      <c r="E24" s="88"/>
      <c r="F24" s="88"/>
      <c r="G24" s="89"/>
    </row>
    <row r="25" spans="1:7" ht="18.75">
      <c r="A25" s="42"/>
      <c r="D25" s="24" t="s">
        <v>58</v>
      </c>
      <c r="E25" s="88"/>
      <c r="F25" s="88"/>
      <c r="G25" s="89"/>
    </row>
    <row r="26" spans="1:7" ht="18.75">
      <c r="A26" s="42"/>
      <c r="D26" s="43"/>
      <c r="E26" s="91"/>
      <c r="F26" s="91"/>
      <c r="G26" s="89"/>
    </row>
    <row r="27" spans="1:7" ht="18.75">
      <c r="A27" s="42"/>
      <c r="D27" s="24"/>
      <c r="E27" s="89"/>
      <c r="F27" s="89"/>
      <c r="G27" s="89"/>
    </row>
    <row r="28" spans="1:7" ht="18.75">
      <c r="A28" s="162" t="s">
        <v>157</v>
      </c>
      <c r="B28" s="45"/>
      <c r="C28" s="100"/>
      <c r="D28" s="102" t="s">
        <v>59</v>
      </c>
      <c r="E28" s="200"/>
      <c r="F28" s="124"/>
      <c r="G28" s="124"/>
    </row>
    <row r="29" spans="1:7" ht="18.75">
      <c r="A29" s="162"/>
      <c r="B29" s="45"/>
      <c r="C29" s="100"/>
      <c r="D29" s="102" t="s">
        <v>61</v>
      </c>
      <c r="E29" s="200"/>
      <c r="F29" s="124"/>
      <c r="G29" s="93"/>
    </row>
    <row r="30" spans="1:7" ht="18.75">
      <c r="A30" s="162"/>
      <c r="B30" s="45"/>
      <c r="C30" s="100"/>
      <c r="D30" s="102" t="s">
        <v>83</v>
      </c>
      <c r="E30" s="200"/>
      <c r="F30" s="124"/>
      <c r="G30" s="93"/>
    </row>
    <row r="31" spans="1:7" ht="18.75">
      <c r="A31" s="162"/>
      <c r="B31" s="45"/>
      <c r="C31" s="100"/>
      <c r="D31" s="102" t="s">
        <v>84</v>
      </c>
      <c r="E31" s="200"/>
      <c r="F31" s="124"/>
      <c r="G31" s="93"/>
    </row>
    <row r="32" spans="1:7" ht="18.75">
      <c r="A32" s="162"/>
      <c r="B32" s="45"/>
      <c r="C32" s="45"/>
      <c r="D32" s="102" t="s">
        <v>85</v>
      </c>
      <c r="E32" s="93"/>
      <c r="F32" s="93"/>
      <c r="G32" s="93"/>
    </row>
    <row r="33" spans="1:7" ht="18.75">
      <c r="A33" s="162"/>
      <c r="B33" s="45"/>
      <c r="C33" s="98"/>
      <c r="D33" s="102" t="s">
        <v>158</v>
      </c>
      <c r="E33" s="99"/>
      <c r="F33" s="124"/>
      <c r="G33" s="93"/>
    </row>
    <row r="34" spans="1:7" ht="18.75">
      <c r="A34" s="162"/>
      <c r="B34" s="45"/>
      <c r="C34" s="98"/>
      <c r="D34" s="102" t="s">
        <v>159</v>
      </c>
      <c r="E34" s="99"/>
      <c r="F34" s="124"/>
      <c r="G34" s="93"/>
    </row>
    <row r="35" spans="1:7" ht="18.75">
      <c r="A35" s="162"/>
      <c r="B35" s="45"/>
      <c r="C35" s="98"/>
      <c r="D35" s="102" t="s">
        <v>160</v>
      </c>
      <c r="E35" s="99"/>
      <c r="F35" s="124"/>
      <c r="G35" s="93"/>
    </row>
    <row r="36" spans="1:7" ht="18.75">
      <c r="A36" s="42"/>
      <c r="D36" s="24"/>
      <c r="E36" s="92"/>
      <c r="F36" s="89"/>
      <c r="G36" s="92"/>
    </row>
    <row r="37" spans="1:9" ht="18.75">
      <c r="A37" s="42" t="s">
        <v>2</v>
      </c>
      <c r="D37" s="102" t="s">
        <v>62</v>
      </c>
      <c r="E37" s="200"/>
      <c r="F37" s="200"/>
      <c r="G37" s="200"/>
      <c r="H37" s="42"/>
      <c r="I37" s="42"/>
    </row>
    <row r="38" spans="1:9" ht="18.75">
      <c r="A38" s="42"/>
      <c r="D38" s="102" t="s">
        <v>63</v>
      </c>
      <c r="E38" s="200"/>
      <c r="F38" s="200"/>
      <c r="G38" s="200"/>
      <c r="H38" s="42"/>
      <c r="I38" s="42"/>
    </row>
    <row r="39" spans="1:7" ht="18.75">
      <c r="A39" s="42"/>
      <c r="D39" s="102" t="s">
        <v>96</v>
      </c>
      <c r="E39" s="200"/>
      <c r="F39" s="200"/>
      <c r="G39" s="200"/>
    </row>
    <row r="40" spans="1:7" ht="18.75">
      <c r="A40" s="42"/>
      <c r="D40" s="102" t="s">
        <v>64</v>
      </c>
      <c r="E40" s="200"/>
      <c r="F40" s="200"/>
      <c r="G40" s="200"/>
    </row>
    <row r="41" spans="1:7" ht="18.75">
      <c r="A41" s="42"/>
      <c r="D41" s="102" t="s">
        <v>97</v>
      </c>
      <c r="E41" s="200"/>
      <c r="F41" s="200"/>
      <c r="G41" s="200"/>
    </row>
    <row r="42" spans="1:7" ht="18.75">
      <c r="A42" s="42"/>
      <c r="D42" s="102" t="s">
        <v>65</v>
      </c>
      <c r="E42" s="200"/>
      <c r="F42" s="200"/>
      <c r="G42" s="200"/>
    </row>
    <row r="43" spans="1:7" ht="18.75">
      <c r="A43" s="42"/>
      <c r="D43" s="102" t="s">
        <v>91</v>
      </c>
      <c r="E43" s="200"/>
      <c r="F43" s="200"/>
      <c r="G43" s="200"/>
    </row>
    <row r="44" spans="1:7" ht="18.75">
      <c r="A44" s="42"/>
      <c r="D44" s="102" t="s">
        <v>155</v>
      </c>
      <c r="E44" s="200"/>
      <c r="F44" s="200"/>
      <c r="G44" s="200"/>
    </row>
    <row r="45" spans="1:7" ht="18.75">
      <c r="A45" s="42"/>
      <c r="D45" s="102"/>
      <c r="E45" s="93"/>
      <c r="F45" s="124"/>
      <c r="G45" s="93"/>
    </row>
    <row r="46" spans="1:9" ht="18.75">
      <c r="A46" s="42" t="s">
        <v>22</v>
      </c>
      <c r="D46" s="43" t="s">
        <v>31</v>
      </c>
      <c r="E46" s="92"/>
      <c r="F46" s="92"/>
      <c r="G46" s="93"/>
      <c r="H46" s="45"/>
      <c r="I46" s="45"/>
    </row>
    <row r="47" spans="1:7" ht="18.75">
      <c r="A47" s="42"/>
      <c r="E47" s="92"/>
      <c r="F47" s="89"/>
      <c r="G47" s="92"/>
    </row>
    <row r="48" spans="1:6" ht="18.75">
      <c r="A48" s="42"/>
      <c r="F48" s="42"/>
    </row>
    <row r="49" spans="1:6" ht="18.75">
      <c r="A49" s="42"/>
      <c r="F49" s="42"/>
    </row>
    <row r="50" spans="1:6" ht="18.75">
      <c r="A50" s="42"/>
      <c r="F50" s="42"/>
    </row>
    <row r="51" spans="1:6" ht="18.75">
      <c r="A51" s="42"/>
      <c r="F51" s="42"/>
    </row>
    <row r="52" spans="1:6" ht="18.75">
      <c r="A52" s="42"/>
      <c r="F52" s="42"/>
    </row>
    <row r="53" spans="1:6" ht="18.75">
      <c r="A53" s="42"/>
      <c r="F53" s="42"/>
    </row>
    <row r="54" spans="1:6" ht="18.75">
      <c r="A54" s="42"/>
      <c r="F54" s="42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5" zoomScaleNormal="85" zoomScaleSheetLayoutView="80" zoomScalePageLayoutView="0" workbookViewId="0" topLeftCell="A1">
      <selection activeCell="D35" sqref="D35"/>
    </sheetView>
  </sheetViews>
  <sheetFormatPr defaultColWidth="9.140625" defaultRowHeight="12.75"/>
  <cols>
    <col min="1" max="1" width="67.28125" style="21" customWidth="1"/>
    <col min="2" max="2" width="10.7109375" style="57" customWidth="1"/>
    <col min="3" max="3" width="4.7109375" style="57" customWidth="1"/>
    <col min="4" max="4" width="11.7109375" style="57" customWidth="1"/>
    <col min="5" max="5" width="2.00390625" style="57" customWidth="1"/>
    <col min="6" max="6" width="12.00390625" style="57" customWidth="1"/>
    <col min="7" max="7" width="2.00390625" style="18" customWidth="1"/>
    <col min="8" max="16384" width="9.140625" style="21" customWidth="1"/>
  </cols>
  <sheetData>
    <row r="1" spans="1:7" ht="15">
      <c r="A1" s="235" t="str">
        <f>'Cover '!D1</f>
        <v>СОФАРМА АД</v>
      </c>
      <c r="B1" s="236"/>
      <c r="C1" s="236"/>
      <c r="D1" s="236"/>
      <c r="E1" s="236"/>
      <c r="F1" s="236"/>
      <c r="G1" s="236"/>
    </row>
    <row r="2" spans="1:7" s="60" customFormat="1" ht="15">
      <c r="A2" s="237" t="s">
        <v>171</v>
      </c>
      <c r="B2" s="238"/>
      <c r="C2" s="238"/>
      <c r="D2" s="238"/>
      <c r="E2" s="238"/>
      <c r="F2" s="238"/>
      <c r="G2" s="238"/>
    </row>
    <row r="3" spans="1:7" ht="15">
      <c r="A3" s="138" t="s">
        <v>163</v>
      </c>
      <c r="B3" s="140"/>
      <c r="C3" s="140"/>
      <c r="D3" s="140"/>
      <c r="E3" s="140"/>
      <c r="F3" s="140"/>
      <c r="G3" s="139"/>
    </row>
    <row r="4" spans="1:7" ht="15">
      <c r="A4" s="138"/>
      <c r="B4" s="140"/>
      <c r="C4" s="140"/>
      <c r="D4" s="140"/>
      <c r="E4" s="140"/>
      <c r="F4" s="140"/>
      <c r="G4" s="139"/>
    </row>
    <row r="5" spans="1:7" ht="15" customHeight="1">
      <c r="A5" s="205"/>
      <c r="B5" s="239" t="s">
        <v>5</v>
      </c>
      <c r="C5" s="199"/>
      <c r="D5" s="240" t="s">
        <v>164</v>
      </c>
      <c r="E5" s="141"/>
      <c r="F5" s="240" t="s">
        <v>132</v>
      </c>
      <c r="G5" s="97"/>
    </row>
    <row r="6" spans="1:7" ht="15">
      <c r="A6" s="207"/>
      <c r="B6" s="239"/>
      <c r="C6" s="199"/>
      <c r="D6" s="240"/>
      <c r="E6" s="141"/>
      <c r="F6" s="240"/>
      <c r="G6" s="58"/>
    </row>
    <row r="7" spans="1:7" ht="15">
      <c r="A7" s="207"/>
      <c r="G7" s="20"/>
    </row>
    <row r="8" spans="1:7" ht="15">
      <c r="A8" s="206"/>
      <c r="G8" s="20"/>
    </row>
    <row r="9" spans="1:9" ht="15">
      <c r="A9" s="60" t="s">
        <v>75</v>
      </c>
      <c r="B9" s="57">
        <v>3</v>
      </c>
      <c r="D9" s="17">
        <v>210343</v>
      </c>
      <c r="E9" s="165"/>
      <c r="F9" s="17">
        <v>209847</v>
      </c>
      <c r="I9" s="224"/>
    </row>
    <row r="10" spans="1:10" ht="15">
      <c r="A10" s="60" t="s">
        <v>100</v>
      </c>
      <c r="B10" s="57">
        <v>4</v>
      </c>
      <c r="D10" s="17">
        <v>4319</v>
      </c>
      <c r="E10" s="165"/>
      <c r="F10" s="17">
        <v>3823</v>
      </c>
      <c r="I10" s="224"/>
      <c r="J10" s="227"/>
    </row>
    <row r="11" spans="1:10" ht="15">
      <c r="A11" s="59" t="s">
        <v>113</v>
      </c>
      <c r="D11" s="17">
        <v>1056</v>
      </c>
      <c r="E11" s="165"/>
      <c r="F11" s="17">
        <v>4341</v>
      </c>
      <c r="I11" s="224"/>
      <c r="J11" s="227"/>
    </row>
    <row r="12" spans="1:10" ht="15">
      <c r="A12" s="60" t="s">
        <v>114</v>
      </c>
      <c r="B12" s="187">
        <v>5</v>
      </c>
      <c r="C12" s="187"/>
      <c r="D12" s="17">
        <v>-59115</v>
      </c>
      <c r="E12" s="165"/>
      <c r="F12" s="17">
        <v>-57460</v>
      </c>
      <c r="I12" s="224"/>
      <c r="J12" s="227"/>
    </row>
    <row r="13" spans="1:10" ht="15">
      <c r="A13" s="60" t="s">
        <v>3</v>
      </c>
      <c r="B13" s="57">
        <v>6</v>
      </c>
      <c r="D13" s="17">
        <v>-65715</v>
      </c>
      <c r="E13" s="165"/>
      <c r="F13" s="17">
        <v>-68972</v>
      </c>
      <c r="I13" s="224"/>
      <c r="J13" s="227"/>
    </row>
    <row r="14" spans="1:10" ht="15">
      <c r="A14" s="60" t="s">
        <v>9</v>
      </c>
      <c r="B14" s="57">
        <v>7</v>
      </c>
      <c r="D14" s="17">
        <v>-34763</v>
      </c>
      <c r="E14" s="165"/>
      <c r="F14" s="17">
        <v>-34051</v>
      </c>
      <c r="I14" s="224"/>
      <c r="J14" s="227"/>
    </row>
    <row r="15" spans="1:10" ht="15">
      <c r="A15" s="60" t="s">
        <v>71</v>
      </c>
      <c r="B15" s="57" t="s">
        <v>175</v>
      </c>
      <c r="D15" s="17">
        <v>-8941</v>
      </c>
      <c r="E15" s="165"/>
      <c r="F15" s="17">
        <v>-8454</v>
      </c>
      <c r="I15" s="224"/>
      <c r="J15" s="227"/>
    </row>
    <row r="16" spans="1:10" ht="15">
      <c r="A16" s="60" t="s">
        <v>40</v>
      </c>
      <c r="B16" s="57" t="s">
        <v>140</v>
      </c>
      <c r="D16" s="17">
        <v>-6244</v>
      </c>
      <c r="E16" s="165"/>
      <c r="F16" s="17">
        <v>-5104</v>
      </c>
      <c r="I16" s="224"/>
      <c r="J16" s="227"/>
    </row>
    <row r="17" spans="1:10" ht="15">
      <c r="A17" s="138" t="s">
        <v>41</v>
      </c>
      <c r="D17" s="169">
        <f>SUM(D9:D16)</f>
        <v>40940</v>
      </c>
      <c r="E17" s="165"/>
      <c r="F17" s="169">
        <f>SUM(F9:F16)</f>
        <v>43970</v>
      </c>
      <c r="I17" s="224"/>
      <c r="J17" s="227"/>
    </row>
    <row r="18" spans="1:6" ht="15">
      <c r="A18" s="60"/>
      <c r="D18" s="174"/>
      <c r="E18" s="165"/>
      <c r="F18" s="174"/>
    </row>
    <row r="19" spans="1:6" ht="15">
      <c r="A19" s="60" t="s">
        <v>144</v>
      </c>
      <c r="B19" s="57">
        <v>10</v>
      </c>
      <c r="D19" s="170">
        <f>-47-400</f>
        <v>-447</v>
      </c>
      <c r="E19" s="165"/>
      <c r="F19" s="170">
        <v>-875</v>
      </c>
    </row>
    <row r="20" spans="1:6" ht="15">
      <c r="A20" s="60"/>
      <c r="D20" s="174"/>
      <c r="E20" s="165"/>
      <c r="F20" s="174"/>
    </row>
    <row r="21" spans="1:6" ht="15">
      <c r="A21" s="60" t="s">
        <v>98</v>
      </c>
      <c r="B21" s="57">
        <v>11</v>
      </c>
      <c r="D21" s="17">
        <v>11681</v>
      </c>
      <c r="E21" s="165"/>
      <c r="F21" s="17">
        <v>11443</v>
      </c>
    </row>
    <row r="22" spans="1:6" ht="15">
      <c r="A22" s="60" t="s">
        <v>99</v>
      </c>
      <c r="B22" s="57">
        <v>12</v>
      </c>
      <c r="D22" s="17">
        <f>-5981-1091</f>
        <v>-7072</v>
      </c>
      <c r="E22" s="165"/>
      <c r="F22" s="17">
        <v>-9444</v>
      </c>
    </row>
    <row r="23" spans="1:6" ht="15">
      <c r="A23" s="172" t="s">
        <v>150</v>
      </c>
      <c r="D23" s="169">
        <f>D21+D22</f>
        <v>4609</v>
      </c>
      <c r="E23" s="173"/>
      <c r="F23" s="177">
        <f>F21+F22</f>
        <v>1999</v>
      </c>
    </row>
    <row r="24" spans="1:7" ht="15">
      <c r="A24" s="142"/>
      <c r="D24" s="174"/>
      <c r="E24" s="165"/>
      <c r="F24" s="174"/>
      <c r="G24" s="20"/>
    </row>
    <row r="25" spans="1:7" ht="15">
      <c r="A25" s="138" t="s">
        <v>115</v>
      </c>
      <c r="D25" s="176">
        <f>D17+D23+D19</f>
        <v>45102</v>
      </c>
      <c r="E25" s="165"/>
      <c r="F25" s="176">
        <f>F17+F23+F19</f>
        <v>45094</v>
      </c>
      <c r="G25" s="20"/>
    </row>
    <row r="26" spans="1:7" ht="15">
      <c r="A26" s="138"/>
      <c r="D26" s="174"/>
      <c r="E26" s="165"/>
      <c r="F26" s="174"/>
      <c r="G26" s="20"/>
    </row>
    <row r="27" spans="1:6" ht="15">
      <c r="A27" s="60" t="s">
        <v>116</v>
      </c>
      <c r="D27" s="170">
        <v>-4282</v>
      </c>
      <c r="E27" s="165"/>
      <c r="F27" s="170">
        <v>-4409</v>
      </c>
    </row>
    <row r="28" spans="1:7" ht="15">
      <c r="A28" s="138"/>
      <c r="B28" s="55"/>
      <c r="C28" s="55"/>
      <c r="D28" s="175"/>
      <c r="E28" s="166"/>
      <c r="F28" s="175"/>
      <c r="G28" s="20"/>
    </row>
    <row r="29" spans="1:10" ht="15.75" thickBot="1">
      <c r="A29" s="138" t="s">
        <v>16</v>
      </c>
      <c r="B29" s="55"/>
      <c r="C29" s="55"/>
      <c r="D29" s="171">
        <f>D25+D27</f>
        <v>40820</v>
      </c>
      <c r="E29" s="166"/>
      <c r="F29" s="171">
        <f>F25+F27</f>
        <v>40685</v>
      </c>
      <c r="G29" s="20"/>
      <c r="I29" s="224"/>
      <c r="J29" s="227"/>
    </row>
    <row r="30" spans="1:7" ht="15.75" thickTop="1">
      <c r="A30" s="138"/>
      <c r="B30" s="55"/>
      <c r="C30" s="55"/>
      <c r="D30" s="175"/>
      <c r="E30" s="55"/>
      <c r="F30" s="175"/>
      <c r="G30" s="20"/>
    </row>
    <row r="31" spans="1:7" ht="15">
      <c r="A31" s="168" t="s">
        <v>119</v>
      </c>
      <c r="B31" s="208">
        <v>13</v>
      </c>
      <c r="C31" s="208"/>
      <c r="D31" s="181"/>
      <c r="E31" s="180"/>
      <c r="F31" s="181"/>
      <c r="G31" s="20"/>
    </row>
    <row r="32" spans="1:7" ht="30">
      <c r="A32" s="182" t="s">
        <v>122</v>
      </c>
      <c r="D32" s="191">
        <f>-1+376</f>
        <v>375</v>
      </c>
      <c r="E32" s="183"/>
      <c r="F32" s="191">
        <v>314</v>
      </c>
      <c r="G32" s="20"/>
    </row>
    <row r="33" spans="1:7" ht="15">
      <c r="A33" s="182" t="s">
        <v>153</v>
      </c>
      <c r="D33" s="215">
        <v>18</v>
      </c>
      <c r="E33" s="183"/>
      <c r="F33" s="215">
        <v>2706</v>
      </c>
      <c r="G33" s="20"/>
    </row>
    <row r="34" spans="1:7" ht="30">
      <c r="A34" s="182" t="s">
        <v>145</v>
      </c>
      <c r="D34" s="215">
        <v>-2</v>
      </c>
      <c r="E34" s="183"/>
      <c r="F34" s="215">
        <v>-271</v>
      </c>
      <c r="G34" s="20"/>
    </row>
    <row r="35" spans="1:7" ht="15">
      <c r="A35" s="178" t="s">
        <v>120</v>
      </c>
      <c r="B35" s="21"/>
      <c r="C35" s="21"/>
      <c r="D35" s="186">
        <f>SUM(D32:D34)</f>
        <v>391</v>
      </c>
      <c r="E35" s="180"/>
      <c r="F35" s="186">
        <f>SUM(F32:F34)</f>
        <v>2749</v>
      </c>
      <c r="G35" s="20"/>
    </row>
    <row r="36" spans="1:7" ht="15">
      <c r="A36" s="168"/>
      <c r="B36" s="21"/>
      <c r="C36" s="21"/>
      <c r="D36" s="175"/>
      <c r="E36" s="166"/>
      <c r="F36" s="175"/>
      <c r="G36" s="20"/>
    </row>
    <row r="37" spans="1:7" ht="15.75" thickBot="1">
      <c r="A37" s="178" t="s">
        <v>123</v>
      </c>
      <c r="B37" s="179"/>
      <c r="C37" s="179"/>
      <c r="D37" s="171">
        <f>D35+D29</f>
        <v>41211</v>
      </c>
      <c r="E37" s="166"/>
      <c r="F37" s="171">
        <f>F35+F29</f>
        <v>43434</v>
      </c>
      <c r="G37" s="20"/>
    </row>
    <row r="38" spans="1:7" ht="15.75" thickTop="1">
      <c r="A38" s="184"/>
      <c r="B38" s="179"/>
      <c r="C38" s="179"/>
      <c r="D38" s="179"/>
      <c r="E38" s="179"/>
      <c r="F38" s="185"/>
      <c r="G38" s="20"/>
    </row>
    <row r="39" spans="1:7" ht="15">
      <c r="A39" s="60" t="s">
        <v>139</v>
      </c>
      <c r="B39" s="57">
        <v>26</v>
      </c>
      <c r="C39" s="203" t="s">
        <v>146</v>
      </c>
      <c r="D39" s="204">
        <v>0.32</v>
      </c>
      <c r="E39" s="203"/>
      <c r="F39" s="204">
        <v>0.31</v>
      </c>
      <c r="G39" s="20"/>
    </row>
    <row r="40" ht="15">
      <c r="A40" s="87"/>
    </row>
    <row r="41" ht="15">
      <c r="A41" s="87"/>
    </row>
    <row r="42" spans="1:6" ht="15">
      <c r="A42" s="163" t="s">
        <v>174</v>
      </c>
      <c r="B42" s="55"/>
      <c r="C42" s="55"/>
      <c r="D42" s="55"/>
      <c r="E42" s="55"/>
      <c r="F42" s="55"/>
    </row>
    <row r="43" ht="15">
      <c r="A43" s="87"/>
    </row>
    <row r="45" ht="15">
      <c r="A45" s="19" t="s">
        <v>76</v>
      </c>
    </row>
    <row r="46" ht="15">
      <c r="A46" s="112" t="s">
        <v>77</v>
      </c>
    </row>
    <row r="48" ht="15">
      <c r="A48" s="19" t="s">
        <v>107</v>
      </c>
    </row>
    <row r="49" ht="15">
      <c r="A49" s="112" t="s">
        <v>108</v>
      </c>
    </row>
    <row r="51" ht="15">
      <c r="A51" s="128" t="s">
        <v>101</v>
      </c>
    </row>
    <row r="52" ht="15">
      <c r="A52" s="129" t="s">
        <v>66</v>
      </c>
    </row>
    <row r="54" ht="15">
      <c r="A54" s="60"/>
    </row>
    <row r="55" ht="15">
      <c r="A55" s="60"/>
    </row>
    <row r="56" ht="15">
      <c r="A56" s="60"/>
    </row>
    <row r="57" spans="1:7" ht="15">
      <c r="A57" s="234"/>
      <c r="B57" s="234"/>
      <c r="C57" s="234"/>
      <c r="D57" s="234"/>
      <c r="E57" s="234"/>
      <c r="F57" s="234"/>
      <c r="G57" s="234"/>
    </row>
    <row r="58" spans="1:7" ht="15">
      <c r="A58" s="19"/>
      <c r="B58" s="56"/>
      <c r="C58" s="56"/>
      <c r="D58" s="56"/>
      <c r="E58" s="56"/>
      <c r="F58" s="56"/>
      <c r="G58" s="19"/>
    </row>
    <row r="59" ht="15">
      <c r="A59" s="51"/>
    </row>
    <row r="60" ht="15">
      <c r="A60" s="130"/>
    </row>
    <row r="61" ht="15">
      <c r="A61" s="131"/>
    </row>
    <row r="62" ht="15">
      <c r="A62" s="131"/>
    </row>
    <row r="63" ht="15">
      <c r="A63" s="128"/>
    </row>
    <row r="64" ht="15">
      <c r="A64" s="132"/>
    </row>
    <row r="65" ht="15">
      <c r="A65" s="133"/>
    </row>
    <row r="70" ht="15">
      <c r="A70" s="134"/>
    </row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90" zoomScaleSheetLayoutView="90" zoomScalePageLayoutView="0" workbookViewId="0" topLeftCell="A40">
      <selection activeCell="C43" sqref="C43:F49"/>
    </sheetView>
  </sheetViews>
  <sheetFormatPr defaultColWidth="9.140625" defaultRowHeight="12.75"/>
  <cols>
    <col min="1" max="1" width="58.28125" style="117" customWidth="1"/>
    <col min="2" max="2" width="8.28125" style="117" customWidth="1"/>
    <col min="3" max="3" width="10.28125" style="117" customWidth="1"/>
    <col min="4" max="4" width="13.7109375" style="117" customWidth="1"/>
    <col min="5" max="5" width="2.140625" style="117" customWidth="1"/>
    <col min="6" max="6" width="12.57421875" style="117" customWidth="1"/>
    <col min="7" max="7" width="2.140625" style="117" customWidth="1"/>
    <col min="8" max="16384" width="9.140625" style="117" customWidth="1"/>
  </cols>
  <sheetData>
    <row r="1" spans="1:6" ht="14.25">
      <c r="A1" s="47" t="str">
        <f>+'[1]IS'!A1</f>
        <v>СОФАРМА АД</v>
      </c>
      <c r="B1" s="135"/>
      <c r="C1" s="135"/>
      <c r="D1" s="135"/>
      <c r="E1" s="135"/>
      <c r="F1" s="47"/>
    </row>
    <row r="2" spans="1:6" ht="14.25">
      <c r="A2" s="48" t="s">
        <v>168</v>
      </c>
      <c r="B2" s="136"/>
      <c r="C2" s="136"/>
      <c r="D2" s="136"/>
      <c r="E2" s="136"/>
      <c r="F2" s="48"/>
    </row>
    <row r="3" spans="1:6" ht="15">
      <c r="A3" s="48" t="s">
        <v>162</v>
      </c>
      <c r="B3" s="137"/>
      <c r="C3" s="137"/>
      <c r="D3" s="137"/>
      <c r="E3" s="137"/>
      <c r="F3" s="26"/>
    </row>
    <row r="4" spans="1:6" ht="26.25" customHeight="1">
      <c r="A4" s="143"/>
      <c r="B4" s="141"/>
      <c r="C4" s="239" t="s">
        <v>5</v>
      </c>
      <c r="D4" s="240" t="s">
        <v>161</v>
      </c>
      <c r="E4" s="141"/>
      <c r="F4" s="240" t="s">
        <v>142</v>
      </c>
    </row>
    <row r="5" spans="2:6" ht="12" customHeight="1">
      <c r="B5" s="141"/>
      <c r="C5" s="239"/>
      <c r="D5" s="241"/>
      <c r="E5" s="141"/>
      <c r="F5" s="241"/>
    </row>
    <row r="6" spans="1:6" ht="14.25">
      <c r="A6" s="48" t="s">
        <v>4</v>
      </c>
      <c r="B6" s="58"/>
      <c r="C6" s="58"/>
      <c r="D6" s="58"/>
      <c r="E6" s="58"/>
      <c r="F6" s="58"/>
    </row>
    <row r="7" spans="1:6" ht="14.25">
      <c r="A7" s="48" t="s">
        <v>11</v>
      </c>
      <c r="B7" s="54"/>
      <c r="C7" s="54"/>
      <c r="D7" s="54"/>
      <c r="E7" s="54"/>
      <c r="F7" s="54"/>
    </row>
    <row r="8" spans="1:9" ht="15">
      <c r="A8" s="26" t="s">
        <v>42</v>
      </c>
      <c r="B8" s="62"/>
      <c r="C8" s="62">
        <v>14</v>
      </c>
      <c r="D8" s="103">
        <v>185982</v>
      </c>
      <c r="E8" s="62"/>
      <c r="F8" s="103">
        <v>135048</v>
      </c>
      <c r="H8" s="228"/>
      <c r="I8" s="229"/>
    </row>
    <row r="9" spans="1:11" ht="15">
      <c r="A9" s="36" t="s">
        <v>24</v>
      </c>
      <c r="B9" s="62"/>
      <c r="C9" s="62">
        <v>15</v>
      </c>
      <c r="D9" s="103">
        <v>4098</v>
      </c>
      <c r="E9" s="62"/>
      <c r="F9" s="103">
        <v>3386</v>
      </c>
      <c r="H9" s="228"/>
      <c r="I9" s="229"/>
      <c r="K9" s="217" t="s">
        <v>93</v>
      </c>
    </row>
    <row r="10" spans="1:9" ht="15">
      <c r="A10" s="26" t="s">
        <v>43</v>
      </c>
      <c r="B10" s="62"/>
      <c r="C10" s="62">
        <v>16</v>
      </c>
      <c r="D10" s="103">
        <v>19391</v>
      </c>
      <c r="E10" s="62"/>
      <c r="F10" s="103">
        <v>19170</v>
      </c>
      <c r="H10" s="228"/>
      <c r="I10" s="229"/>
    </row>
    <row r="11" spans="1:9" ht="15">
      <c r="A11" s="36" t="s">
        <v>44</v>
      </c>
      <c r="B11" s="62"/>
      <c r="C11" s="62">
        <v>17</v>
      </c>
      <c r="D11" s="103">
        <f>93860-400</f>
        <v>93460</v>
      </c>
      <c r="E11" s="62"/>
      <c r="F11" s="103">
        <v>88462</v>
      </c>
      <c r="H11" s="228"/>
      <c r="I11" s="229"/>
    </row>
    <row r="12" spans="1:9" ht="15">
      <c r="A12" s="36" t="s">
        <v>28</v>
      </c>
      <c r="B12" s="62"/>
      <c r="C12" s="62">
        <v>18</v>
      </c>
      <c r="D12" s="103">
        <f>19803-1091</f>
        <v>18712</v>
      </c>
      <c r="E12" s="62"/>
      <c r="F12" s="103">
        <v>16792</v>
      </c>
      <c r="H12" s="228"/>
      <c r="I12" s="229"/>
    </row>
    <row r="13" spans="1:9" ht="15">
      <c r="A13" s="63" t="s">
        <v>112</v>
      </c>
      <c r="B13" s="62"/>
      <c r="C13" s="62">
        <v>19</v>
      </c>
      <c r="D13" s="103">
        <v>748</v>
      </c>
      <c r="E13" s="62"/>
      <c r="F13" s="103">
        <v>16069</v>
      </c>
      <c r="H13" s="228"/>
      <c r="I13" s="229"/>
    </row>
    <row r="14" spans="1:9" ht="15">
      <c r="A14" s="63" t="s">
        <v>149</v>
      </c>
      <c r="B14" s="62"/>
      <c r="C14" s="62">
        <v>20</v>
      </c>
      <c r="D14" s="103">
        <v>1357</v>
      </c>
      <c r="E14" s="62"/>
      <c r="F14" s="103">
        <v>272</v>
      </c>
      <c r="H14" s="228"/>
      <c r="I14" s="229"/>
    </row>
    <row r="15" spans="1:9" ht="15">
      <c r="A15" s="22"/>
      <c r="B15" s="54"/>
      <c r="C15" s="54"/>
      <c r="D15" s="105">
        <f>SUM(D8:D14)</f>
        <v>323748</v>
      </c>
      <c r="E15" s="54"/>
      <c r="F15" s="105">
        <f>SUM(F8:F14)</f>
        <v>279199</v>
      </c>
      <c r="H15" s="228"/>
      <c r="I15" s="229"/>
    </row>
    <row r="16" spans="1:6" ht="14.25" customHeight="1">
      <c r="A16" s="48" t="s">
        <v>12</v>
      </c>
      <c r="B16" s="54"/>
      <c r="C16" s="54"/>
      <c r="D16" s="104"/>
      <c r="E16" s="54"/>
      <c r="F16" s="104"/>
    </row>
    <row r="17" spans="1:9" ht="15">
      <c r="A17" s="26" t="s">
        <v>8</v>
      </c>
      <c r="B17" s="62"/>
      <c r="C17" s="62">
        <v>21</v>
      </c>
      <c r="D17" s="104">
        <v>53819</v>
      </c>
      <c r="E17" s="62"/>
      <c r="F17" s="104">
        <v>50916</v>
      </c>
      <c r="H17" s="228"/>
      <c r="I17" s="229"/>
    </row>
    <row r="18" spans="1:9" ht="15">
      <c r="A18" s="26" t="s">
        <v>51</v>
      </c>
      <c r="B18" s="62"/>
      <c r="C18" s="62">
        <v>22</v>
      </c>
      <c r="D18" s="104">
        <v>169717</v>
      </c>
      <c r="E18" s="62"/>
      <c r="F18" s="104">
        <v>135104</v>
      </c>
      <c r="G18" s="145"/>
      <c r="H18" s="228"/>
      <c r="I18" s="229"/>
    </row>
    <row r="19" spans="1:9" ht="15">
      <c r="A19" s="26" t="s">
        <v>133</v>
      </c>
      <c r="B19" s="62"/>
      <c r="C19" s="62">
        <v>23</v>
      </c>
      <c r="D19" s="104">
        <v>22583</v>
      </c>
      <c r="E19" s="62"/>
      <c r="F19" s="104">
        <v>29383</v>
      </c>
      <c r="H19" s="228"/>
      <c r="I19" s="229"/>
    </row>
    <row r="20" spans="1:9" ht="15">
      <c r="A20" s="22" t="s">
        <v>78</v>
      </c>
      <c r="B20" s="62"/>
      <c r="C20" s="62">
        <v>24</v>
      </c>
      <c r="D20" s="104">
        <v>11423</v>
      </c>
      <c r="E20" s="62"/>
      <c r="F20" s="104">
        <v>10333</v>
      </c>
      <c r="H20" s="228"/>
      <c r="I20" s="229"/>
    </row>
    <row r="21" spans="1:9" ht="15">
      <c r="A21" s="26" t="s">
        <v>36</v>
      </c>
      <c r="B21" s="62"/>
      <c r="C21" s="62">
        <v>25</v>
      </c>
      <c r="D21" s="104">
        <v>2959</v>
      </c>
      <c r="E21" s="62"/>
      <c r="F21" s="104">
        <v>18038</v>
      </c>
      <c r="H21" s="228"/>
      <c r="I21" s="229"/>
    </row>
    <row r="22" spans="1:9" ht="14.25">
      <c r="A22" s="48"/>
      <c r="B22" s="54"/>
      <c r="C22" s="54"/>
      <c r="D22" s="105">
        <f>SUM(D17:D21)</f>
        <v>260501</v>
      </c>
      <c r="E22" s="54"/>
      <c r="F22" s="105">
        <f>SUM(F17:F21)</f>
        <v>243774</v>
      </c>
      <c r="H22" s="145"/>
      <c r="I22" s="225"/>
    </row>
    <row r="23" spans="1:6" ht="14.25">
      <c r="A23" s="48"/>
      <c r="B23" s="54"/>
      <c r="C23" s="54"/>
      <c r="D23" s="106"/>
      <c r="E23" s="54"/>
      <c r="F23" s="106"/>
    </row>
    <row r="24" spans="1:6" ht="15.75" customHeight="1" thickBot="1">
      <c r="A24" s="48" t="s">
        <v>68</v>
      </c>
      <c r="B24" s="54"/>
      <c r="C24" s="54"/>
      <c r="D24" s="107">
        <f>SUM(D15+D22)</f>
        <v>584249</v>
      </c>
      <c r="E24" s="54"/>
      <c r="F24" s="107">
        <f>SUM(F15+F22)</f>
        <v>522973</v>
      </c>
    </row>
    <row r="25" spans="1:6" ht="15.75" thickTop="1">
      <c r="A25" s="26"/>
      <c r="B25" s="62"/>
      <c r="C25" s="62"/>
      <c r="D25" s="104"/>
      <c r="E25" s="62"/>
      <c r="F25" s="104"/>
    </row>
    <row r="26" spans="1:6" ht="15.75" customHeight="1">
      <c r="A26" s="48" t="s">
        <v>17</v>
      </c>
      <c r="B26" s="58"/>
      <c r="C26" s="58"/>
      <c r="D26" s="146"/>
      <c r="E26" s="58"/>
      <c r="F26" s="146"/>
    </row>
    <row r="27" spans="1:6" ht="16.5" customHeight="1">
      <c r="A27" s="147" t="s">
        <v>45</v>
      </c>
      <c r="B27" s="58"/>
      <c r="C27" s="62"/>
      <c r="D27" s="146"/>
      <c r="E27" s="58"/>
      <c r="F27" s="146"/>
    </row>
    <row r="28" spans="1:6" ht="12.75">
      <c r="A28" s="147"/>
      <c r="B28" s="58"/>
      <c r="C28" s="58"/>
      <c r="D28" s="146"/>
      <c r="E28" s="58"/>
      <c r="F28" s="146"/>
    </row>
    <row r="29" spans="1:9" ht="15">
      <c r="A29" s="26" t="s">
        <v>29</v>
      </c>
      <c r="B29" s="123"/>
      <c r="C29" s="123"/>
      <c r="D29" s="104">
        <v>132000</v>
      </c>
      <c r="E29" s="123"/>
      <c r="F29" s="104">
        <v>132000</v>
      </c>
      <c r="H29" s="145"/>
      <c r="I29" s="225"/>
    </row>
    <row r="30" spans="1:9" ht="15">
      <c r="A30" s="26" t="s">
        <v>134</v>
      </c>
      <c r="B30" s="123"/>
      <c r="C30" s="123"/>
      <c r="D30" s="201">
        <v>-12156</v>
      </c>
      <c r="E30" s="123"/>
      <c r="F30" s="201">
        <v>-10036</v>
      </c>
      <c r="H30" s="145"/>
      <c r="I30" s="225"/>
    </row>
    <row r="31" spans="1:9" ht="15">
      <c r="A31" s="26" t="s">
        <v>90</v>
      </c>
      <c r="B31" s="123"/>
      <c r="C31" s="123"/>
      <c r="D31" s="104">
        <v>189759</v>
      </c>
      <c r="E31" s="123"/>
      <c r="F31" s="104">
        <v>157913</v>
      </c>
      <c r="H31" s="145"/>
      <c r="I31" s="225"/>
    </row>
    <row r="32" spans="1:9" ht="15">
      <c r="A32" s="26" t="s">
        <v>128</v>
      </c>
      <c r="B32" s="123"/>
      <c r="C32" s="123"/>
      <c r="D32" s="104">
        <f>42626-1491</f>
        <v>41135</v>
      </c>
      <c r="E32" s="123"/>
      <c r="F32" s="104">
        <v>40791</v>
      </c>
      <c r="H32" s="145"/>
      <c r="I32" s="225"/>
    </row>
    <row r="33" spans="1:9" ht="14.25">
      <c r="A33" s="48"/>
      <c r="B33" s="54"/>
      <c r="C33" s="58">
        <v>26</v>
      </c>
      <c r="D33" s="108">
        <f>SUM(D29:D32)</f>
        <v>350738</v>
      </c>
      <c r="E33" s="62"/>
      <c r="F33" s="108">
        <f>SUM(F29:F32)</f>
        <v>320668</v>
      </c>
      <c r="H33" s="145"/>
      <c r="I33" s="225"/>
    </row>
    <row r="34" spans="1:6" ht="15">
      <c r="A34" s="147" t="s">
        <v>46</v>
      </c>
      <c r="B34" s="54"/>
      <c r="C34" s="54"/>
      <c r="D34" s="104"/>
      <c r="E34" s="54"/>
      <c r="F34" s="104"/>
    </row>
    <row r="35" spans="1:6" ht="15">
      <c r="A35" s="48" t="s">
        <v>38</v>
      </c>
      <c r="B35" s="123"/>
      <c r="C35" s="123"/>
      <c r="D35" s="104"/>
      <c r="E35" s="123"/>
      <c r="F35" s="104"/>
    </row>
    <row r="36" spans="1:10" ht="15">
      <c r="A36" s="26" t="s">
        <v>79</v>
      </c>
      <c r="B36" s="123"/>
      <c r="C36" s="123">
        <v>27</v>
      </c>
      <c r="D36" s="144">
        <v>51779</v>
      </c>
      <c r="E36" s="123"/>
      <c r="F36" s="144">
        <v>18737</v>
      </c>
      <c r="H36" s="145"/>
      <c r="I36" s="225"/>
      <c r="J36" s="226"/>
    </row>
    <row r="37" spans="1:10" ht="15">
      <c r="A37" s="36" t="s">
        <v>20</v>
      </c>
      <c r="B37" s="123"/>
      <c r="C37" s="123"/>
      <c r="D37" s="144">
        <v>3806</v>
      </c>
      <c r="E37" s="123"/>
      <c r="F37" s="144">
        <f>3883-19</f>
        <v>3864</v>
      </c>
      <c r="H37" s="145"/>
      <c r="I37" s="225"/>
      <c r="J37" s="226"/>
    </row>
    <row r="38" spans="1:10" ht="15">
      <c r="A38" s="26" t="s">
        <v>47</v>
      </c>
      <c r="B38" s="123"/>
      <c r="C38" s="123">
        <v>28</v>
      </c>
      <c r="D38" s="144">
        <v>1371</v>
      </c>
      <c r="E38" s="123"/>
      <c r="F38" s="144">
        <v>1269</v>
      </c>
      <c r="H38" s="145"/>
      <c r="I38" s="225"/>
      <c r="J38" s="226"/>
    </row>
    <row r="39" spans="1:10" ht="15">
      <c r="A39" s="37" t="s">
        <v>92</v>
      </c>
      <c r="B39" s="123"/>
      <c r="C39" s="123">
        <v>29</v>
      </c>
      <c r="D39" s="144">
        <v>682</v>
      </c>
      <c r="E39" s="123"/>
      <c r="F39" s="144">
        <v>304</v>
      </c>
      <c r="H39" s="145"/>
      <c r="I39" s="225"/>
      <c r="J39" s="226"/>
    </row>
    <row r="40" spans="1:10" ht="15">
      <c r="A40" s="22"/>
      <c r="B40" s="54"/>
      <c r="C40" s="54"/>
      <c r="D40" s="108">
        <f>SUM(D36:D39)</f>
        <v>57638</v>
      </c>
      <c r="E40" s="54"/>
      <c r="F40" s="108">
        <f>SUM(F36:F39)</f>
        <v>24174</v>
      </c>
      <c r="H40" s="145"/>
      <c r="I40" s="225"/>
      <c r="J40" s="226"/>
    </row>
    <row r="41" ht="8.25" customHeight="1"/>
    <row r="42" spans="1:6" ht="15">
      <c r="A42" s="48" t="s">
        <v>25</v>
      </c>
      <c r="B42" s="148"/>
      <c r="C42" s="148"/>
      <c r="D42" s="149"/>
      <c r="E42" s="148"/>
      <c r="F42" s="149"/>
    </row>
    <row r="43" spans="1:10" ht="15">
      <c r="A43" s="37" t="s">
        <v>80</v>
      </c>
      <c r="B43" s="62"/>
      <c r="C43" s="62">
        <v>30</v>
      </c>
      <c r="D43" s="155">
        <v>95689</v>
      </c>
      <c r="E43" s="62"/>
      <c r="F43" s="155">
        <v>112008</v>
      </c>
      <c r="H43" s="145"/>
      <c r="I43" s="225"/>
      <c r="J43" s="226"/>
    </row>
    <row r="44" spans="1:10" ht="15">
      <c r="A44" s="37" t="s">
        <v>89</v>
      </c>
      <c r="B44" s="62"/>
      <c r="C44" s="62">
        <v>27</v>
      </c>
      <c r="D44" s="155">
        <v>62977</v>
      </c>
      <c r="E44" s="62"/>
      <c r="F44" s="155">
        <v>40735</v>
      </c>
      <c r="H44" s="145"/>
      <c r="I44" s="225"/>
      <c r="J44" s="226"/>
    </row>
    <row r="45" spans="1:10" ht="15">
      <c r="A45" s="37" t="s">
        <v>135</v>
      </c>
      <c r="B45" s="62"/>
      <c r="C45" s="62">
        <v>31</v>
      </c>
      <c r="D45" s="155">
        <v>6679</v>
      </c>
      <c r="E45" s="62"/>
      <c r="F45" s="155">
        <f>16645-101</f>
        <v>16544</v>
      </c>
      <c r="H45" s="145"/>
      <c r="I45" s="225"/>
      <c r="J45" s="226"/>
    </row>
    <row r="46" spans="1:10" ht="15">
      <c r="A46" s="37" t="s">
        <v>52</v>
      </c>
      <c r="B46" s="62"/>
      <c r="C46" s="62">
        <v>32</v>
      </c>
      <c r="D46" s="155">
        <v>5630</v>
      </c>
      <c r="E46" s="62"/>
      <c r="F46" s="155">
        <v>5236</v>
      </c>
      <c r="G46" s="145"/>
      <c r="H46" s="145"/>
      <c r="I46" s="225"/>
      <c r="J46" s="226"/>
    </row>
    <row r="47" spans="1:10" ht="15">
      <c r="A47" s="37" t="s">
        <v>48</v>
      </c>
      <c r="B47" s="62"/>
      <c r="C47" s="62">
        <v>33</v>
      </c>
      <c r="D47" s="155">
        <v>208</v>
      </c>
      <c r="E47" s="62"/>
      <c r="F47" s="155">
        <v>262</v>
      </c>
      <c r="G47" s="145"/>
      <c r="H47" s="145"/>
      <c r="I47" s="225"/>
      <c r="J47" s="226"/>
    </row>
    <row r="48" spans="1:10" ht="15">
      <c r="A48" s="81" t="s">
        <v>69</v>
      </c>
      <c r="B48" s="62"/>
      <c r="C48" s="62">
        <v>34</v>
      </c>
      <c r="D48" s="155">
        <v>3684</v>
      </c>
      <c r="E48" s="62"/>
      <c r="F48" s="155">
        <v>2748</v>
      </c>
      <c r="G48" s="145"/>
      <c r="H48" s="145"/>
      <c r="I48" s="225"/>
      <c r="J48" s="226"/>
    </row>
    <row r="49" spans="1:12" ht="15">
      <c r="A49" s="37" t="s">
        <v>26</v>
      </c>
      <c r="B49" s="62"/>
      <c r="C49" s="62">
        <v>35</v>
      </c>
      <c r="D49" s="155">
        <v>1006</v>
      </c>
      <c r="E49" s="62"/>
      <c r="F49" s="155">
        <f>597+1</f>
        <v>598</v>
      </c>
      <c r="H49" s="145"/>
      <c r="I49" s="225"/>
      <c r="J49" s="226"/>
      <c r="L49" s="167"/>
    </row>
    <row r="50" spans="1:12" ht="14.25">
      <c r="A50" s="48"/>
      <c r="B50" s="54"/>
      <c r="C50" s="54"/>
      <c r="D50" s="108">
        <f>SUM(D43:D49)</f>
        <v>175873</v>
      </c>
      <c r="E50" s="54"/>
      <c r="F50" s="108">
        <f>SUM(F43:F49)</f>
        <v>178131</v>
      </c>
      <c r="H50" s="145"/>
      <c r="I50" s="225"/>
      <c r="J50" s="226"/>
      <c r="L50" s="167"/>
    </row>
    <row r="51" spans="1:6" ht="6.75" customHeight="1">
      <c r="A51" s="48"/>
      <c r="B51" s="54"/>
      <c r="C51" s="54"/>
      <c r="D51" s="109"/>
      <c r="E51" s="54"/>
      <c r="F51" s="109"/>
    </row>
    <row r="52" spans="1:10" ht="14.25">
      <c r="A52" s="147" t="s">
        <v>49</v>
      </c>
      <c r="B52" s="54"/>
      <c r="C52" s="54"/>
      <c r="D52" s="110">
        <f>D40+D50</f>
        <v>233511</v>
      </c>
      <c r="E52" s="54"/>
      <c r="F52" s="110">
        <f>F40+F50</f>
        <v>202305</v>
      </c>
      <c r="J52" s="226"/>
    </row>
    <row r="53" spans="1:6" ht="5.25" customHeight="1">
      <c r="A53" s="150"/>
      <c r="B53" s="54"/>
      <c r="C53" s="54"/>
      <c r="D53" s="109"/>
      <c r="E53" s="54"/>
      <c r="F53" s="109"/>
    </row>
    <row r="54" spans="1:6" ht="15" thickBot="1">
      <c r="A54" s="48" t="s">
        <v>50</v>
      </c>
      <c r="B54" s="54"/>
      <c r="C54" s="54"/>
      <c r="D54" s="111">
        <f>D33+D52</f>
        <v>584249</v>
      </c>
      <c r="E54" s="54"/>
      <c r="F54" s="111">
        <f>F33+F52</f>
        <v>522973</v>
      </c>
    </row>
    <row r="55" spans="1:6" ht="15.75" thickTop="1">
      <c r="A55" s="26"/>
      <c r="B55" s="62"/>
      <c r="C55" s="62"/>
      <c r="D55" s="188"/>
      <c r="E55" s="62"/>
      <c r="F55" s="188"/>
    </row>
    <row r="56" spans="1:6" ht="15">
      <c r="A56" s="159" t="str">
        <f>'IS'!A42</f>
        <v>Приложенията на страници от 5 до 79 са неразделна част от финансовия отчет.</v>
      </c>
      <c r="B56" s="62"/>
      <c r="C56" s="160"/>
      <c r="D56" s="216"/>
      <c r="E56" s="160"/>
      <c r="F56" s="161"/>
    </row>
    <row r="57" spans="1:6" ht="15">
      <c r="A57" s="159"/>
      <c r="B57" s="62"/>
      <c r="C57" s="160"/>
      <c r="D57" s="164"/>
      <c r="E57" s="160"/>
      <c r="F57" s="161"/>
    </row>
    <row r="58" spans="1:6" ht="21.75" customHeight="1">
      <c r="A58" s="159"/>
      <c r="B58" s="62"/>
      <c r="C58" s="160"/>
      <c r="D58" s="164"/>
      <c r="E58" s="160"/>
      <c r="F58" s="161"/>
    </row>
    <row r="59" spans="1:6" s="21" customFormat="1" ht="15">
      <c r="A59" s="19" t="s">
        <v>76</v>
      </c>
      <c r="B59" s="57"/>
      <c r="C59" s="57"/>
      <c r="D59" s="233"/>
      <c r="E59" s="57"/>
      <c r="F59" s="57"/>
    </row>
    <row r="60" spans="1:6" s="21" customFormat="1" ht="15">
      <c r="A60" s="112" t="s">
        <v>77</v>
      </c>
      <c r="B60" s="57"/>
      <c r="C60" s="57"/>
      <c r="D60" s="57"/>
      <c r="E60" s="57"/>
      <c r="F60" s="57"/>
    </row>
    <row r="61" spans="1:6" s="21" customFormat="1" ht="15">
      <c r="A61" s="112"/>
      <c r="B61" s="57"/>
      <c r="C61" s="57"/>
      <c r="D61" s="57"/>
      <c r="E61" s="57"/>
      <c r="F61" s="57"/>
    </row>
    <row r="62" spans="1:6" s="21" customFormat="1" ht="15">
      <c r="A62" s="19" t="str">
        <f>'IS'!A48</f>
        <v>Финансов директор: </v>
      </c>
      <c r="B62" s="57"/>
      <c r="C62" s="57"/>
      <c r="D62" s="57"/>
      <c r="E62" s="57"/>
      <c r="F62" s="57"/>
    </row>
    <row r="63" spans="1:6" s="21" customFormat="1" ht="15">
      <c r="A63" s="112" t="str">
        <f>'IS'!A49</f>
        <v>Борис Борисов</v>
      </c>
      <c r="B63" s="57"/>
      <c r="C63" s="57"/>
      <c r="D63" s="57"/>
      <c r="E63" s="57"/>
      <c r="F63" s="57"/>
    </row>
    <row r="64" spans="1:6" s="21" customFormat="1" ht="16.5" customHeight="1">
      <c r="A64" s="112"/>
      <c r="B64" s="57"/>
      <c r="C64" s="57"/>
      <c r="D64" s="57"/>
      <c r="E64" s="57"/>
      <c r="F64" s="57"/>
    </row>
    <row r="65" spans="1:6" s="21" customFormat="1" ht="15">
      <c r="A65" s="128" t="s">
        <v>101</v>
      </c>
      <c r="B65" s="57"/>
      <c r="C65" s="57"/>
      <c r="D65" s="57"/>
      <c r="E65" s="57"/>
      <c r="F65" s="57"/>
    </row>
    <row r="66" spans="1:6" s="21" customFormat="1" ht="15">
      <c r="A66" s="129" t="s">
        <v>66</v>
      </c>
      <c r="B66" s="57"/>
      <c r="C66" s="57"/>
      <c r="D66" s="57"/>
      <c r="E66" s="57"/>
      <c r="F66" s="57"/>
    </row>
    <row r="67" spans="1:6" s="21" customFormat="1" ht="15">
      <c r="A67" s="129"/>
      <c r="B67" s="57"/>
      <c r="C67" s="57"/>
      <c r="D67" s="57"/>
      <c r="E67" s="57"/>
      <c r="F67" s="57"/>
    </row>
    <row r="71" ht="15">
      <c r="A71" s="144"/>
    </row>
    <row r="72" ht="15">
      <c r="A72" s="144"/>
    </row>
    <row r="73" ht="15">
      <c r="A73" s="144"/>
    </row>
  </sheetData>
  <sheetProtection/>
  <mergeCells count="3">
    <mergeCell ref="F4:F5"/>
    <mergeCell ref="C4:C5"/>
    <mergeCell ref="D4:D5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5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4">
      <selection activeCell="C36" sqref="C36:E45"/>
    </sheetView>
  </sheetViews>
  <sheetFormatPr defaultColWidth="2.57421875" defaultRowHeight="12.75"/>
  <cols>
    <col min="1" max="1" width="61.7109375" style="15" customWidth="1"/>
    <col min="2" max="2" width="10.7109375" style="8" customWidth="1"/>
    <col min="3" max="3" width="13.140625" style="8" customWidth="1"/>
    <col min="4" max="4" width="1.7109375" style="8" customWidth="1"/>
    <col min="5" max="5" width="13.140625" style="9" customWidth="1"/>
    <col min="6" max="29" width="11.57421875" style="4" customWidth="1"/>
    <col min="30" max="16384" width="2.57421875" style="4" customWidth="1"/>
  </cols>
  <sheetData>
    <row r="1" spans="1:5" s="2" customFormat="1" ht="15">
      <c r="A1" s="242" t="str">
        <f>'[3]IS'!A1</f>
        <v>СОФАРМА АД</v>
      </c>
      <c r="B1" s="243"/>
      <c r="C1" s="243"/>
      <c r="D1" s="243"/>
      <c r="E1" s="243"/>
    </row>
    <row r="2" spans="1:5" s="3" customFormat="1" ht="15">
      <c r="A2" s="244" t="s">
        <v>172</v>
      </c>
      <c r="B2" s="245"/>
      <c r="C2" s="245"/>
      <c r="D2" s="245"/>
      <c r="E2" s="245"/>
    </row>
    <row r="3" spans="1:5" s="3" customFormat="1" ht="15">
      <c r="A3" s="138" t="s">
        <v>163</v>
      </c>
      <c r="B3" s="68"/>
      <c r="C3" s="68"/>
      <c r="D3" s="68"/>
      <c r="E3" s="68"/>
    </row>
    <row r="4" spans="1:5" ht="17.25" customHeight="1">
      <c r="A4" s="69"/>
      <c r="B4" s="94" t="s">
        <v>5</v>
      </c>
      <c r="C4" s="90">
        <v>2012</v>
      </c>
      <c r="D4" s="94"/>
      <c r="E4" s="90">
        <v>2011</v>
      </c>
    </row>
    <row r="5" spans="1:5" ht="14.25" customHeight="1">
      <c r="A5" s="69"/>
      <c r="B5" s="16"/>
      <c r="C5" s="66" t="s">
        <v>10</v>
      </c>
      <c r="D5" s="16"/>
      <c r="E5" s="66" t="s">
        <v>10</v>
      </c>
    </row>
    <row r="6" spans="1:5" ht="11.25" customHeight="1">
      <c r="A6" s="69"/>
      <c r="B6" s="16"/>
      <c r="C6" s="209"/>
      <c r="D6" s="16"/>
      <c r="E6" s="209"/>
    </row>
    <row r="7" spans="1:5" ht="15">
      <c r="A7" s="67" t="s">
        <v>13</v>
      </c>
      <c r="B7" s="70"/>
      <c r="C7" s="71"/>
      <c r="D7" s="70"/>
      <c r="E7" s="71"/>
    </row>
    <row r="8" spans="1:5" ht="15">
      <c r="A8" s="72" t="s">
        <v>6</v>
      </c>
      <c r="B8" s="70"/>
      <c r="C8" s="113">
        <v>201195</v>
      </c>
      <c r="D8" s="70"/>
      <c r="E8" s="113">
        <v>211216</v>
      </c>
    </row>
    <row r="9" spans="1:7" ht="15">
      <c r="A9" s="72" t="s">
        <v>87</v>
      </c>
      <c r="B9" s="70"/>
      <c r="C9" s="113">
        <v>-170619</v>
      </c>
      <c r="D9" s="70"/>
      <c r="E9" s="113">
        <v>-146585</v>
      </c>
      <c r="G9" s="5"/>
    </row>
    <row r="10" spans="1:7" ht="15">
      <c r="A10" s="72" t="s">
        <v>33</v>
      </c>
      <c r="B10" s="70"/>
      <c r="C10" s="113">
        <v>-32999</v>
      </c>
      <c r="D10" s="70"/>
      <c r="E10" s="113">
        <v>-31890</v>
      </c>
      <c r="G10" s="5"/>
    </row>
    <row r="11" spans="1:5" s="7" customFormat="1" ht="15">
      <c r="A11" s="72" t="s">
        <v>30</v>
      </c>
      <c r="B11" s="73"/>
      <c r="C11" s="113">
        <v>-2067</v>
      </c>
      <c r="D11" s="73"/>
      <c r="E11" s="113">
        <v>-1867</v>
      </c>
    </row>
    <row r="12" spans="1:7" s="7" customFormat="1" ht="15">
      <c r="A12" s="72" t="s">
        <v>34</v>
      </c>
      <c r="B12" s="73"/>
      <c r="C12" s="113">
        <v>11709</v>
      </c>
      <c r="D12" s="73"/>
      <c r="E12" s="113">
        <v>7108</v>
      </c>
      <c r="G12" s="222"/>
    </row>
    <row r="13" spans="1:5" s="7" customFormat="1" ht="15">
      <c r="A13" s="72" t="s">
        <v>7</v>
      </c>
      <c r="B13" s="73"/>
      <c r="C13" s="113">
        <v>-5156</v>
      </c>
      <c r="D13" s="73"/>
      <c r="E13" s="113">
        <v>-5637</v>
      </c>
    </row>
    <row r="14" spans="1:5" s="7" customFormat="1" ht="15">
      <c r="A14" s="72" t="s">
        <v>70</v>
      </c>
      <c r="B14" s="73"/>
      <c r="C14" s="113">
        <v>-5642</v>
      </c>
      <c r="D14" s="73"/>
      <c r="E14" s="113">
        <v>-6374</v>
      </c>
    </row>
    <row r="15" spans="1:5" s="7" customFormat="1" ht="15">
      <c r="A15" s="72" t="s">
        <v>106</v>
      </c>
      <c r="B15" s="73"/>
      <c r="C15" s="113">
        <v>-261</v>
      </c>
      <c r="D15" s="73"/>
      <c r="E15" s="113">
        <v>-555</v>
      </c>
    </row>
    <row r="16" spans="1:5" ht="15">
      <c r="A16" s="72" t="s">
        <v>27</v>
      </c>
      <c r="B16" s="73"/>
      <c r="C16" s="113">
        <v>-1943</v>
      </c>
      <c r="D16" s="73"/>
      <c r="E16" s="113">
        <v>-1365</v>
      </c>
    </row>
    <row r="17" spans="1:5" s="7" customFormat="1" ht="14.25">
      <c r="A17" s="67" t="s">
        <v>88</v>
      </c>
      <c r="B17" s="73"/>
      <c r="C17" s="114">
        <f>SUM(C8:C16)</f>
        <v>-5783</v>
      </c>
      <c r="D17" s="73"/>
      <c r="E17" s="114">
        <f>SUM(E8:E16)</f>
        <v>24051</v>
      </c>
    </row>
    <row r="18" spans="1:5" s="7" customFormat="1" ht="14.25">
      <c r="A18" s="67"/>
      <c r="B18" s="73"/>
      <c r="C18" s="95"/>
      <c r="D18" s="73"/>
      <c r="E18" s="95"/>
    </row>
    <row r="19" spans="1:5" s="7" customFormat="1" ht="14.25">
      <c r="A19" s="74" t="s">
        <v>14</v>
      </c>
      <c r="B19" s="73"/>
      <c r="C19" s="95"/>
      <c r="D19" s="73"/>
      <c r="E19" s="95"/>
    </row>
    <row r="20" spans="1:5" ht="15">
      <c r="A20" s="72" t="s">
        <v>23</v>
      </c>
      <c r="B20" s="73"/>
      <c r="C20" s="113">
        <v>-50343</v>
      </c>
      <c r="D20" s="73"/>
      <c r="E20" s="113">
        <v>-26061</v>
      </c>
    </row>
    <row r="21" spans="1:5" ht="15">
      <c r="A21" s="75" t="s">
        <v>53</v>
      </c>
      <c r="B21" s="73"/>
      <c r="C21" s="113">
        <v>15</v>
      </c>
      <c r="D21" s="73"/>
      <c r="E21" s="113">
        <v>28</v>
      </c>
    </row>
    <row r="22" spans="1:5" ht="15">
      <c r="A22" s="72" t="s">
        <v>54</v>
      </c>
      <c r="B22" s="73"/>
      <c r="C22" s="113">
        <v>-1077</v>
      </c>
      <c r="D22" s="73"/>
      <c r="E22" s="113">
        <v>-1198</v>
      </c>
    </row>
    <row r="23" spans="1:5" ht="15">
      <c r="A23" s="72" t="s">
        <v>109</v>
      </c>
      <c r="B23" s="73"/>
      <c r="C23" s="113">
        <v>-2668</v>
      </c>
      <c r="D23" s="73"/>
      <c r="E23" s="113">
        <v>-1578</v>
      </c>
    </row>
    <row r="24" spans="1:5" ht="15">
      <c r="A24" s="72" t="s">
        <v>110</v>
      </c>
      <c r="B24" s="73"/>
      <c r="C24" s="113">
        <v>26</v>
      </c>
      <c r="D24" s="73"/>
      <c r="E24" s="113">
        <v>537</v>
      </c>
    </row>
    <row r="25" spans="1:5" ht="15">
      <c r="A25" s="72" t="s">
        <v>124</v>
      </c>
      <c r="B25" s="73"/>
      <c r="C25" s="113">
        <v>-5376</v>
      </c>
      <c r="D25" s="73"/>
      <c r="E25" s="113">
        <v>-48</v>
      </c>
    </row>
    <row r="26" spans="1:5" ht="15">
      <c r="A26" s="72" t="s">
        <v>117</v>
      </c>
      <c r="B26" s="73"/>
      <c r="C26" s="113">
        <v>179</v>
      </c>
      <c r="D26" s="73"/>
      <c r="E26" s="113">
        <v>689</v>
      </c>
    </row>
    <row r="27" spans="1:5" ht="25.5">
      <c r="A27" s="72" t="s">
        <v>129</v>
      </c>
      <c r="B27" s="73"/>
      <c r="C27" s="113">
        <v>6806</v>
      </c>
      <c r="D27" s="73"/>
      <c r="E27" s="113">
        <v>4599</v>
      </c>
    </row>
    <row r="28" spans="1:5" ht="15">
      <c r="A28" s="75" t="s">
        <v>118</v>
      </c>
      <c r="B28" s="73"/>
      <c r="C28" s="113">
        <v>-17441</v>
      </c>
      <c r="D28" s="73"/>
      <c r="E28" s="113">
        <v>-86427</v>
      </c>
    </row>
    <row r="29" spans="1:5" ht="15">
      <c r="A29" s="72" t="s">
        <v>126</v>
      </c>
      <c r="B29" s="73"/>
      <c r="C29" s="113">
        <v>26691</v>
      </c>
      <c r="D29" s="73"/>
      <c r="E29" s="113">
        <v>61767</v>
      </c>
    </row>
    <row r="30" spans="1:5" ht="15">
      <c r="A30" s="72" t="s">
        <v>147</v>
      </c>
      <c r="B30" s="73"/>
      <c r="C30" s="113">
        <v>-1098</v>
      </c>
      <c r="D30" s="73"/>
      <c r="E30" s="113">
        <v>-831</v>
      </c>
    </row>
    <row r="31" spans="1:5" ht="15">
      <c r="A31" s="72" t="s">
        <v>127</v>
      </c>
      <c r="B31" s="73"/>
      <c r="C31" s="113">
        <v>702</v>
      </c>
      <c r="D31" s="73"/>
      <c r="E31" s="113">
        <v>1094</v>
      </c>
    </row>
    <row r="32" spans="1:5" ht="15">
      <c r="A32" s="158" t="s">
        <v>154</v>
      </c>
      <c r="B32" s="73"/>
      <c r="C32" s="113">
        <v>7639</v>
      </c>
      <c r="D32" s="73"/>
      <c r="E32" s="113">
        <v>4143</v>
      </c>
    </row>
    <row r="33" spans="1:5" ht="15">
      <c r="A33" s="67" t="s">
        <v>55</v>
      </c>
      <c r="B33" s="73"/>
      <c r="C33" s="114">
        <f>SUM(C20:C32)</f>
        <v>-35945</v>
      </c>
      <c r="D33" s="73"/>
      <c r="E33" s="114">
        <f>SUM(E20:E32)</f>
        <v>-43286</v>
      </c>
    </row>
    <row r="34" spans="1:6" ht="15">
      <c r="A34" s="72"/>
      <c r="B34" s="73"/>
      <c r="C34" s="95"/>
      <c r="D34" s="73"/>
      <c r="E34" s="95"/>
      <c r="F34" s="4" t="s">
        <v>93</v>
      </c>
    </row>
    <row r="35" spans="1:5" ht="15">
      <c r="A35" s="74" t="s">
        <v>15</v>
      </c>
      <c r="B35" s="73"/>
      <c r="C35" s="96"/>
      <c r="D35" s="73"/>
      <c r="E35" s="96"/>
    </row>
    <row r="36" spans="1:5" ht="15">
      <c r="A36" s="158" t="s">
        <v>102</v>
      </c>
      <c r="B36" s="73"/>
      <c r="C36" s="113">
        <v>501411</v>
      </c>
      <c r="D36" s="73"/>
      <c r="E36" s="113">
        <v>181303</v>
      </c>
    </row>
    <row r="37" spans="1:5" ht="15">
      <c r="A37" s="158" t="s">
        <v>103</v>
      </c>
      <c r="B37" s="73"/>
      <c r="C37" s="113">
        <v>-540279</v>
      </c>
      <c r="D37" s="73"/>
      <c r="E37" s="113">
        <v>-166735</v>
      </c>
    </row>
    <row r="38" spans="1:5" ht="15">
      <c r="A38" s="158" t="s">
        <v>170</v>
      </c>
      <c r="B38" s="73"/>
      <c r="C38" s="113">
        <v>1607</v>
      </c>
      <c r="D38" s="73"/>
      <c r="E38" s="113">
        <v>0</v>
      </c>
    </row>
    <row r="39" spans="1:5" ht="15">
      <c r="A39" s="158" t="s">
        <v>169</v>
      </c>
      <c r="B39" s="73"/>
      <c r="C39" s="113">
        <v>-1277</v>
      </c>
      <c r="D39" s="73"/>
      <c r="E39" s="113">
        <v>0</v>
      </c>
    </row>
    <row r="40" spans="1:5" ht="15">
      <c r="A40" s="158" t="s">
        <v>104</v>
      </c>
      <c r="B40" s="73"/>
      <c r="C40" s="113">
        <v>79477</v>
      </c>
      <c r="D40" s="73"/>
      <c r="E40" s="113">
        <v>17647</v>
      </c>
    </row>
    <row r="41" spans="1:5" ht="15">
      <c r="A41" s="158" t="s">
        <v>105</v>
      </c>
      <c r="B41" s="73"/>
      <c r="C41" s="113">
        <v>-1454</v>
      </c>
      <c r="D41" s="73"/>
      <c r="E41" s="113">
        <v>-5770</v>
      </c>
    </row>
    <row r="42" spans="1:5" ht="15">
      <c r="A42" s="158" t="s">
        <v>134</v>
      </c>
      <c r="B42" s="73"/>
      <c r="C42" s="113">
        <v>-2119</v>
      </c>
      <c r="D42" s="73"/>
      <c r="E42" s="113">
        <f>-7645+1</f>
        <v>-7644</v>
      </c>
    </row>
    <row r="43" spans="1:5" ht="15">
      <c r="A43" s="72" t="s">
        <v>94</v>
      </c>
      <c r="B43" s="73"/>
      <c r="C43" s="113">
        <v>-495</v>
      </c>
      <c r="D43" s="73"/>
      <c r="E43" s="113">
        <v>-426</v>
      </c>
    </row>
    <row r="44" spans="1:5" ht="15">
      <c r="A44" s="76" t="s">
        <v>32</v>
      </c>
      <c r="B44" s="73"/>
      <c r="C44" s="113">
        <v>-1706</v>
      </c>
      <c r="D44" s="73"/>
      <c r="E44" s="113">
        <f>-1029</f>
        <v>-1029</v>
      </c>
    </row>
    <row r="45" spans="1:5" ht="15">
      <c r="A45" s="76" t="s">
        <v>56</v>
      </c>
      <c r="B45" s="73"/>
      <c r="C45" s="113">
        <v>-8785</v>
      </c>
      <c r="D45" s="73"/>
      <c r="E45" s="113">
        <v>-11055</v>
      </c>
    </row>
    <row r="46" spans="1:5" s="7" customFormat="1" ht="14.25">
      <c r="A46" s="77" t="s">
        <v>151</v>
      </c>
      <c r="B46" s="73"/>
      <c r="C46" s="114">
        <f>SUM(C36:C45)</f>
        <v>26380</v>
      </c>
      <c r="D46" s="73"/>
      <c r="E46" s="114">
        <f>SUM(E36:E45)</f>
        <v>6291</v>
      </c>
    </row>
    <row r="47" spans="1:5" ht="15">
      <c r="A47" s="76"/>
      <c r="B47" s="73"/>
      <c r="C47" s="113"/>
      <c r="D47" s="73"/>
      <c r="E47" s="113"/>
    </row>
    <row r="48" spans="1:5" s="27" customFormat="1" ht="26.25">
      <c r="A48" s="221" t="s">
        <v>152</v>
      </c>
      <c r="B48" s="73"/>
      <c r="C48" s="119">
        <f>C46+C33+C17</f>
        <v>-15348</v>
      </c>
      <c r="D48" s="73"/>
      <c r="E48" s="119">
        <f>E46+E33+E17</f>
        <v>-12944</v>
      </c>
    </row>
    <row r="49" spans="1:5" s="27" customFormat="1" ht="5.25" customHeight="1">
      <c r="A49" s="76"/>
      <c r="B49" s="73"/>
      <c r="C49" s="95"/>
      <c r="D49" s="73"/>
      <c r="E49" s="95"/>
    </row>
    <row r="50" spans="1:5" s="28" customFormat="1" ht="15">
      <c r="A50" s="76" t="s">
        <v>82</v>
      </c>
      <c r="B50" s="73"/>
      <c r="C50" s="113">
        <f>E52</f>
        <v>18038</v>
      </c>
      <c r="D50" s="73"/>
      <c r="E50" s="113">
        <v>30982</v>
      </c>
    </row>
    <row r="51" spans="1:5" s="28" customFormat="1" ht="6" customHeight="1">
      <c r="A51" s="76"/>
      <c r="B51" s="73"/>
      <c r="C51" s="101"/>
      <c r="D51" s="73"/>
      <c r="E51" s="101"/>
    </row>
    <row r="52" spans="1:5" ht="15.75" thickBot="1">
      <c r="A52" s="77" t="s">
        <v>148</v>
      </c>
      <c r="B52" s="232">
        <v>25</v>
      </c>
      <c r="C52" s="156">
        <f>C50+C48</f>
        <v>2690</v>
      </c>
      <c r="D52" s="73"/>
      <c r="E52" s="156">
        <f>E50+E48</f>
        <v>18038</v>
      </c>
    </row>
    <row r="53" spans="1:5" ht="16.5" thickTop="1">
      <c r="A53" s="78"/>
      <c r="B53" s="70"/>
      <c r="C53" s="189"/>
      <c r="D53" s="70"/>
      <c r="E53" s="189"/>
    </row>
    <row r="54" spans="1:5" ht="15">
      <c r="A54" s="125" t="str">
        <f>'IS'!A42</f>
        <v>Приложенията на страници от 5 до 79 са неразделна част от финансовия отчет.</v>
      </c>
      <c r="B54" s="70"/>
      <c r="C54" s="223"/>
      <c r="D54" s="70"/>
      <c r="E54" s="6"/>
    </row>
    <row r="55" spans="1:5" ht="15">
      <c r="A55" s="125"/>
      <c r="B55" s="70"/>
      <c r="C55" s="70"/>
      <c r="D55" s="70"/>
      <c r="E55" s="6"/>
    </row>
    <row r="56" spans="1:4" ht="15">
      <c r="A56" s="51" t="s">
        <v>18</v>
      </c>
      <c r="B56" s="79"/>
      <c r="C56" s="79"/>
      <c r="D56" s="79"/>
    </row>
    <row r="57" spans="1:4" ht="15">
      <c r="A57" s="118" t="s">
        <v>81</v>
      </c>
      <c r="B57" s="79"/>
      <c r="C57" s="79"/>
      <c r="D57" s="79"/>
    </row>
    <row r="58" spans="1:4" ht="15">
      <c r="A58" s="118"/>
      <c r="B58" s="79"/>
      <c r="C58" s="79"/>
      <c r="D58" s="79"/>
    </row>
    <row r="59" spans="1:4" ht="15">
      <c r="A59" s="157" t="str">
        <f>'[2]SFP'!A62</f>
        <v>Финансов директор: </v>
      </c>
      <c r="B59" s="79"/>
      <c r="C59" s="79"/>
      <c r="D59" s="79"/>
    </row>
    <row r="60" spans="1:4" ht="15">
      <c r="A60" s="118" t="str">
        <f>'[2]SFP'!A63</f>
        <v>Борис Борисов</v>
      </c>
      <c r="B60" s="79"/>
      <c r="C60" s="79"/>
      <c r="D60" s="79"/>
    </row>
    <row r="61" spans="1:4" ht="15">
      <c r="A61" s="80"/>
      <c r="B61" s="79"/>
      <c r="C61" s="79"/>
      <c r="D61" s="79"/>
    </row>
    <row r="62" spans="1:4" ht="15">
      <c r="A62" s="51" t="s">
        <v>101</v>
      </c>
      <c r="B62" s="79"/>
      <c r="C62" s="79"/>
      <c r="D62" s="79"/>
    </row>
    <row r="63" spans="1:4" ht="15">
      <c r="A63" s="118" t="str">
        <f>'[3]IS'!A50</f>
        <v>Йорданка Петкова</v>
      </c>
      <c r="B63" s="79"/>
      <c r="C63" s="79"/>
      <c r="D63" s="79"/>
    </row>
    <row r="64" spans="1:4" ht="15">
      <c r="A64" s="210"/>
      <c r="B64" s="79"/>
      <c r="C64" s="79"/>
      <c r="D64" s="79"/>
    </row>
    <row r="65" spans="1:5" ht="15">
      <c r="A65" s="211"/>
      <c r="B65" s="212"/>
      <c r="C65" s="212"/>
      <c r="D65" s="212"/>
      <c r="E65" s="213"/>
    </row>
    <row r="66" ht="15">
      <c r="A66" s="214"/>
    </row>
    <row r="67" ht="15">
      <c r="A67" s="126"/>
    </row>
    <row r="68" ht="15">
      <c r="A68" s="127"/>
    </row>
    <row r="69" ht="15">
      <c r="A69" s="151"/>
    </row>
    <row r="70" ht="15">
      <c r="A70" s="152"/>
    </row>
    <row r="71" ht="15">
      <c r="A71" s="151"/>
    </row>
    <row r="72" ht="15">
      <c r="A72" s="153"/>
    </row>
    <row r="73" ht="15">
      <c r="A73" s="153"/>
    </row>
  </sheetData>
  <sheetProtection/>
  <mergeCells count="2">
    <mergeCell ref="A1:E1"/>
    <mergeCell ref="A2:E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600" verticalDpi="600" orientation="portrait" paperSize="9" scale="8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85" zoomScaleNormal="85" zoomScaleSheetLayoutView="100" zoomScalePageLayoutView="0" workbookViewId="0" topLeftCell="A22">
      <selection activeCell="A37" sqref="A37:Q49"/>
    </sheetView>
  </sheetViews>
  <sheetFormatPr defaultColWidth="9.140625" defaultRowHeight="12.75"/>
  <cols>
    <col min="1" max="1" width="39.8515625" style="12" customWidth="1"/>
    <col min="2" max="2" width="12.140625" style="12" customWidth="1"/>
    <col min="3" max="3" width="14.140625" style="12" customWidth="1"/>
    <col min="4" max="4" width="0.2890625" style="12" customWidth="1"/>
    <col min="5" max="5" width="10.421875" style="12" customWidth="1"/>
    <col min="6" max="6" width="0.2890625" style="12" customWidth="1"/>
    <col min="7" max="7" width="15.28125" style="12" customWidth="1"/>
    <col min="8" max="8" width="0.2890625" style="12" customWidth="1"/>
    <col min="9" max="9" width="15.00390625" style="12" customWidth="1"/>
    <col min="10" max="10" width="0.2890625" style="12" customWidth="1"/>
    <col min="11" max="11" width="12.8515625" style="12" customWidth="1"/>
    <col min="12" max="12" width="0.2890625" style="12" customWidth="1"/>
    <col min="13" max="13" width="14.28125" style="12" customWidth="1"/>
    <col min="14" max="14" width="0.2890625" style="12" customWidth="1"/>
    <col min="15" max="15" width="14.421875" style="12" customWidth="1"/>
    <col min="16" max="16" width="0.42578125" style="12" customWidth="1"/>
    <col min="17" max="17" width="11.140625" style="12" customWidth="1"/>
    <col min="18" max="16384" width="9.140625" style="12" customWidth="1"/>
  </cols>
  <sheetData>
    <row r="1" spans="1:17" ht="18" customHeight="1">
      <c r="A1" s="1" t="str">
        <f>'[1]Cover '!D1</f>
        <v>СОФАРМА АД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44" t="s">
        <v>173</v>
      </c>
      <c r="B2" s="244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8" customHeight="1">
      <c r="A3" s="138" t="s">
        <v>163</v>
      </c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8.25" customHeight="1">
      <c r="A4" s="25"/>
      <c r="B4" s="2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6.5" customHeight="1">
      <c r="A5" s="244"/>
      <c r="B5" s="244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s="195" customFormat="1" ht="15" customHeight="1">
      <c r="A6" s="246"/>
      <c r="B6" s="192"/>
      <c r="C6" s="248" t="s">
        <v>29</v>
      </c>
      <c r="D6" s="193"/>
      <c r="E6" s="248" t="s">
        <v>134</v>
      </c>
      <c r="F6" s="194"/>
      <c r="G6" s="248" t="s">
        <v>19</v>
      </c>
      <c r="H6" s="194"/>
      <c r="I6" s="248" t="s">
        <v>95</v>
      </c>
      <c r="J6" s="193"/>
      <c r="K6" s="248" t="s">
        <v>125</v>
      </c>
      <c r="L6" s="194"/>
      <c r="M6" s="248" t="s">
        <v>130</v>
      </c>
      <c r="N6" s="194"/>
      <c r="O6" s="248" t="s">
        <v>128</v>
      </c>
      <c r="P6" s="194"/>
      <c r="Q6" s="248" t="s">
        <v>35</v>
      </c>
    </row>
    <row r="7" spans="1:17" s="198" customFormat="1" ht="58.5" customHeight="1">
      <c r="A7" s="247"/>
      <c r="B7" s="199" t="s">
        <v>5</v>
      </c>
      <c r="C7" s="249"/>
      <c r="D7" s="196"/>
      <c r="E7" s="249"/>
      <c r="F7" s="197"/>
      <c r="G7" s="249"/>
      <c r="H7" s="197"/>
      <c r="I7" s="249"/>
      <c r="J7" s="196"/>
      <c r="K7" s="249"/>
      <c r="L7" s="197"/>
      <c r="M7" s="249"/>
      <c r="N7" s="197"/>
      <c r="O7" s="249"/>
      <c r="P7" s="197"/>
      <c r="Q7" s="249"/>
    </row>
    <row r="8" spans="1:17" s="35" customFormat="1" ht="15">
      <c r="A8" s="50"/>
      <c r="B8" s="50"/>
      <c r="C8" s="33" t="s">
        <v>10</v>
      </c>
      <c r="D8" s="33"/>
      <c r="E8" s="33" t="s">
        <v>10</v>
      </c>
      <c r="F8" s="33"/>
      <c r="G8" s="33" t="s">
        <v>10</v>
      </c>
      <c r="H8" s="33"/>
      <c r="I8" s="33" t="s">
        <v>10</v>
      </c>
      <c r="J8" s="33"/>
      <c r="K8" s="33" t="s">
        <v>10</v>
      </c>
      <c r="L8" s="33"/>
      <c r="M8" s="33" t="s">
        <v>10</v>
      </c>
      <c r="N8" s="33"/>
      <c r="O8" s="33" t="s">
        <v>10</v>
      </c>
      <c r="P8" s="33"/>
      <c r="Q8" s="33" t="s">
        <v>10</v>
      </c>
    </row>
    <row r="9" spans="1:17" s="32" customFormat="1" ht="15">
      <c r="A9" s="49"/>
      <c r="B9" s="4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3"/>
      <c r="Q9" s="33"/>
    </row>
    <row r="10" spans="1:17" s="29" customFormat="1" ht="15">
      <c r="A10" s="64" t="s">
        <v>165</v>
      </c>
      <c r="B10" s="85"/>
      <c r="C10" s="219">
        <v>132000</v>
      </c>
      <c r="D10" s="65"/>
      <c r="E10" s="219">
        <v>-2392</v>
      </c>
      <c r="F10" s="30"/>
      <c r="G10" s="219">
        <v>17788</v>
      </c>
      <c r="H10" s="65"/>
      <c r="I10" s="219">
        <v>23031</v>
      </c>
      <c r="J10" s="65" t="e">
        <f>#REF!+#REF!+#REF!+#REF!</f>
        <v>#REF!</v>
      </c>
      <c r="K10" s="219">
        <v>-312</v>
      </c>
      <c r="L10" s="65" t="e">
        <f>#REF!+#REF!+#REF!+#REF!</f>
        <v>#REF!</v>
      </c>
      <c r="M10" s="219">
        <v>85172</v>
      </c>
      <c r="N10" s="65"/>
      <c r="O10" s="219">
        <v>40672</v>
      </c>
      <c r="P10" s="65"/>
      <c r="Q10" s="219">
        <v>295959</v>
      </c>
    </row>
    <row r="11" spans="1:16" s="29" customFormat="1" ht="8.25" customHeight="1">
      <c r="A11" s="64"/>
      <c r="B11" s="85"/>
      <c r="C11" s="65"/>
      <c r="D11" s="30"/>
      <c r="E11" s="65"/>
      <c r="F11" s="30"/>
      <c r="G11" s="65"/>
      <c r="H11" s="65"/>
      <c r="I11" s="65"/>
      <c r="J11" s="30"/>
      <c r="K11" s="30"/>
      <c r="L11" s="30"/>
      <c r="M11" s="65"/>
      <c r="N11" s="30"/>
      <c r="O11" s="65"/>
      <c r="P11" s="65"/>
    </row>
    <row r="12" spans="1:17" s="29" customFormat="1" ht="15" customHeight="1">
      <c r="A12" s="250" t="s">
        <v>137</v>
      </c>
      <c r="B12" s="250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1"/>
    </row>
    <row r="13" spans="1:17" s="29" customFormat="1" ht="15">
      <c r="A13" s="202" t="s">
        <v>134</v>
      </c>
      <c r="B13" s="23"/>
      <c r="C13" s="84">
        <v>0</v>
      </c>
      <c r="D13" s="84"/>
      <c r="E13" s="84">
        <v>-7644</v>
      </c>
      <c r="F13" s="84"/>
      <c r="G13" s="84">
        <v>0</v>
      </c>
      <c r="H13" s="84"/>
      <c r="I13" s="84">
        <v>0</v>
      </c>
      <c r="J13" s="84"/>
      <c r="K13" s="84">
        <v>0</v>
      </c>
      <c r="L13" s="84"/>
      <c r="M13" s="84">
        <v>0</v>
      </c>
      <c r="N13" s="84"/>
      <c r="O13" s="84">
        <v>0</v>
      </c>
      <c r="P13" s="84"/>
      <c r="Q13" s="31">
        <f>SUM(C13:P13)</f>
        <v>-7644</v>
      </c>
    </row>
    <row r="14" spans="1:17" s="29" customFormat="1" ht="15">
      <c r="A14" s="82" t="s">
        <v>74</v>
      </c>
      <c r="B14" s="23"/>
      <c r="C14" s="120">
        <v>0</v>
      </c>
      <c r="D14" s="120"/>
      <c r="E14" s="120"/>
      <c r="F14" s="120"/>
      <c r="G14" s="120">
        <f>G15</f>
        <v>4067</v>
      </c>
      <c r="H14" s="120"/>
      <c r="I14" s="120">
        <v>0</v>
      </c>
      <c r="J14" s="120"/>
      <c r="K14" s="120">
        <v>0</v>
      </c>
      <c r="L14" s="120"/>
      <c r="M14" s="120">
        <f>M15</f>
        <v>25524</v>
      </c>
      <c r="N14" s="120"/>
      <c r="O14" s="120">
        <f>O15+O16</f>
        <v>-40672</v>
      </c>
      <c r="P14" s="120"/>
      <c r="Q14" s="121">
        <f>SUM(C14:O14)</f>
        <v>-11081</v>
      </c>
    </row>
    <row r="15" spans="1:17" s="29" customFormat="1" ht="15">
      <c r="A15" s="115" t="s">
        <v>121</v>
      </c>
      <c r="B15" s="116"/>
      <c r="C15" s="190">
        <v>0</v>
      </c>
      <c r="D15" s="190"/>
      <c r="E15" s="190">
        <v>0</v>
      </c>
      <c r="F15" s="190"/>
      <c r="G15" s="190">
        <v>4067</v>
      </c>
      <c r="H15" s="190"/>
      <c r="I15" s="190">
        <v>0</v>
      </c>
      <c r="J15" s="190"/>
      <c r="K15" s="190">
        <v>0</v>
      </c>
      <c r="L15" s="190"/>
      <c r="M15" s="190">
        <v>25524</v>
      </c>
      <c r="N15" s="190"/>
      <c r="O15" s="190">
        <f>-G15-M15</f>
        <v>-29591</v>
      </c>
      <c r="P15" s="190"/>
      <c r="Q15" s="190">
        <f>SUM(C15:O15)</f>
        <v>0</v>
      </c>
    </row>
    <row r="16" spans="1:17" s="29" customFormat="1" ht="15">
      <c r="A16" s="115" t="s">
        <v>138</v>
      </c>
      <c r="B16" s="116"/>
      <c r="C16" s="190">
        <v>0</v>
      </c>
      <c r="D16" s="190"/>
      <c r="E16" s="190">
        <v>0</v>
      </c>
      <c r="F16" s="190"/>
      <c r="G16" s="190">
        <v>0</v>
      </c>
      <c r="H16" s="190"/>
      <c r="I16" s="190">
        <v>0</v>
      </c>
      <c r="J16" s="190"/>
      <c r="K16" s="190">
        <v>0</v>
      </c>
      <c r="L16" s="190"/>
      <c r="M16" s="190">
        <v>0</v>
      </c>
      <c r="N16" s="190"/>
      <c r="O16" s="190">
        <v>-11081</v>
      </c>
      <c r="P16" s="190"/>
      <c r="Q16" s="218">
        <f>SUM(C16:O16)</f>
        <v>-11081</v>
      </c>
    </row>
    <row r="17" spans="1:17" s="29" customFormat="1" ht="15">
      <c r="A17" s="115"/>
      <c r="B17" s="2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</row>
    <row r="18" spans="1:17" s="29" customFormat="1" ht="15">
      <c r="A18" s="61" t="s">
        <v>131</v>
      </c>
      <c r="B18" s="23"/>
      <c r="C18" s="120">
        <v>0</v>
      </c>
      <c r="D18" s="120"/>
      <c r="E18" s="120">
        <v>0</v>
      </c>
      <c r="F18" s="120"/>
      <c r="G18" s="120">
        <v>0</v>
      </c>
      <c r="H18" s="120"/>
      <c r="I18" s="120">
        <f>'IS'!F33+'IS'!F34</f>
        <v>2435</v>
      </c>
      <c r="J18" s="120"/>
      <c r="K18" s="120">
        <f>'IS'!F32</f>
        <v>314</v>
      </c>
      <c r="L18" s="120"/>
      <c r="M18" s="120">
        <v>0</v>
      </c>
      <c r="N18" s="120"/>
      <c r="O18" s="120">
        <f>'IS'!F29</f>
        <v>40685</v>
      </c>
      <c r="P18" s="120"/>
      <c r="Q18" s="121">
        <f>SUM(C18:O18)</f>
        <v>43434</v>
      </c>
    </row>
    <row r="19" spans="1:17" s="29" customFormat="1" ht="15">
      <c r="A19" s="61"/>
      <c r="B19" s="2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</row>
    <row r="20" spans="1:17" s="21" customFormat="1" ht="15">
      <c r="A20" s="61" t="s">
        <v>136</v>
      </c>
      <c r="B20" s="23"/>
      <c r="C20" s="120">
        <v>0</v>
      </c>
      <c r="D20" s="120"/>
      <c r="E20" s="120">
        <v>0</v>
      </c>
      <c r="F20" s="120"/>
      <c r="G20" s="120">
        <v>0</v>
      </c>
      <c r="H20" s="120"/>
      <c r="I20" s="120">
        <v>-106</v>
      </c>
      <c r="J20" s="120"/>
      <c r="K20" s="120">
        <v>0</v>
      </c>
      <c r="L20" s="120"/>
      <c r="M20" s="120">
        <v>0</v>
      </c>
      <c r="N20" s="120"/>
      <c r="O20" s="120">
        <f>-I20</f>
        <v>106</v>
      </c>
      <c r="P20" s="120"/>
      <c r="Q20" s="121">
        <f>SUM(C20:O20)</f>
        <v>0</v>
      </c>
    </row>
    <row r="21" spans="1:17" s="21" customFormat="1" ht="15">
      <c r="A21" s="61"/>
      <c r="B21" s="23"/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38"/>
    </row>
    <row r="22" spans="1:17" s="21" customFormat="1" ht="15.75" thickBot="1">
      <c r="A22" s="64" t="s">
        <v>143</v>
      </c>
      <c r="B22" s="85">
        <v>26</v>
      </c>
      <c r="C22" s="86">
        <f>C10+C14+C18+C20</f>
        <v>132000</v>
      </c>
      <c r="D22" s="65"/>
      <c r="E22" s="86">
        <f>E10+E14+E18+E20+E13</f>
        <v>-10036</v>
      </c>
      <c r="F22" s="30"/>
      <c r="G22" s="86">
        <f aca="true" t="shared" si="0" ref="G22:L22">G10+G14+G18+G20</f>
        <v>21855</v>
      </c>
      <c r="H22" s="65">
        <f t="shared" si="0"/>
        <v>0</v>
      </c>
      <c r="I22" s="86">
        <f t="shared" si="0"/>
        <v>25360</v>
      </c>
      <c r="J22" s="86" t="e">
        <f t="shared" si="0"/>
        <v>#REF!</v>
      </c>
      <c r="K22" s="86">
        <f t="shared" si="0"/>
        <v>2</v>
      </c>
      <c r="L22" s="65" t="e">
        <f t="shared" si="0"/>
        <v>#REF!</v>
      </c>
      <c r="M22" s="86">
        <f>M10+M14</f>
        <v>110696</v>
      </c>
      <c r="N22" s="65"/>
      <c r="O22" s="86">
        <f>O10+O14+O18+O20</f>
        <v>40791</v>
      </c>
      <c r="P22" s="65"/>
      <c r="Q22" s="86">
        <f>Q10+Q14+Q18+Q20+Q13</f>
        <v>320668</v>
      </c>
    </row>
    <row r="23" spans="2:17" s="21" customFormat="1" ht="15.75" thickTop="1">
      <c r="B23" s="57"/>
      <c r="C23" s="57"/>
      <c r="D23" s="57"/>
      <c r="E23" s="18"/>
      <c r="F23" s="17"/>
      <c r="Q23" s="220"/>
    </row>
    <row r="24" spans="1:17" s="21" customFormat="1" ht="15" customHeight="1">
      <c r="A24" s="250" t="s">
        <v>166</v>
      </c>
      <c r="B24" s="250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31"/>
    </row>
    <row r="25" spans="1:17" s="21" customFormat="1" ht="15">
      <c r="A25" s="202" t="s">
        <v>134</v>
      </c>
      <c r="B25" s="23"/>
      <c r="C25" s="84">
        <v>0</v>
      </c>
      <c r="D25" s="84"/>
      <c r="E25" s="84">
        <v>-2120</v>
      </c>
      <c r="F25" s="84"/>
      <c r="G25" s="84">
        <v>0</v>
      </c>
      <c r="H25" s="84"/>
      <c r="I25" s="84">
        <v>0</v>
      </c>
      <c r="J25" s="84"/>
      <c r="K25" s="84">
        <v>0</v>
      </c>
      <c r="L25" s="84"/>
      <c r="M25" s="84">
        <v>0</v>
      </c>
      <c r="N25" s="84"/>
      <c r="O25" s="84">
        <v>0</v>
      </c>
      <c r="P25" s="84"/>
      <c r="Q25" s="31">
        <f>SUM(C25:P25)</f>
        <v>-2120</v>
      </c>
    </row>
    <row r="26" spans="1:17" s="21" customFormat="1" ht="15">
      <c r="A26" s="82" t="s">
        <v>74</v>
      </c>
      <c r="B26" s="23"/>
      <c r="C26" s="120">
        <v>0</v>
      </c>
      <c r="D26" s="120"/>
      <c r="E26" s="120"/>
      <c r="F26" s="120"/>
      <c r="G26" s="120">
        <f>G27</f>
        <v>4079</v>
      </c>
      <c r="H26" s="120"/>
      <c r="I26" s="120">
        <v>0</v>
      </c>
      <c r="J26" s="120"/>
      <c r="K26" s="120">
        <v>0</v>
      </c>
      <c r="L26" s="120"/>
      <c r="M26" s="120">
        <f>M27</f>
        <v>27691</v>
      </c>
      <c r="N26" s="120"/>
      <c r="O26" s="120">
        <f>O27+O28</f>
        <v>-40791</v>
      </c>
      <c r="P26" s="120"/>
      <c r="Q26" s="121">
        <f>SUM(C26:O26)</f>
        <v>-9021</v>
      </c>
    </row>
    <row r="27" spans="1:17" s="21" customFormat="1" ht="15">
      <c r="A27" s="115" t="s">
        <v>121</v>
      </c>
      <c r="B27" s="116"/>
      <c r="C27" s="190">
        <v>0</v>
      </c>
      <c r="D27" s="190"/>
      <c r="E27" s="190">
        <v>0</v>
      </c>
      <c r="F27" s="190"/>
      <c r="G27" s="190">
        <v>4079</v>
      </c>
      <c r="H27" s="190"/>
      <c r="I27" s="190">
        <v>0</v>
      </c>
      <c r="J27" s="190"/>
      <c r="K27" s="190">
        <v>0</v>
      </c>
      <c r="L27" s="190"/>
      <c r="M27" s="190">
        <v>27691</v>
      </c>
      <c r="N27" s="190"/>
      <c r="O27" s="190">
        <f>-G27-M27</f>
        <v>-31770</v>
      </c>
      <c r="P27" s="190"/>
      <c r="Q27" s="190">
        <f>SUM(C27:O27)</f>
        <v>0</v>
      </c>
    </row>
    <row r="28" spans="1:17" s="21" customFormat="1" ht="15">
      <c r="A28" s="115" t="s">
        <v>138</v>
      </c>
      <c r="B28" s="116"/>
      <c r="C28" s="190">
        <v>0</v>
      </c>
      <c r="D28" s="190"/>
      <c r="E28" s="190">
        <v>0</v>
      </c>
      <c r="F28" s="190"/>
      <c r="G28" s="190">
        <v>0</v>
      </c>
      <c r="H28" s="190"/>
      <c r="I28" s="190">
        <v>0</v>
      </c>
      <c r="J28" s="190"/>
      <c r="K28" s="190">
        <v>0</v>
      </c>
      <c r="L28" s="190"/>
      <c r="M28" s="190">
        <v>0</v>
      </c>
      <c r="N28" s="190"/>
      <c r="O28" s="190">
        <v>-9021</v>
      </c>
      <c r="P28" s="190"/>
      <c r="Q28" s="218">
        <f>SUM(C28:O28)</f>
        <v>-9021</v>
      </c>
    </row>
    <row r="29" spans="1:17" s="21" customFormat="1" ht="15">
      <c r="A29" s="115"/>
      <c r="B29" s="23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2"/>
    </row>
    <row r="30" spans="1:17" s="21" customFormat="1" ht="15">
      <c r="A30" s="61" t="s">
        <v>131</v>
      </c>
      <c r="B30" s="23"/>
      <c r="C30" s="120">
        <v>0</v>
      </c>
      <c r="D30" s="120"/>
      <c r="E30" s="120">
        <v>0</v>
      </c>
      <c r="F30" s="120"/>
      <c r="G30" s="120">
        <v>0</v>
      </c>
      <c r="H30" s="120"/>
      <c r="I30" s="120">
        <f>'IS'!D33+'IS'!D34</f>
        <v>16</v>
      </c>
      <c r="J30" s="120"/>
      <c r="K30" s="120">
        <f>'IS'!D32</f>
        <v>375</v>
      </c>
      <c r="L30" s="120"/>
      <c r="M30" s="120">
        <v>0</v>
      </c>
      <c r="N30" s="120"/>
      <c r="O30" s="120">
        <f>'IS'!D29</f>
        <v>40820</v>
      </c>
      <c r="P30" s="120"/>
      <c r="Q30" s="121">
        <f>SUM(C30:O30)</f>
        <v>41211</v>
      </c>
    </row>
    <row r="31" spans="1:17" s="21" customFormat="1" ht="15">
      <c r="A31" s="61"/>
      <c r="B31" s="23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7" s="21" customFormat="1" ht="15">
      <c r="A32" s="61" t="s">
        <v>136</v>
      </c>
      <c r="B32" s="23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-315</v>
      </c>
      <c r="J32" s="120"/>
      <c r="K32" s="120">
        <v>0</v>
      </c>
      <c r="L32" s="120"/>
      <c r="M32" s="120">
        <v>0</v>
      </c>
      <c r="N32" s="120"/>
      <c r="O32" s="120">
        <f>-I32</f>
        <v>315</v>
      </c>
      <c r="P32" s="120"/>
      <c r="Q32" s="121">
        <f>SUM(C32:O32)</f>
        <v>0</v>
      </c>
    </row>
    <row r="33" spans="1:17" s="21" customFormat="1" ht="15">
      <c r="A33" s="61"/>
      <c r="B33" s="23"/>
      <c r="C33" s="83"/>
      <c r="D33" s="84"/>
      <c r="E33" s="83"/>
      <c r="F33" s="84"/>
      <c r="G33" s="83"/>
      <c r="H33" s="84"/>
      <c r="I33" s="83"/>
      <c r="J33" s="84"/>
      <c r="K33" s="83"/>
      <c r="L33" s="84"/>
      <c r="M33" s="83"/>
      <c r="N33" s="84"/>
      <c r="O33" s="83"/>
      <c r="P33" s="84"/>
      <c r="Q33" s="38"/>
    </row>
    <row r="34" spans="1:17" s="21" customFormat="1" ht="15.75" thickBot="1">
      <c r="A34" s="64" t="s">
        <v>167</v>
      </c>
      <c r="B34" s="85">
        <v>26</v>
      </c>
      <c r="C34" s="86">
        <f>C22+C26+C30+C32</f>
        <v>132000</v>
      </c>
      <c r="D34" s="65"/>
      <c r="E34" s="86">
        <f>E22+E26+E30+E32+E25</f>
        <v>-12156</v>
      </c>
      <c r="F34" s="30"/>
      <c r="G34" s="86">
        <f aca="true" t="shared" si="1" ref="G34:L34">G22+G26+G30+G32</f>
        <v>25934</v>
      </c>
      <c r="H34" s="65">
        <f t="shared" si="1"/>
        <v>0</v>
      </c>
      <c r="I34" s="86">
        <f t="shared" si="1"/>
        <v>25061</v>
      </c>
      <c r="J34" s="86" t="e">
        <f t="shared" si="1"/>
        <v>#REF!</v>
      </c>
      <c r="K34" s="86">
        <f t="shared" si="1"/>
        <v>377</v>
      </c>
      <c r="L34" s="65" t="e">
        <f t="shared" si="1"/>
        <v>#REF!</v>
      </c>
      <c r="M34" s="86">
        <f>M22+M26</f>
        <v>138387</v>
      </c>
      <c r="N34" s="65"/>
      <c r="O34" s="86">
        <f>O22+O26+O30+O32</f>
        <v>41135</v>
      </c>
      <c r="P34" s="65"/>
      <c r="Q34" s="86">
        <f>Q22+Q26+Q30+Q32+Q25</f>
        <v>350738</v>
      </c>
    </row>
    <row r="35" spans="2:17" s="21" customFormat="1" ht="15.75" thickTop="1">
      <c r="B35" s="57"/>
      <c r="C35" s="57"/>
      <c r="D35" s="57"/>
      <c r="E35" s="18"/>
      <c r="F35" s="17"/>
      <c r="Q35" s="220"/>
    </row>
    <row r="36" spans="2:17" s="21" customFormat="1" ht="7.5" customHeight="1">
      <c r="B36" s="57"/>
      <c r="C36" s="57"/>
      <c r="D36" s="57"/>
      <c r="E36" s="18"/>
      <c r="F36" s="17"/>
      <c r="Q36" s="220"/>
    </row>
    <row r="37" spans="2:17" s="21" customFormat="1" ht="5.25" customHeight="1">
      <c r="B37" s="57"/>
      <c r="C37" s="57"/>
      <c r="D37" s="57"/>
      <c r="E37" s="18"/>
      <c r="F37" s="17"/>
      <c r="Q37" s="220"/>
    </row>
    <row r="38" spans="1:15" s="13" customFormat="1" ht="15">
      <c r="A38" s="252" t="str">
        <f>'IS'!A42</f>
        <v>Приложенията на страници от 5 до 79 са неразделна част от финансовия отчет.</v>
      </c>
      <c r="B38" s="80"/>
      <c r="G38" s="230"/>
      <c r="I38" s="230"/>
      <c r="K38" s="230"/>
      <c r="M38" s="230"/>
      <c r="O38" s="230"/>
    </row>
    <row r="39" spans="1:2" s="13" customFormat="1" ht="15">
      <c r="A39" s="252"/>
      <c r="B39" s="80"/>
    </row>
    <row r="40" spans="1:2" ht="15">
      <c r="A40" s="56" t="s">
        <v>76</v>
      </c>
      <c r="B40" s="51"/>
    </row>
    <row r="41" spans="1:2" ht="15">
      <c r="A41" s="112" t="s">
        <v>77</v>
      </c>
      <c r="B41" s="51"/>
    </row>
    <row r="42" spans="1:2" ht="15">
      <c r="A42" s="112"/>
      <c r="B42" s="51"/>
    </row>
    <row r="43" spans="1:2" ht="15">
      <c r="A43" s="19" t="str">
        <f>CFS!A59</f>
        <v>Финансов директор: </v>
      </c>
      <c r="B43" s="51"/>
    </row>
    <row r="44" spans="1:2" ht="15">
      <c r="A44" s="112" t="str">
        <f>CFS!A60</f>
        <v>Борис Борисов</v>
      </c>
      <c r="B44" s="51"/>
    </row>
    <row r="45" spans="1:2" ht="15">
      <c r="A45" s="112"/>
      <c r="B45" s="51"/>
    </row>
    <row r="46" spans="1:2" ht="15">
      <c r="A46" s="154" t="s">
        <v>101</v>
      </c>
      <c r="B46" s="80"/>
    </row>
    <row r="47" spans="1:13" ht="15">
      <c r="A47" s="129" t="s">
        <v>66</v>
      </c>
      <c r="B47" s="52"/>
      <c r="M47" s="231"/>
    </row>
    <row r="48" spans="1:2" ht="15">
      <c r="A48" s="11"/>
      <c r="B48" s="11"/>
    </row>
    <row r="49" spans="1:2" ht="15">
      <c r="A49" s="10"/>
      <c r="B49" s="10"/>
    </row>
    <row r="58" spans="1:2" ht="15">
      <c r="A58" s="53"/>
      <c r="B58" s="53"/>
    </row>
  </sheetData>
  <sheetProtection/>
  <mergeCells count="13">
    <mergeCell ref="A2:Q2"/>
    <mergeCell ref="A5:Q5"/>
    <mergeCell ref="Q6:Q7"/>
    <mergeCell ref="C6:C7"/>
    <mergeCell ref="E6:E7"/>
    <mergeCell ref="M6:M7"/>
    <mergeCell ref="O6:O7"/>
    <mergeCell ref="A6:A7"/>
    <mergeCell ref="G6:G7"/>
    <mergeCell ref="I6:I7"/>
    <mergeCell ref="A24:B24"/>
    <mergeCell ref="K6:K7"/>
    <mergeCell ref="A12:B12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landscape" paperSize="9" scale="7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Alexander Popov</cp:lastModifiedBy>
  <cp:lastPrinted>2013-01-30T11:22:51Z</cp:lastPrinted>
  <dcterms:created xsi:type="dcterms:W3CDTF">2003-02-07T14:36:34Z</dcterms:created>
  <dcterms:modified xsi:type="dcterms:W3CDTF">2013-01-30T11:22:54Z</dcterms:modified>
  <cp:category/>
  <cp:version/>
  <cp:contentType/>
  <cp:contentStatus/>
</cp:coreProperties>
</file>