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45" yWindow="-90" windowWidth="10920" windowHeight="7260" tabRatio="917" activeTab="1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10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L11" i="5" l="1"/>
  <c r="L10" i="5"/>
  <c r="C16" i="1"/>
  <c r="C17" i="1"/>
  <c r="L14" i="5"/>
  <c r="E10" i="5" l="1"/>
  <c r="C12" i="1"/>
  <c r="H28" i="4" l="1"/>
  <c r="I28" i="4"/>
  <c r="E11" i="5" l="1"/>
  <c r="C24" i="2" l="1"/>
  <c r="E13" i="5" l="1"/>
  <c r="E12" i="5"/>
  <c r="C14" i="1" l="1"/>
  <c r="D30" i="6" l="1"/>
  <c r="D31" i="6"/>
  <c r="K39" i="5"/>
  <c r="N39" i="5" s="1"/>
  <c r="Q39" i="5" s="1"/>
  <c r="D31" i="5"/>
  <c r="G31" i="5" s="1"/>
  <c r="J31" i="5" s="1"/>
  <c r="R31" i="5" s="1"/>
  <c r="D18" i="5"/>
  <c r="G18" i="5" s="1"/>
  <c r="J18" i="5" s="1"/>
  <c r="C146" i="8"/>
  <c r="E78" i="8"/>
  <c r="E63" i="8"/>
  <c r="E64" i="8"/>
  <c r="F64" i="8" s="1"/>
  <c r="E66" i="8"/>
  <c r="F66" i="8" s="1"/>
  <c r="E70" i="8"/>
  <c r="F70" i="8" s="1"/>
  <c r="E71" i="8"/>
  <c r="F71" i="8" s="1"/>
  <c r="M17" i="5"/>
  <c r="C94" i="6"/>
  <c r="D94" i="6" s="1"/>
  <c r="D88" i="6"/>
  <c r="D87" i="6"/>
  <c r="C21" i="10"/>
  <c r="C33" i="10"/>
  <c r="C43" i="10"/>
  <c r="C131" i="8"/>
  <c r="C116" i="8"/>
  <c r="C99" i="8"/>
  <c r="D64" i="1"/>
  <c r="F65" i="8"/>
  <c r="E67" i="8"/>
  <c r="F67" i="8" s="1"/>
  <c r="F68" i="8"/>
  <c r="F69" i="8"/>
  <c r="F72" i="8"/>
  <c r="F73" i="8"/>
  <c r="F74" i="8"/>
  <c r="F75" i="8"/>
  <c r="F76" i="8"/>
  <c r="F77" i="8"/>
  <c r="F79" i="8"/>
  <c r="D93" i="6"/>
  <c r="E93" i="6" s="1"/>
  <c r="D83" i="6"/>
  <c r="D76" i="6"/>
  <c r="C62" i="6"/>
  <c r="E62" i="6" s="1"/>
  <c r="E68" i="6"/>
  <c r="C56" i="6"/>
  <c r="G24" i="2"/>
  <c r="E64" i="6"/>
  <c r="C27" i="1"/>
  <c r="C80" i="8"/>
  <c r="C4" i="4"/>
  <c r="D21" i="10"/>
  <c r="D33" i="10"/>
  <c r="D43" i="10"/>
  <c r="F133" i="8"/>
  <c r="E46" i="8"/>
  <c r="D95" i="6"/>
  <c r="D92" i="6"/>
  <c r="E92" i="6" s="1"/>
  <c r="D91" i="6"/>
  <c r="D84" i="6"/>
  <c r="D82" i="6"/>
  <c r="D81" i="6"/>
  <c r="E81" i="6" s="1"/>
  <c r="D79" i="6"/>
  <c r="D78" i="6"/>
  <c r="D77" i="6"/>
  <c r="D74" i="6"/>
  <c r="E74" i="6" s="1"/>
  <c r="D73" i="6"/>
  <c r="E73" i="6" s="1"/>
  <c r="D72" i="6"/>
  <c r="D42" i="6"/>
  <c r="D41" i="6"/>
  <c r="E41" i="6" s="1"/>
  <c r="D40" i="6"/>
  <c r="E40" i="6" s="1"/>
  <c r="D39" i="6"/>
  <c r="E39" i="6" s="1"/>
  <c r="D37" i="6"/>
  <c r="E37" i="6" s="1"/>
  <c r="D36" i="6"/>
  <c r="E36" i="6" s="1"/>
  <c r="D35" i="6"/>
  <c r="D34" i="6"/>
  <c r="E34" i="6" s="1"/>
  <c r="D32" i="6"/>
  <c r="E32" i="6" s="1"/>
  <c r="D29" i="6"/>
  <c r="E29" i="6" s="1"/>
  <c r="D28" i="6"/>
  <c r="E28" i="6" s="1"/>
  <c r="D27" i="6"/>
  <c r="E27" i="6" s="1"/>
  <c r="D26" i="6"/>
  <c r="E26" i="6" s="1"/>
  <c r="D25" i="6"/>
  <c r="E25" i="6" s="1"/>
  <c r="H24" i="2"/>
  <c r="H13" i="2"/>
  <c r="G13" i="2"/>
  <c r="D19" i="2"/>
  <c r="D26" i="2"/>
  <c r="C19" i="2"/>
  <c r="H27" i="1"/>
  <c r="H33" i="1"/>
  <c r="G27" i="1"/>
  <c r="G33" i="1" s="1"/>
  <c r="H21" i="1"/>
  <c r="H25" i="1" s="1"/>
  <c r="H17" i="1"/>
  <c r="C11" i="4" s="1"/>
  <c r="G21" i="1"/>
  <c r="G25" i="1" s="1"/>
  <c r="G17" i="1"/>
  <c r="C39" i="1"/>
  <c r="C34" i="1"/>
  <c r="C45" i="1" s="1"/>
  <c r="H49" i="1"/>
  <c r="H55" i="1" s="1"/>
  <c r="H61" i="1"/>
  <c r="H71" i="1" s="1"/>
  <c r="H79" i="1" s="1"/>
  <c r="D78" i="1"/>
  <c r="D84" i="1"/>
  <c r="D75" i="1"/>
  <c r="D91" i="1"/>
  <c r="D32" i="1"/>
  <c r="D19" i="1"/>
  <c r="D27" i="1"/>
  <c r="D34" i="1"/>
  <c r="D45" i="1" s="1"/>
  <c r="D39" i="1"/>
  <c r="D51" i="1"/>
  <c r="G61" i="1"/>
  <c r="G71" i="1" s="1"/>
  <c r="G79" i="1" s="1"/>
  <c r="G49" i="1"/>
  <c r="G55" i="1" s="1"/>
  <c r="C32" i="1"/>
  <c r="C19" i="1"/>
  <c r="C51" i="1"/>
  <c r="C75" i="1"/>
  <c r="C64" i="1"/>
  <c r="C78" i="1"/>
  <c r="C84" i="1" s="1"/>
  <c r="C91" i="1"/>
  <c r="D35" i="2"/>
  <c r="C35" i="2"/>
  <c r="E2" i="2"/>
  <c r="E3" i="2"/>
  <c r="H2" i="2"/>
  <c r="H3" i="2"/>
  <c r="E4" i="2"/>
  <c r="C5" i="4"/>
  <c r="C3" i="4"/>
  <c r="M4" i="4"/>
  <c r="M3" i="4"/>
  <c r="F17" i="4"/>
  <c r="M11" i="4"/>
  <c r="M12" i="4"/>
  <c r="M17" i="4"/>
  <c r="M21" i="4"/>
  <c r="M24" i="4"/>
  <c r="D17" i="4"/>
  <c r="D21" i="4"/>
  <c r="D24" i="4"/>
  <c r="D11" i="4"/>
  <c r="D15" i="4" s="1"/>
  <c r="D12" i="4"/>
  <c r="E11" i="4"/>
  <c r="E12" i="4"/>
  <c r="E15" i="4" s="1"/>
  <c r="E17" i="4"/>
  <c r="E21" i="4"/>
  <c r="E24" i="4"/>
  <c r="F11" i="4"/>
  <c r="F15" i="4" s="1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5" i="4" s="1"/>
  <c r="J12" i="4"/>
  <c r="J17" i="4"/>
  <c r="J21" i="4"/>
  <c r="J24" i="4"/>
  <c r="J16" i="4"/>
  <c r="K17" i="4"/>
  <c r="K21" i="4"/>
  <c r="K24" i="4"/>
  <c r="K12" i="4"/>
  <c r="K15" i="4" s="1"/>
  <c r="C12" i="4"/>
  <c r="L12" i="4" s="1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G25" i="5" s="1"/>
  <c r="F27" i="5"/>
  <c r="F38" i="5" s="1"/>
  <c r="F32" i="5"/>
  <c r="G19" i="5"/>
  <c r="J19" i="5" s="1"/>
  <c r="G39" i="5"/>
  <c r="J39" i="5" s="1"/>
  <c r="H17" i="5"/>
  <c r="H25" i="5"/>
  <c r="H27" i="5"/>
  <c r="H32" i="5"/>
  <c r="H38" i="5" s="1"/>
  <c r="I17" i="5"/>
  <c r="I25" i="5"/>
  <c r="I27" i="5"/>
  <c r="I32" i="5"/>
  <c r="K17" i="5"/>
  <c r="K25" i="5"/>
  <c r="K27" i="5"/>
  <c r="K32" i="5"/>
  <c r="L17" i="5"/>
  <c r="L25" i="5"/>
  <c r="L27" i="5"/>
  <c r="L32" i="5"/>
  <c r="M25" i="5"/>
  <c r="M27" i="5"/>
  <c r="M32" i="5"/>
  <c r="N18" i="5"/>
  <c r="Q18" i="5" s="1"/>
  <c r="N19" i="5"/>
  <c r="Q19" i="5" s="1"/>
  <c r="O17" i="5"/>
  <c r="O25" i="5"/>
  <c r="O27" i="5"/>
  <c r="Q27" i="5" s="1"/>
  <c r="O32" i="5"/>
  <c r="P17" i="5"/>
  <c r="P25" i="5"/>
  <c r="P27" i="5"/>
  <c r="P32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2" i="5"/>
  <c r="N33" i="5"/>
  <c r="Q33" i="5" s="1"/>
  <c r="G33" i="5"/>
  <c r="J33" i="5"/>
  <c r="N34" i="5"/>
  <c r="Q34" i="5" s="1"/>
  <c r="G34" i="5"/>
  <c r="J34" i="5" s="1"/>
  <c r="N35" i="5"/>
  <c r="Q35" i="5"/>
  <c r="G35" i="5"/>
  <c r="J35" i="5" s="1"/>
  <c r="N36" i="5"/>
  <c r="Q36" i="5" s="1"/>
  <c r="G36" i="5"/>
  <c r="J36" i="5" s="1"/>
  <c r="N37" i="5"/>
  <c r="Q37" i="5" s="1"/>
  <c r="G37" i="5"/>
  <c r="J37" i="5" s="1"/>
  <c r="G20" i="5"/>
  <c r="G21" i="5"/>
  <c r="J21" i="5" s="1"/>
  <c r="N21" i="5"/>
  <c r="Q21" i="5" s="1"/>
  <c r="G22" i="5"/>
  <c r="J22" i="5" s="1"/>
  <c r="G23" i="5"/>
  <c r="J23" i="5" s="1"/>
  <c r="G24" i="5"/>
  <c r="J24" i="5" s="1"/>
  <c r="G16" i="5"/>
  <c r="J16" i="5" s="1"/>
  <c r="J20" i="5"/>
  <c r="N23" i="5"/>
  <c r="Q23" i="5" s="1"/>
  <c r="N20" i="5"/>
  <c r="Q20" i="5" s="1"/>
  <c r="N22" i="5"/>
  <c r="Q22" i="5" s="1"/>
  <c r="N24" i="5"/>
  <c r="Q24" i="5" s="1"/>
  <c r="N27" i="5"/>
  <c r="N16" i="5"/>
  <c r="Q16" i="5" s="1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1" i="5"/>
  <c r="Q11" i="5" s="1"/>
  <c r="N12" i="5"/>
  <c r="Q12" i="5" s="1"/>
  <c r="N13" i="5"/>
  <c r="Q13" i="5" s="1"/>
  <c r="N14" i="5"/>
  <c r="Q14" i="5" s="1"/>
  <c r="N9" i="5"/>
  <c r="Q9" i="5" s="1"/>
  <c r="A4" i="6"/>
  <c r="E4" i="6"/>
  <c r="E3" i="6"/>
  <c r="A3" i="6"/>
  <c r="F71" i="6"/>
  <c r="E72" i="6"/>
  <c r="F75" i="6"/>
  <c r="E78" i="6"/>
  <c r="F80" i="6"/>
  <c r="E82" i="6"/>
  <c r="E84" i="6"/>
  <c r="F90" i="6"/>
  <c r="F85" i="6" s="1"/>
  <c r="E86" i="6"/>
  <c r="E91" i="6"/>
  <c r="F56" i="6"/>
  <c r="F52" i="6"/>
  <c r="E95" i="6"/>
  <c r="C52" i="6"/>
  <c r="D56" i="6"/>
  <c r="D52" i="6"/>
  <c r="C90" i="6"/>
  <c r="C71" i="6"/>
  <c r="D16" i="6"/>
  <c r="C16" i="6"/>
  <c r="C11" i="6"/>
  <c r="F103" i="6"/>
  <c r="F104" i="6"/>
  <c r="F102" i="6"/>
  <c r="E54" i="6"/>
  <c r="E55" i="6"/>
  <c r="E58" i="6"/>
  <c r="E59" i="6"/>
  <c r="E60" i="6"/>
  <c r="E61" i="6"/>
  <c r="E63" i="6"/>
  <c r="E65" i="6"/>
  <c r="E77" i="6"/>
  <c r="E79" i="6"/>
  <c r="E53" i="6"/>
  <c r="C24" i="6"/>
  <c r="C38" i="6"/>
  <c r="E12" i="6"/>
  <c r="E14" i="6"/>
  <c r="E13" i="6"/>
  <c r="E15" i="6"/>
  <c r="E9" i="6"/>
  <c r="E21" i="6"/>
  <c r="C33" i="6"/>
  <c r="D11" i="6"/>
  <c r="D19" i="6" s="1"/>
  <c r="E20" i="6"/>
  <c r="D105" i="6"/>
  <c r="E105" i="6"/>
  <c r="C105" i="6"/>
  <c r="E17" i="6"/>
  <c r="E18" i="6"/>
  <c r="C5" i="7"/>
  <c r="C4" i="7"/>
  <c r="I4" i="7"/>
  <c r="I5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B6" i="8"/>
  <c r="B5" i="8"/>
  <c r="F6" i="8"/>
  <c r="F5" i="8"/>
  <c r="F12" i="8"/>
  <c r="F19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E131" i="8"/>
  <c r="E116" i="8"/>
  <c r="E99" i="8"/>
  <c r="C27" i="8"/>
  <c r="C61" i="8"/>
  <c r="C44" i="8"/>
  <c r="E61" i="8"/>
  <c r="E44" i="8"/>
  <c r="E27" i="8"/>
  <c r="M38" i="5"/>
  <c r="L38" i="5"/>
  <c r="H28" i="2"/>
  <c r="H33" i="2" s="1"/>
  <c r="C26" i="2"/>
  <c r="L24" i="4"/>
  <c r="I26" i="7" l="1"/>
  <c r="P38" i="5"/>
  <c r="P40" i="5" s="1"/>
  <c r="H40" i="5"/>
  <c r="H36" i="1"/>
  <c r="D90" i="6"/>
  <c r="N32" i="5"/>
  <c r="Q32" i="5" s="1"/>
  <c r="I15" i="4"/>
  <c r="F99" i="8"/>
  <c r="F116" i="8"/>
  <c r="F27" i="8"/>
  <c r="I17" i="7"/>
  <c r="F105" i="6"/>
  <c r="D29" i="4"/>
  <c r="D32" i="4" s="1"/>
  <c r="E146" i="8"/>
  <c r="E147" i="8" s="1"/>
  <c r="C147" i="8"/>
  <c r="C81" i="8"/>
  <c r="R21" i="5"/>
  <c r="G17" i="5"/>
  <c r="J17" i="5" s="1"/>
  <c r="E40" i="5"/>
  <c r="L16" i="4"/>
  <c r="F146" i="8"/>
  <c r="C44" i="10"/>
  <c r="C46" i="10" s="1"/>
  <c r="C48" i="10" s="1"/>
  <c r="G28" i="2"/>
  <c r="G33" i="2" s="1"/>
  <c r="C28" i="2"/>
  <c r="C33" i="2" s="1"/>
  <c r="E90" i="6"/>
  <c r="E11" i="6"/>
  <c r="K29" i="4"/>
  <c r="K32" i="4" s="1"/>
  <c r="E56" i="6"/>
  <c r="F96" i="6"/>
  <c r="F44" i="8"/>
  <c r="F131" i="8"/>
  <c r="E16" i="6"/>
  <c r="E52" i="6"/>
  <c r="F66" i="6"/>
  <c r="R36" i="5"/>
  <c r="R29" i="5"/>
  <c r="O38" i="5"/>
  <c r="E80" i="8"/>
  <c r="E81" i="8" s="1"/>
  <c r="R18" i="5"/>
  <c r="R20" i="5"/>
  <c r="R33" i="5"/>
  <c r="O40" i="5"/>
  <c r="L40" i="5"/>
  <c r="F40" i="5"/>
  <c r="J29" i="4"/>
  <c r="J32" i="4" s="1"/>
  <c r="R13" i="5"/>
  <c r="R35" i="5"/>
  <c r="J32" i="5"/>
  <c r="R32" i="5" s="1"/>
  <c r="K38" i="5"/>
  <c r="N38" i="5" s="1"/>
  <c r="Q38" i="5" s="1"/>
  <c r="I38" i="5"/>
  <c r="I40" i="5" s="1"/>
  <c r="J25" i="5"/>
  <c r="D89" i="6"/>
  <c r="E89" i="6" s="1"/>
  <c r="G36" i="1"/>
  <c r="G94" i="1" s="1"/>
  <c r="D33" i="6"/>
  <c r="D38" i="6"/>
  <c r="E71" i="6"/>
  <c r="D71" i="6"/>
  <c r="E42" i="6"/>
  <c r="E38" i="6" s="1"/>
  <c r="E35" i="6"/>
  <c r="E33" i="6" s="1"/>
  <c r="D24" i="6"/>
  <c r="E24" i="6"/>
  <c r="C19" i="6"/>
  <c r="R39" i="5"/>
  <c r="G27" i="5"/>
  <c r="J27" i="5" s="1"/>
  <c r="R27" i="5" s="1"/>
  <c r="D38" i="5"/>
  <c r="G38" i="5" s="1"/>
  <c r="N25" i="5"/>
  <c r="Q25" i="5" s="1"/>
  <c r="R23" i="5"/>
  <c r="R12" i="5"/>
  <c r="R16" i="5"/>
  <c r="R15" i="5"/>
  <c r="L17" i="4"/>
  <c r="F29" i="4"/>
  <c r="F32" i="4" s="1"/>
  <c r="H29" i="4"/>
  <c r="H32" i="4" s="1"/>
  <c r="D44" i="10"/>
  <c r="D46" i="10" s="1"/>
  <c r="D48" i="10" s="1"/>
  <c r="D28" i="2"/>
  <c r="H30" i="2" s="1"/>
  <c r="E83" i="6"/>
  <c r="E80" i="6" s="1"/>
  <c r="D80" i="6"/>
  <c r="E30" i="6"/>
  <c r="C43" i="6"/>
  <c r="C80" i="6"/>
  <c r="E57" i="6"/>
  <c r="C85" i="6"/>
  <c r="E88" i="6"/>
  <c r="D85" i="6"/>
  <c r="E94" i="6"/>
  <c r="C75" i="6"/>
  <c r="C66" i="6"/>
  <c r="E31" i="6"/>
  <c r="C93" i="1"/>
  <c r="C55" i="1"/>
  <c r="M15" i="4"/>
  <c r="M29" i="4" s="1"/>
  <c r="M32" i="4" s="1"/>
  <c r="G15" i="4"/>
  <c r="G29" i="4" s="1"/>
  <c r="G32" i="4" s="1"/>
  <c r="L11" i="4"/>
  <c r="C15" i="4"/>
  <c r="D93" i="1"/>
  <c r="D55" i="1"/>
  <c r="E29" i="4"/>
  <c r="E32" i="4" s="1"/>
  <c r="D75" i="6"/>
  <c r="E76" i="6"/>
  <c r="E75" i="6" s="1"/>
  <c r="R14" i="5"/>
  <c r="R24" i="5"/>
  <c r="R30" i="5"/>
  <c r="R28" i="5"/>
  <c r="H94" i="1"/>
  <c r="N17" i="5"/>
  <c r="M40" i="5"/>
  <c r="R9" i="5"/>
  <c r="R11" i="5"/>
  <c r="R37" i="5"/>
  <c r="R34" i="5"/>
  <c r="R19" i="5"/>
  <c r="D33" i="2"/>
  <c r="D34" i="2" s="1"/>
  <c r="R22" i="5"/>
  <c r="I29" i="4"/>
  <c r="I32" i="4" s="1"/>
  <c r="L21" i="4"/>
  <c r="F63" i="8"/>
  <c r="F80" i="8" s="1"/>
  <c r="F81" i="8" s="1"/>
  <c r="D66" i="6"/>
  <c r="E87" i="6"/>
  <c r="N10" i="5"/>
  <c r="Q10" i="5" s="1"/>
  <c r="R10" i="5" s="1"/>
  <c r="K40" i="5" l="1"/>
  <c r="F147" i="8"/>
  <c r="E19" i="6"/>
  <c r="D43" i="6"/>
  <c r="D44" i="6" s="1"/>
  <c r="C39" i="2"/>
  <c r="C42" i="2" s="1"/>
  <c r="C34" i="2"/>
  <c r="G34" i="2"/>
  <c r="C30" i="2"/>
  <c r="G30" i="2"/>
  <c r="R25" i="5"/>
  <c r="F97" i="6"/>
  <c r="E85" i="6"/>
  <c r="E96" i="6" s="1"/>
  <c r="C96" i="6"/>
  <c r="C97" i="6" s="1"/>
  <c r="C44" i="6"/>
  <c r="E43" i="6"/>
  <c r="E44" i="6" s="1"/>
  <c r="J38" i="5"/>
  <c r="R38" i="5" s="1"/>
  <c r="G40" i="5"/>
  <c r="D40" i="5"/>
  <c r="D30" i="2"/>
  <c r="D96" i="6"/>
  <c r="D97" i="6" s="1"/>
  <c r="E66" i="6"/>
  <c r="C94" i="1"/>
  <c r="L15" i="4"/>
  <c r="C29" i="4"/>
  <c r="D94" i="1"/>
  <c r="J40" i="5"/>
  <c r="N40" i="5"/>
  <c r="Q17" i="5"/>
  <c r="H34" i="2"/>
  <c r="H39" i="2" s="1"/>
  <c r="D39" i="2"/>
  <c r="G39" i="2" l="1"/>
  <c r="G41" i="2" s="1"/>
  <c r="H41" i="2"/>
  <c r="E97" i="6"/>
  <c r="C32" i="4"/>
  <c r="L32" i="4" s="1"/>
  <c r="L29" i="4"/>
  <c r="Q40" i="5"/>
  <c r="R17" i="5"/>
  <c r="R40" i="5" s="1"/>
  <c r="D41" i="2"/>
  <c r="H42" i="2"/>
  <c r="D42" i="2"/>
  <c r="G42" i="2" l="1"/>
  <c r="C41" i="2"/>
</calcChain>
</file>

<file path=xl/sharedStrings.xml><?xml version="1.0" encoding="utf-8"?>
<sst xmlns="http://schemas.openxmlformats.org/spreadsheetml/2006/main" count="1069" uniqueCount="898">
  <si>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</si>
  <si>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</si>
  <si>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</si>
  <si>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</si>
  <si>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</si>
  <si>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</si>
  <si>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</si>
  <si>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</si>
  <si>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</si>
  <si>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</si>
  <si>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</si>
  <si>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</si>
  <si>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</si>
  <si>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</si>
  <si>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</si>
  <si>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</si>
  <si>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</si>
  <si>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</si>
  <si>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</si>
  <si>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</si>
  <si>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</si>
  <si>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</si>
  <si>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</si>
  <si>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</si>
  <si>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</si>
  <si>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</si>
  <si>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</si>
  <si>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</si>
  <si>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</si>
  <si>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</si>
  <si>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</si>
  <si>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</si>
  <si>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</si>
  <si>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</si>
  <si>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</si>
  <si>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</si>
  <si>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</si>
  <si>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</si>
  <si>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</si>
  <si>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</si>
  <si>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</si>
  <si>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</si>
  <si>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</si>
  <si>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</si>
  <si>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</si>
  <si>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</si>
  <si>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</si>
  <si>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</si>
  <si>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</si>
  <si>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</si>
  <si>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</si>
  <si>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</si>
  <si>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</si>
  <si>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</si>
  <si>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</si>
  <si>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</si>
  <si>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</si>
  <si>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</si>
  <si>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</si>
  <si>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</si>
  <si>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</si>
  <si>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</si>
  <si>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</si>
  <si>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</si>
  <si>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</si>
  <si>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</si>
  <si>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</si>
  <si>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</si>
  <si>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</si>
  <si>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</si>
  <si>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</si>
  <si>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</si>
  <si>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</si>
  <si>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</si>
  <si>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</si>
  <si>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</si>
  <si>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</si>
  <si>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</si>
  <si>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</si>
  <si>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</si>
  <si>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</si>
  <si>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</si>
  <si>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</si>
  <si>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</si>
  <si>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</si>
  <si>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</si>
  <si>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</si>
  <si>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</si>
  <si>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</si>
  <si>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</si>
  <si>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</si>
  <si>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</si>
  <si>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</si>
  <si>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</si>
  <si>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</si>
  <si>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</si>
  <si>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</si>
  <si>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</si>
  <si>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</si>
  <si>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</si>
  <si>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</si>
  <si>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</si>
  <si>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</si>
  <si>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</si>
  <si>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</si>
  <si>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</si>
  <si>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</si>
  <si>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</si>
  <si>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</si>
  <si>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</si>
  <si>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</si>
  <si>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</si>
  <si>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</si>
  <si>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</si>
  <si>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</si>
  <si>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</si>
  <si>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</si>
  <si>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</si>
  <si>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</si>
  <si>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</si>
  <si>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</si>
  <si>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</si>
  <si>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</si>
  <si>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</si>
  <si>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</si>
  <si>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</si>
  <si>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</si>
  <si>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</si>
  <si>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</si>
  <si>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</si>
  <si>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</si>
  <si>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</si>
  <si>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</si>
  <si>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</si>
  <si>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</si>
  <si>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</si>
  <si>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</si>
  <si>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</si>
  <si>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</si>
  <si>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</si>
  <si>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</si>
  <si>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</si>
  <si>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</si>
  <si>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</si>
  <si>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</si>
  <si>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</si>
  <si>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</si>
  <si>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</si>
  <si>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</si>
  <si>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</si>
  <si>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</si>
  <si>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</si>
  <si>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</si>
  <si>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</si>
  <si>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</si>
  <si>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</si>
  <si>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</si>
  <si>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</si>
  <si>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</si>
  <si>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</si>
  <si>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</si>
  <si>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</si>
  <si>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</si>
  <si>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</si>
  <si>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</si>
  <si>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</si>
  <si>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</si>
  <si>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</si>
  <si>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</si>
  <si>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</si>
  <si>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</si>
  <si>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</si>
  <si>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</si>
  <si>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</si>
  <si>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</si>
  <si>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</si>
  <si>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</si>
  <si>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</si>
  <si>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</si>
  <si>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</si>
  <si>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</si>
  <si>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</si>
  <si>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</si>
  <si>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</si>
  <si>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</si>
  <si>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</si>
  <si>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</si>
  <si>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</si>
  <si>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</si>
  <si>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</si>
  <si>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</si>
  <si>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</si>
  <si>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</si>
  <si>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</si>
  <si>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</si>
  <si>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</si>
  <si>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</si>
  <si>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</si>
  <si>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</si>
  <si>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</si>
  <si>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</si>
  <si>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</si>
  <si>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</si>
  <si>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</si>
  <si>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</si>
  <si>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</si>
  <si>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</si>
  <si>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</si>
  <si>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</si>
  <si>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</si>
  <si>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</si>
  <si>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</si>
  <si>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</si>
  <si>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</si>
  <si>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</si>
  <si>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</si>
  <si>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</si>
  <si>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</si>
  <si>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</si>
  <si>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</si>
  <si>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</si>
  <si>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</si>
  <si>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</si>
  <si>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</si>
  <si>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</si>
  <si>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</si>
  <si>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</si>
  <si>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</si>
  <si>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</si>
  <si>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</si>
  <si>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</si>
  <si>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</si>
  <si>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</si>
  <si>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</si>
  <si>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</si>
  <si>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</si>
  <si>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</si>
  <si>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</si>
  <si>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</si>
  <si>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</si>
  <si>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</si>
  <si>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</si>
  <si>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</si>
  <si>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</si>
  <si>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</si>
  <si>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</si>
  <si>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</si>
  <si>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</si>
  <si>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</si>
  <si>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</si>
  <si>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</si>
  <si>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</si>
  <si>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</si>
  <si>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</si>
  <si>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</si>
  <si>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</si>
  <si>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</si>
  <si>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</si>
  <si>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</si>
  <si>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</si>
  <si>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</si>
  <si>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</si>
  <si>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</si>
  <si>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</si>
  <si>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</si>
  <si>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</si>
  <si>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</si>
  <si>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</si>
  <si>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</si>
  <si>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</si>
  <si>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</si>
  <si>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</si>
  <si>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</si>
  <si>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</si>
  <si>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</si>
  <si>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</si>
  <si>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</si>
  <si>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</si>
  <si>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</si>
  <si>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</si>
  <si>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</si>
  <si>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</si>
  <si>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</si>
  <si>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</si>
  <si>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</si>
  <si>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</si>
  <si>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</si>
  <si>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</si>
  <si>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</si>
  <si>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</si>
  <si>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</si>
  <si>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</si>
  <si>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</si>
  <si>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</si>
  <si>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</si>
  <si>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</si>
  <si>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</si>
  <si>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</si>
  <si>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</si>
  <si>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</si>
  <si>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</si>
  <si>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</si>
  <si>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</si>
  <si>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</si>
  <si>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</si>
  <si>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</si>
  <si>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</si>
  <si>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</si>
  <si>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</si>
  <si>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</si>
  <si>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</si>
  <si>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</si>
  <si>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</si>
  <si>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</si>
  <si>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</si>
  <si>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</si>
  <si>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</si>
  <si>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</si>
  <si>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</si>
  <si>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</si>
  <si>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</si>
  <si>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</si>
  <si>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</si>
  <si>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</si>
  <si>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</si>
  <si>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</si>
  <si>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</si>
  <si>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</si>
  <si>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</si>
  <si>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</si>
  <si>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</si>
  <si>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</si>
  <si>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</si>
  <si>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</si>
  <si>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</si>
  <si>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</si>
  <si>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</si>
  <si>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</si>
  <si>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</si>
  <si>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</si>
  <si>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</si>
  <si>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</si>
  <si>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</si>
  <si>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</si>
  <si>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</si>
  <si>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</si>
  <si>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</si>
  <si>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</si>
  <si>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</si>
  <si>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</si>
  <si>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</si>
  <si>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</si>
  <si>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</si>
  <si>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</si>
  <si>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</si>
  <si>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</si>
  <si>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</si>
  <si>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</si>
  <si>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</si>
  <si>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</si>
  <si>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</si>
  <si>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</si>
  <si>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</si>
  <si>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</si>
  <si>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</si>
  <si>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</si>
  <si>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</si>
  <si>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</si>
  <si>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</si>
  <si>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</si>
  <si>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</si>
  <si>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</si>
  <si>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</si>
  <si>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</si>
  <si>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</si>
  <si>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</si>
  <si>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</si>
  <si>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</si>
  <si>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</si>
  <si>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</si>
  <si>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</si>
  <si>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</si>
  <si>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</si>
  <si>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</si>
  <si>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</si>
  <si>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</si>
  <si>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</si>
  <si>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</si>
  <si>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</si>
  <si>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</si>
  <si>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</si>
  <si>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</si>
  <si>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</si>
  <si>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</si>
  <si>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</si>
  <si>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</si>
  <si>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</si>
  <si>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</si>
  <si>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</si>
  <si>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</si>
  <si>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</si>
  <si>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</si>
  <si>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</si>
  <si>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</si>
  <si>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</si>
  <si>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</si>
  <si>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</si>
  <si>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</si>
  <si>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</si>
  <si>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</si>
  <si>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</si>
  <si>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</si>
  <si>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</si>
  <si>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</si>
  <si>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</si>
  <si>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</si>
  <si>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</si>
  <si>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</si>
  <si>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</si>
  <si>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</si>
  <si>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</si>
  <si>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</si>
  <si>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</si>
  <si>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</si>
  <si>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</si>
  <si>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</si>
  <si>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</si>
  <si>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</si>
  <si>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</si>
  <si>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</si>
  <si>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</si>
  <si>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</si>
  <si>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</si>
  <si>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</si>
  <si>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</si>
  <si>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</si>
  <si>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</si>
  <si>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</si>
  <si>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</si>
  <si>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</si>
  <si>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</si>
  <si>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</si>
  <si>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</si>
  <si>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</si>
  <si>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</si>
  <si>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</si>
  <si>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</si>
  <si>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</si>
  <si>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</si>
  <si>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</si>
  <si>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</si>
  <si>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</si>
  <si>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</si>
  <si>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</si>
  <si>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</si>
  <si>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</si>
  <si>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</si>
  <si>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</si>
  <si>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</si>
  <si>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</si>
  <si>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</si>
  <si>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</si>
  <si>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</si>
  <si>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</si>
  <si>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</si>
  <si>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</si>
  <si>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</si>
  <si>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</si>
  <si>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</si>
  <si>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</si>
  <si>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</si>
  <si>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</si>
  <si>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</si>
  <si>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</si>
  <si>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</si>
  <si>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</si>
  <si>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</si>
  <si>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</si>
  <si>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</si>
  <si>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</si>
  <si>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</si>
  <si>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</si>
  <si>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</si>
  <si>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</si>
  <si>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</si>
  <si>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</si>
  <si>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</si>
  <si>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</si>
  <si>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</si>
  <si>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</si>
  <si>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</si>
  <si>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</si>
  <si>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</si>
  <si>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</si>
  <si>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</si>
  <si>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</si>
  <si>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</si>
  <si>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</si>
  <si>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</si>
  <si>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</si>
  <si>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</si>
  <si>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</si>
  <si>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</si>
  <si>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</si>
  <si>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</si>
  <si>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</si>
  <si>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</si>
  <si>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</si>
  <si>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</si>
  <si>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</si>
  <si>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</si>
  <si>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</si>
  <si>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</si>
  <si>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</si>
  <si>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</si>
  <si>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</si>
  <si>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</si>
  <si>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</si>
  <si>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</si>
  <si>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</si>
  <si>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</si>
  <si>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</si>
  <si>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</si>
  <si>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</si>
  <si>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</si>
  <si>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</si>
  <si>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</si>
  <si>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</si>
  <si>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</si>
  <si>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</si>
  <si>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</si>
  <si>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</si>
  <si>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</si>
  <si>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</si>
  <si>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</si>
  <si>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</si>
  <si>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</si>
  <si>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</si>
  <si>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</si>
  <si>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</si>
  <si>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</si>
  <si>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</si>
  <si>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</si>
  <si>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</si>
  <si>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</si>
  <si>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</si>
  <si>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</si>
  <si>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</si>
  <si>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</si>
  <si>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</si>
  <si>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</si>
  <si>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</si>
  <si>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</si>
  <si>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</si>
  <si>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</si>
  <si>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</si>
  <si>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</si>
  <si>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</si>
  <si>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</si>
  <si>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</si>
  <si>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</si>
  <si>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</si>
  <si>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</si>
  <si>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</si>
  <si>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</si>
  <si>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</si>
  <si>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</si>
  <si>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</si>
  <si>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</si>
  <si>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</si>
  <si>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</si>
  <si>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</si>
  <si>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</si>
  <si>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</si>
  <si>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</si>
  <si>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</si>
  <si>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</si>
  <si>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</si>
  <si>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</si>
  <si>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</si>
  <si>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</si>
  <si>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</si>
  <si>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</si>
  <si>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</si>
  <si>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</si>
  <si>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</si>
  <si>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</si>
  <si>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</si>
  <si>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</si>
  <si>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</si>
  <si>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</si>
  <si>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</si>
  <si>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</si>
  <si>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</si>
  <si>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</si>
  <si>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</si>
  <si>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</si>
  <si>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</si>
  <si>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</si>
  <si>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</si>
  <si>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</si>
  <si>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</si>
  <si>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</si>
  <si>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</si>
  <si>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</si>
  <si>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</si>
  <si>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</si>
  <si>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</si>
  <si>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</si>
  <si>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</si>
  <si>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</si>
  <si>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</si>
  <si>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</si>
  <si>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</si>
  <si>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</si>
  <si>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</si>
  <si>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</si>
  <si>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</si>
  <si>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</si>
  <si>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</si>
  <si>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</si>
  <si>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</si>
  <si>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</si>
  <si>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</si>
  <si>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</si>
  <si>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</si>
  <si>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</si>
  <si>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</si>
  <si>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</si>
  <si>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</si>
  <si>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</si>
  <si>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</si>
  <si>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</si>
  <si>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</si>
  <si>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</si>
  <si>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</si>
  <si>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</si>
  <si>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</si>
  <si>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</si>
  <si>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</si>
  <si>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</si>
  <si>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</si>
  <si>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</si>
  <si>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</si>
  <si>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</si>
  <si>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</si>
  <si>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</si>
  <si>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</si>
  <si>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</si>
  <si>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</si>
  <si>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</si>
  <si>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</si>
  <si>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</si>
  <si>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</si>
  <si>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</si>
  <si>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</si>
  <si>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</si>
  <si>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</si>
  <si>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</si>
  <si>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</si>
  <si>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</si>
  <si>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</si>
  <si>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</si>
  <si>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</si>
  <si>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</si>
  <si>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</si>
  <si>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</si>
  <si>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</si>
  <si>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</si>
  <si>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</si>
  <si>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</si>
  <si>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</si>
  <si>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</si>
  <si>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</si>
  <si>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</si>
  <si>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</si>
  <si>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</si>
  <si>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</si>
  <si>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</si>
  <si>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</si>
  <si>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</si>
  <si>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</si>
  <si>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</si>
  <si>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</si>
  <si>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</si>
  <si>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</si>
  <si>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</si>
  <si>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</si>
  <si>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</si>
  <si>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</si>
  <si>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</si>
  <si>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</si>
  <si>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</si>
  <si>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</si>
  <si>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</si>
  <si>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</si>
  <si>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</si>
  <si>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</si>
  <si>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</si>
  <si>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</si>
  <si>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</si>
  <si>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</si>
  <si>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</si>
  <si>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</si>
  <si>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</si>
  <si>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</si>
  <si>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</si>
  <si>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</si>
  <si>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</si>
  <si>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</si>
  <si>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</si>
  <si>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</si>
  <si>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</si>
  <si>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</si>
  <si>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</si>
  <si>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</si>
  <si>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</si>
  <si>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</si>
  <si>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</si>
  <si>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</si>
  <si>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</si>
  <si>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</si>
  <si>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</si>
  <si>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</si>
  <si>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</si>
  <si>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</si>
  <si>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</si>
  <si>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</si>
  <si>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</si>
  <si>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</si>
  <si>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</si>
  <si>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</si>
  <si>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</si>
  <si>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</si>
  <si>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</si>
  <si>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</si>
  <si>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</si>
  <si>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</si>
  <si>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</si>
  <si>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</si>
  <si>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</si>
  <si>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</si>
  <si>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</si>
  <si>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</si>
  <si>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</si>
  <si>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</si>
  <si>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</si>
  <si>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</si>
  <si>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</si>
  <si>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</si>
  <si>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</si>
  <si>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</si>
  <si>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</si>
  <si>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</si>
  <si>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</si>
  <si>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</si>
  <si>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</si>
  <si>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</si>
  <si>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</si>
  <si>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</si>
  <si>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</si>
  <si>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</si>
  <si>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</si>
  <si>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</si>
  <si>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</si>
  <si>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</si>
  <si>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</si>
  <si>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</si>
  <si>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</si>
  <si>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</si>
  <si>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</si>
  <si>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</si>
  <si>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</si>
  <si>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</si>
  <si>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</si>
  <si>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</si>
  <si>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</si>
  <si>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</si>
  <si>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</si>
  <si>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</si>
  <si>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</si>
  <si>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</si>
  <si>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</si>
  <si>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</si>
  <si>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</si>
  <si>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</si>
  <si>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</si>
  <si>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</si>
  <si>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</si>
  <si>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</si>
  <si>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</si>
  <si>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</si>
  <si>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</si>
  <si>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</si>
  <si>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</si>
  <si>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</si>
  <si>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</si>
  <si>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</si>
  <si>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</si>
  <si>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</si>
  <si>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</si>
  <si>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</si>
  <si>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</si>
  <si>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</si>
  <si>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</si>
  <si>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</si>
  <si>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</si>
  <si>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</si>
  <si>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</si>
  <si>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</si>
  <si>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</si>
  <si>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</si>
  <si>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</si>
  <si>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</si>
  <si>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</si>
  <si>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</si>
  <si>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</si>
  <si>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</si>
  <si>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</si>
  <si>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</si>
  <si>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</si>
  <si>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</si>
  <si>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</si>
  <si>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</si>
  <si>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</si>
  <si>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</si>
  <si>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</si>
  <si>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</si>
  <si>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</si>
  <si>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</si>
  <si>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</si>
  <si>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</si>
  <si>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</si>
  <si>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</si>
  <si>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</si>
  <si>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</si>
  <si>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</si>
  <si>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</si>
  <si>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</si>
  <si>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</si>
  <si>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</si>
  <si>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</si>
  <si>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</si>
  <si>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</si>
  <si>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</si>
  <si>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</si>
  <si>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</si>
  <si>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</si>
  <si>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</si>
  <si>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</si>
  <si>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</si>
  <si>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 xml:space="preserve"> МЕТОД</t>
  </si>
  <si>
    <t xml:space="preserve">Име на  предприятието:  СОФАРМА АД 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</si>
  <si>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</si>
  <si>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</si>
  <si>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</si>
  <si>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</si>
  <si>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</si>
  <si>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</si>
  <si>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</si>
  <si>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>ПРЕДВАРИТЕЛЕН КОНСОЛИДИРАН</t>
  </si>
  <si>
    <t>01.01.-31.12.2013</t>
  </si>
  <si>
    <t>Вид на отчета: ПРЕДВАРИТЕЛЕН КОНСОЛИДИРАН</t>
  </si>
  <si>
    <t>Отчетен период:01.01.2012 - 31.12.2013</t>
  </si>
  <si>
    <t>Съставител: Людмила Бонджова</t>
  </si>
  <si>
    <t>Людмила Бонджова</t>
  </si>
  <si>
    <t xml:space="preserve"> Ръководител:</t>
  </si>
  <si>
    <t>1. ДОВЕРИЕ ОБЕДИНЕН ХОЛДИНГ АД</t>
  </si>
  <si>
    <t>2. МЕДИКА АД</t>
  </si>
  <si>
    <t>3. ЛАВЕНА</t>
  </si>
  <si>
    <t>4. ХИДРОИЗОМАТ АД</t>
  </si>
  <si>
    <t>5. СОФАРМА ИМОТИ АД</t>
  </si>
  <si>
    <t>6. МАРИЦАТЕКС АД</t>
  </si>
  <si>
    <t>7. ТОДОРОВ АД</t>
  </si>
  <si>
    <t>8. ЕКОБУЛПАК АД</t>
  </si>
  <si>
    <t>9. УНИКРЕДИТ БУЛБАНК АД</t>
  </si>
  <si>
    <t>10. БАЛКАНФАРМА РАЗГРАД</t>
  </si>
  <si>
    <t>11. БАЛКАНФАРМА ДУПНИЦА</t>
  </si>
  <si>
    <t>12. ЕЛФАРМА АД</t>
  </si>
  <si>
    <t>1. ОЛАЙНФАРМА АД</t>
  </si>
  <si>
    <t>2. ПРИВРЕДНА БАНКА АД</t>
  </si>
  <si>
    <t>3. АГРОБАНКА АД</t>
  </si>
  <si>
    <t>4. АИК БАНК АД</t>
  </si>
  <si>
    <t>5. МЕТАЛСБАНКА АД</t>
  </si>
  <si>
    <t>6. ДУНАВ ОСИГУРЯВАНЕ АД</t>
  </si>
  <si>
    <t>7. АЛЛАНКО</t>
  </si>
  <si>
    <t>8. БИОТЕСТ АГРО</t>
  </si>
  <si>
    <t>13. ЕЛАНА АГРОКРЕДИТ АД</t>
  </si>
  <si>
    <t>14. ОЗОФ ДОВЕРИЕ АД</t>
  </si>
  <si>
    <t>15. ВРАТИЦА АД</t>
  </si>
  <si>
    <t xml:space="preserve">1. СПЕЦАФАРМАЦИЯ </t>
  </si>
  <si>
    <t xml:space="preserve"> Съставител:</t>
  </si>
  <si>
    <t xml:space="preserve">Дата  на съставяне: 27.02.2014                                                                                                                                </t>
  </si>
  <si>
    <t xml:space="preserve">Дата на съставяне:            27.02.2014                         </t>
  </si>
  <si>
    <t>Съставител:</t>
  </si>
  <si>
    <t xml:space="preserve"> Людмила Бонджова</t>
  </si>
  <si>
    <t>Дата на съставяне: 27.02.2014</t>
  </si>
  <si>
    <t xml:space="preserve">Дата на съставяне: 27.02.2014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</si>
</sst>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28">
    <xf numFmtId="0" fontId="0" fillId="0" borderId="0" xfId="0"/>
    <xf numFmtId="0" fontId="9" fillId="0" borderId="0" xfId="8" applyFont="1" applyBorder="1" applyAlignment="1" applyProtection="1">
      <alignment horizontal="left" vertical="top"/>
      <protection locked="0"/>
    </xf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11" fillId="0" borderId="0" xfId="4" applyFont="1" applyAlignment="1" applyProtection="1">
      <alignment horizontal="left" vertical="center" wrapText="1"/>
      <protection locked="0"/>
    </xf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0" fontId="11" fillId="0" borderId="0" xfId="11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" xfId="5" applyNumberFormat="1" applyFont="1" applyBorder="1" applyAlignment="1">
      <alignment horizontal="right" vertical="center" wrapText="1"/>
    </xf>
    <xf numFmtId="10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left" vertical="top"/>
      <protection locked="0"/>
    </xf>
    <xf numFmtId="14" fontId="7" fillId="0" borderId="0" xfId="8" applyNumberFormat="1" applyFont="1" applyBorder="1" applyAlignment="1" applyProtection="1">
      <alignment horizontal="left" vertical="top" wrapText="1"/>
      <protection locked="0"/>
    </xf>
    <xf numFmtId="1" fontId="21" fillId="0" borderId="0" xfId="7" applyNumberFormat="1" applyFont="1"/>
    <xf numFmtId="0" fontId="4" fillId="0" borderId="1" xfId="5" applyFont="1" applyFill="1" applyBorder="1" applyAlignment="1">
      <alignment horizontal="left" vertical="center" wrapText="1"/>
    </xf>
    <xf numFmtId="10" fontId="4" fillId="3" borderId="1" xfId="1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22" fillId="0" borderId="0" xfId="7" applyFont="1" applyBorder="1" applyProtection="1">
      <protection locked="0"/>
    </xf>
    <xf numFmtId="0" fontId="11" fillId="0" borderId="0" xfId="4" applyFont="1" applyAlignment="1" applyProtection="1">
      <alignment horizontal="right" vertical="center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2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3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6" applyFont="1" applyAlignment="1" applyProtection="1">
      <alignment horizontal="left"/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1" fontId="11" fillId="0" borderId="0" xfId="4" applyNumberFormat="1" applyFont="1" applyAlignment="1" applyProtection="1">
      <alignment horizontal="center" vertical="center" wrapText="1"/>
      <protection locked="0"/>
    </xf>
    <xf numFmtId="49" fontId="11" fillId="0" borderId="0" xfId="4" applyNumberFormat="1" applyFont="1" applyAlignment="1" applyProtection="1">
      <alignment horizontal="right" vertical="center" wrapText="1"/>
      <protection locked="0"/>
    </xf>
    <xf numFmtId="0" fontId="0" fillId="0" borderId="0" xfId="0" applyAlignment="1"/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3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Percent" xfId="1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70" zoomScale="80" zoomScaleNormal="80" workbookViewId="0">
      <selection activeCell="G11" sqref="G11:H94"/>
    </sheetView>
  </sheetViews>
  <sheetFormatPr defaultColWidth="9.28515625" defaultRowHeight="12.75"/>
  <cols>
    <col min="1" max="1" width="43.7109375" style="218" customWidth="1"/>
    <col min="2" max="2" width="9.85546875" style="218" customWidth="1"/>
    <col min="3" max="3" width="11.140625" style="218" customWidth="1"/>
    <col min="4" max="4" width="14" style="218" customWidth="1"/>
    <col min="5" max="5" width="70.7109375" style="218" customWidth="1"/>
    <col min="6" max="6" width="9.42578125" style="223" customWidth="1"/>
    <col min="7" max="7" width="12.7109375" style="218" customWidth="1"/>
    <col min="8" max="8" width="18.7109375" style="224" customWidth="1"/>
    <col min="9" max="9" width="3.42578125" style="198" customWidth="1"/>
    <col min="10" max="16384" width="9.28515625" style="198"/>
  </cols>
  <sheetData>
    <row r="1" spans="1:8" ht="15">
      <c r="A1" s="263" t="s">
        <v>858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2" t="s">
        <v>846</v>
      </c>
      <c r="F3" s="268" t="s">
        <v>1</v>
      </c>
      <c r="G3" s="221"/>
      <c r="H3" s="572">
        <v>831902088</v>
      </c>
    </row>
    <row r="4" spans="1:8" ht="28.5">
      <c r="A4" s="199" t="s">
        <v>2</v>
      </c>
      <c r="B4" s="560"/>
      <c r="C4" s="560"/>
      <c r="D4" s="561"/>
      <c r="E4" s="553" t="s">
        <v>860</v>
      </c>
      <c r="F4" s="219" t="s">
        <v>3</v>
      </c>
      <c r="G4" s="220"/>
      <c r="H4" s="572">
        <v>684</v>
      </c>
    </row>
    <row r="5" spans="1:8" ht="15">
      <c r="A5" s="199" t="s">
        <v>4</v>
      </c>
      <c r="B5" s="263"/>
      <c r="C5" s="263"/>
      <c r="D5" s="263"/>
      <c r="E5" s="573" t="s">
        <v>861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2" t="s">
        <v>15</v>
      </c>
      <c r="B9" s="280"/>
      <c r="C9" s="281"/>
      <c r="D9" s="282"/>
      <c r="E9" s="530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44413</v>
      </c>
      <c r="D11" s="200">
        <v>42012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f>125166+1-13</f>
        <v>125154</v>
      </c>
      <c r="D12" s="200">
        <v>85552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94028</v>
      </c>
      <c r="D13" s="200">
        <v>57820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f>10295-13</f>
        <v>10282</v>
      </c>
      <c r="D14" s="200">
        <v>2833</v>
      </c>
      <c r="E14" s="294" t="s">
        <v>33</v>
      </c>
      <c r="F14" s="293" t="s">
        <v>34</v>
      </c>
      <c r="G14" s="386">
        <v>-18995</v>
      </c>
      <c r="H14" s="386">
        <v>-13594</v>
      </c>
    </row>
    <row r="15" spans="1:8" ht="15">
      <c r="A15" s="286" t="s">
        <v>35</v>
      </c>
      <c r="B15" s="292" t="s">
        <v>36</v>
      </c>
      <c r="C15" s="200">
        <v>12487</v>
      </c>
      <c r="D15" s="200">
        <v>13737</v>
      </c>
      <c r="E15" s="294" t="s">
        <v>37</v>
      </c>
      <c r="F15" s="293" t="s">
        <v>38</v>
      </c>
      <c r="G15" s="386"/>
      <c r="H15" s="386">
        <v>0</v>
      </c>
    </row>
    <row r="16" spans="1:8" ht="15">
      <c r="A16" s="286" t="s">
        <v>39</v>
      </c>
      <c r="B16" s="295" t="s">
        <v>40</v>
      </c>
      <c r="C16" s="200">
        <f>8468-7</f>
        <v>8461</v>
      </c>
      <c r="D16" s="200">
        <v>8175</v>
      </c>
      <c r="E16" s="294" t="s">
        <v>41</v>
      </c>
      <c r="F16" s="293" t="s">
        <v>42</v>
      </c>
      <c r="G16" s="386"/>
      <c r="H16" s="386">
        <v>0</v>
      </c>
    </row>
    <row r="17" spans="1:18" ht="25.5">
      <c r="A17" s="286" t="s">
        <v>43</v>
      </c>
      <c r="B17" s="292" t="s">
        <v>44</v>
      </c>
      <c r="C17" s="200">
        <f>14322+7</f>
        <v>14329</v>
      </c>
      <c r="D17" s="200">
        <v>81945</v>
      </c>
      <c r="E17" s="294" t="s">
        <v>45</v>
      </c>
      <c r="F17" s="296" t="s">
        <v>46</v>
      </c>
      <c r="G17" s="203">
        <f>G11+G14+G15+G16</f>
        <v>113005</v>
      </c>
      <c r="H17" s="203">
        <f>H11+H14+H15+H16</f>
        <v>118406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1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8" ht="15">
      <c r="A19" s="286" t="s">
        <v>50</v>
      </c>
      <c r="B19" s="300" t="s">
        <v>51</v>
      </c>
      <c r="C19" s="204">
        <f>SUM(C11:C18)</f>
        <v>309154</v>
      </c>
      <c r="D19" s="204">
        <f>SUM(D11:D18)</f>
        <v>292074</v>
      </c>
      <c r="E19" s="288" t="s">
        <v>52</v>
      </c>
      <c r="F19" s="293" t="s">
        <v>53</v>
      </c>
      <c r="G19" s="201"/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18" ht="15">
      <c r="A20" s="286" t="s">
        <v>54</v>
      </c>
      <c r="B20" s="300" t="s">
        <v>55</v>
      </c>
      <c r="C20" s="200">
        <v>10534</v>
      </c>
      <c r="D20" s="200">
        <v>7110</v>
      </c>
      <c r="E20" s="288" t="s">
        <v>56</v>
      </c>
      <c r="F20" s="293" t="s">
        <v>57</v>
      </c>
      <c r="G20" s="207">
        <v>22002</v>
      </c>
      <c r="H20" s="207">
        <v>23639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191425</v>
      </c>
      <c r="H21" s="205">
        <f>SUM(H22:H24)</f>
        <v>165874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1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30051</v>
      </c>
      <c r="H22" s="201">
        <v>25934</v>
      </c>
    </row>
    <row r="23" spans="1:18" ht="15">
      <c r="A23" s="286" t="s">
        <v>65</v>
      </c>
      <c r="B23" s="292" t="s">
        <v>66</v>
      </c>
      <c r="C23" s="200">
        <v>8713</v>
      </c>
      <c r="D23" s="200">
        <v>6301</v>
      </c>
      <c r="E23" s="304" t="s">
        <v>67</v>
      </c>
      <c r="F23" s="293" t="s">
        <v>68</v>
      </c>
      <c r="G23" s="201"/>
      <c r="H23" s="201"/>
      <c r="M23" s="206"/>
    </row>
    <row r="24" spans="1:18" ht="15">
      <c r="A24" s="286" t="s">
        <v>69</v>
      </c>
      <c r="B24" s="292" t="s">
        <v>70</v>
      </c>
      <c r="C24" s="200">
        <v>4143</v>
      </c>
      <c r="D24" s="200">
        <v>2567</v>
      </c>
      <c r="E24" s="288" t="s">
        <v>71</v>
      </c>
      <c r="F24" s="293" t="s">
        <v>72</v>
      </c>
      <c r="G24" s="201">
        <v>161374</v>
      </c>
      <c r="H24" s="201">
        <v>139940</v>
      </c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213427</v>
      </c>
      <c r="H25" s="203">
        <f>H19+H20+H21</f>
        <v>189513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18" ht="15">
      <c r="A26" s="286" t="s">
        <v>77</v>
      </c>
      <c r="B26" s="292" t="s">
        <v>78</v>
      </c>
      <c r="C26" s="200">
        <v>2689</v>
      </c>
      <c r="D26" s="200">
        <v>4563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15545</v>
      </c>
      <c r="D27" s="204">
        <f>SUM(D23:D26)</f>
        <v>13431</v>
      </c>
      <c r="E27" s="304" t="s">
        <v>82</v>
      </c>
      <c r="F27" s="293" t="s">
        <v>83</v>
      </c>
      <c r="G27" s="203">
        <f>SUM(G28:G30)</f>
        <v>0</v>
      </c>
      <c r="H27" s="203">
        <f>SUM(H28:H30)</f>
        <v>0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18" ht="15">
      <c r="A28" s="286"/>
      <c r="B28" s="292"/>
      <c r="C28" s="303"/>
      <c r="D28" s="204"/>
      <c r="E28" s="288" t="s">
        <v>84</v>
      </c>
      <c r="F28" s="293" t="s">
        <v>85</v>
      </c>
      <c r="G28" s="201"/>
      <c r="H28" s="201"/>
    </row>
    <row r="29" spans="1:18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18" ht="15">
      <c r="A30" s="286" t="s">
        <v>89</v>
      </c>
      <c r="B30" s="292" t="s">
        <v>90</v>
      </c>
      <c r="C30" s="200">
        <v>13473</v>
      </c>
      <c r="D30" s="200">
        <v>12949</v>
      </c>
      <c r="E30" s="288" t="s">
        <v>91</v>
      </c>
      <c r="F30" s="293" t="s">
        <v>92</v>
      </c>
      <c r="G30" s="207"/>
      <c r="H30" s="207"/>
    </row>
    <row r="31" spans="1:18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v>33664</v>
      </c>
      <c r="H31" s="201">
        <v>37960</v>
      </c>
      <c r="M31" s="206"/>
    </row>
    <row r="32" spans="1:18" ht="15">
      <c r="A32" s="286" t="s">
        <v>97</v>
      </c>
      <c r="B32" s="301" t="s">
        <v>98</v>
      </c>
      <c r="C32" s="204">
        <f>C30+C31</f>
        <v>13473</v>
      </c>
      <c r="D32" s="204">
        <f>D30+D31</f>
        <v>12949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33664</v>
      </c>
      <c r="H33" s="203">
        <f>H27+H31+H32</f>
        <v>37960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8" ht="15">
      <c r="A34" s="286" t="s">
        <v>837</v>
      </c>
      <c r="B34" s="295" t="s">
        <v>104</v>
      </c>
      <c r="C34" s="204">
        <f>SUM(C35:C38)</f>
        <v>9080</v>
      </c>
      <c r="D34" s="204">
        <f>SUM(D35:D38)</f>
        <v>24007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1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360096</v>
      </c>
      <c r="H36" s="203">
        <f>H25+H17+H33</f>
        <v>345879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8" ht="15">
      <c r="A37" s="286" t="s">
        <v>111</v>
      </c>
      <c r="B37" s="292" t="s">
        <v>112</v>
      </c>
      <c r="C37" s="200">
        <v>998</v>
      </c>
      <c r="D37" s="200">
        <v>582</v>
      </c>
      <c r="E37" s="288"/>
      <c r="F37" s="313"/>
      <c r="G37" s="306"/>
      <c r="H37" s="307"/>
      <c r="M37" s="206"/>
    </row>
    <row r="38" spans="1:18" ht="15">
      <c r="A38" s="286" t="s">
        <v>113</v>
      </c>
      <c r="B38" s="292" t="s">
        <v>114</v>
      </c>
      <c r="C38" s="200">
        <v>8082</v>
      </c>
      <c r="D38" s="200">
        <v>23425</v>
      </c>
      <c r="E38" s="314"/>
      <c r="F38" s="309"/>
      <c r="G38" s="310"/>
      <c r="H38" s="311"/>
    </row>
    <row r="39" spans="1:18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1" t="s">
        <v>117</v>
      </c>
      <c r="F39" s="312" t="s">
        <v>118</v>
      </c>
      <c r="G39" s="207">
        <v>54008</v>
      </c>
      <c r="H39" s="207">
        <v>45474</v>
      </c>
      <c r="I39" s="341"/>
      <c r="J39" s="341"/>
      <c r="K39" s="341"/>
      <c r="L39" s="341"/>
      <c r="M39" s="342"/>
      <c r="N39" s="341"/>
      <c r="O39" s="341"/>
    </row>
    <row r="40" spans="1:1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18" ht="15">
      <c r="A41" s="286" t="s">
        <v>121</v>
      </c>
      <c r="B41" s="315" t="s">
        <v>122</v>
      </c>
      <c r="C41" s="200"/>
      <c r="D41" s="200"/>
      <c r="E41" s="531" t="s">
        <v>123</v>
      </c>
      <c r="F41" s="316"/>
      <c r="G41" s="317"/>
      <c r="H41" s="318"/>
    </row>
    <row r="42" spans="1:1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8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1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56556</v>
      </c>
      <c r="H44" s="201">
        <v>56844</v>
      </c>
    </row>
    <row r="45" spans="1:18" ht="15">
      <c r="A45" s="286" t="s">
        <v>135</v>
      </c>
      <c r="B45" s="300" t="s">
        <v>136</v>
      </c>
      <c r="C45" s="204">
        <f>C34+C39+C44</f>
        <v>9080</v>
      </c>
      <c r="D45" s="204">
        <f>D34+D39+D44</f>
        <v>24007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1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8" ht="15">
      <c r="A47" s="286" t="s">
        <v>142</v>
      </c>
      <c r="B47" s="292" t="s">
        <v>143</v>
      </c>
      <c r="C47" s="200">
        <v>25656</v>
      </c>
      <c r="D47" s="200">
        <v>1183</v>
      </c>
      <c r="E47" s="302" t="s">
        <v>144</v>
      </c>
      <c r="F47" s="293" t="s">
        <v>145</v>
      </c>
      <c r="G47" s="201"/>
      <c r="H47" s="201"/>
      <c r="M47" s="206"/>
    </row>
    <row r="48" spans="1:18" ht="15">
      <c r="A48" s="286" t="s">
        <v>146</v>
      </c>
      <c r="B48" s="295" t="s">
        <v>147</v>
      </c>
      <c r="C48" s="200">
        <v>484</v>
      </c>
      <c r="D48" s="200">
        <v>1314</v>
      </c>
      <c r="E48" s="288" t="s">
        <v>148</v>
      </c>
      <c r="F48" s="293" t="s">
        <v>149</v>
      </c>
      <c r="G48" s="201">
        <v>8226</v>
      </c>
      <c r="H48" s="201">
        <v>5121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64782</v>
      </c>
      <c r="H49" s="203">
        <f>SUM(H43:H48)</f>
        <v>61965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5">
      <c r="A50" s="286" t="s">
        <v>77</v>
      </c>
      <c r="B50" s="292" t="s">
        <v>153</v>
      </c>
      <c r="C50" s="200">
        <v>104</v>
      </c>
      <c r="D50" s="200">
        <v>146</v>
      </c>
      <c r="E50" s="288"/>
      <c r="F50" s="293"/>
      <c r="G50" s="303"/>
      <c r="H50" s="203"/>
    </row>
    <row r="51" spans="1:18" ht="15">
      <c r="A51" s="286" t="s">
        <v>154</v>
      </c>
      <c r="B51" s="300" t="s">
        <v>155</v>
      </c>
      <c r="C51" s="204">
        <f>SUM(C47:C50)</f>
        <v>26244</v>
      </c>
      <c r="D51" s="204">
        <f>SUM(D47:D50)</f>
        <v>2643</v>
      </c>
      <c r="E51" s="302" t="s">
        <v>156</v>
      </c>
      <c r="F51" s="296" t="s">
        <v>157</v>
      </c>
      <c r="G51" s="201">
        <v>2590</v>
      </c>
      <c r="H51" s="201">
        <v>2331</v>
      </c>
      <c r="I51" s="341"/>
      <c r="J51" s="341"/>
      <c r="K51" s="341"/>
      <c r="L51" s="341"/>
      <c r="M51" s="341"/>
      <c r="N51" s="341"/>
      <c r="O51" s="341"/>
    </row>
    <row r="52" spans="1:1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1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7717</v>
      </c>
      <c r="H53" s="201">
        <v>5792</v>
      </c>
    </row>
    <row r="54" spans="1:18" ht="15">
      <c r="A54" s="286" t="s">
        <v>165</v>
      </c>
      <c r="B54" s="300" t="s">
        <v>166</v>
      </c>
      <c r="C54" s="200">
        <v>4741</v>
      </c>
      <c r="D54" s="200">
        <v>2537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388771</v>
      </c>
      <c r="D55" s="204">
        <f>D19+D20+D21+D27+D32+D45+D51+D53+D54</f>
        <v>354751</v>
      </c>
      <c r="E55" s="288" t="s">
        <v>171</v>
      </c>
      <c r="F55" s="312" t="s">
        <v>172</v>
      </c>
      <c r="G55" s="203">
        <f>G49+G51+G52+G53+G54</f>
        <v>75089</v>
      </c>
      <c r="H55" s="203">
        <f>H49+H51+H52+H53+H54</f>
        <v>70088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18" ht="15">
      <c r="A56" s="533" t="s">
        <v>173</v>
      </c>
      <c r="B56" s="295"/>
      <c r="C56" s="303"/>
      <c r="D56" s="204"/>
      <c r="E56" s="288"/>
      <c r="F56" s="322"/>
      <c r="G56" s="303"/>
      <c r="H56" s="203"/>
    </row>
    <row r="57" spans="1:18" ht="15">
      <c r="A57" s="286" t="s">
        <v>174</v>
      </c>
      <c r="B57" s="292"/>
      <c r="C57" s="303"/>
      <c r="D57" s="204"/>
      <c r="E57" s="536" t="s">
        <v>175</v>
      </c>
      <c r="F57" s="322"/>
      <c r="G57" s="303"/>
      <c r="H57" s="203"/>
      <c r="M57" s="206"/>
    </row>
    <row r="58" spans="1:18" ht="15">
      <c r="A58" s="286" t="s">
        <v>176</v>
      </c>
      <c r="B58" s="292" t="s">
        <v>177</v>
      </c>
      <c r="C58" s="200">
        <v>34889</v>
      </c>
      <c r="D58" s="200">
        <v>29228</v>
      </c>
      <c r="E58" s="288" t="s">
        <v>126</v>
      </c>
      <c r="F58" s="323"/>
      <c r="G58" s="303"/>
      <c r="H58" s="203"/>
    </row>
    <row r="59" spans="1:18" ht="15">
      <c r="A59" s="286" t="s">
        <v>178</v>
      </c>
      <c r="B59" s="292" t="s">
        <v>179</v>
      </c>
      <c r="C59" s="200">
        <v>35198</v>
      </c>
      <c r="D59" s="200">
        <v>42136</v>
      </c>
      <c r="E59" s="302" t="s">
        <v>180</v>
      </c>
      <c r="F59" s="293" t="s">
        <v>181</v>
      </c>
      <c r="G59" s="201">
        <v>209743</v>
      </c>
      <c r="H59" s="201">
        <v>203994</v>
      </c>
      <c r="M59" s="206"/>
    </row>
    <row r="60" spans="1:18" ht="15">
      <c r="A60" s="286" t="s">
        <v>182</v>
      </c>
      <c r="B60" s="292" t="s">
        <v>183</v>
      </c>
      <c r="C60" s="200">
        <v>66050</v>
      </c>
      <c r="D60" s="200">
        <v>55012</v>
      </c>
      <c r="E60" s="288" t="s">
        <v>184</v>
      </c>
      <c r="F60" s="293" t="s">
        <v>185</v>
      </c>
      <c r="G60" s="201">
        <v>6246</v>
      </c>
      <c r="H60" s="201">
        <v>9559</v>
      </c>
    </row>
    <row r="61" spans="1:18" ht="15">
      <c r="A61" s="286" t="s">
        <v>186</v>
      </c>
      <c r="B61" s="295" t="s">
        <v>187</v>
      </c>
      <c r="C61" s="200">
        <v>4585</v>
      </c>
      <c r="D61" s="200">
        <v>4574</v>
      </c>
      <c r="E61" s="294" t="s">
        <v>188</v>
      </c>
      <c r="F61" s="323" t="s">
        <v>189</v>
      </c>
      <c r="G61" s="203">
        <f>SUM(G62:G68)</f>
        <v>78470</v>
      </c>
      <c r="H61" s="203">
        <f>SUM(H62:H68)</f>
        <v>65834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1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3806</v>
      </c>
      <c r="H62" s="201">
        <v>1560</v>
      </c>
    </row>
    <row r="63" spans="1:18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/>
      <c r="H63" s="201">
        <v>0</v>
      </c>
      <c r="M63" s="206"/>
    </row>
    <row r="64" spans="1:18" ht="15">
      <c r="A64" s="286" t="s">
        <v>50</v>
      </c>
      <c r="B64" s="300" t="s">
        <v>198</v>
      </c>
      <c r="C64" s="204">
        <f>SUM(C58:C63)</f>
        <v>140722</v>
      </c>
      <c r="D64" s="204">
        <f>SUM(D58:D63)</f>
        <v>130950</v>
      </c>
      <c r="E64" s="288" t="s">
        <v>199</v>
      </c>
      <c r="F64" s="293" t="s">
        <v>200</v>
      </c>
      <c r="G64" s="201">
        <v>62583</v>
      </c>
      <c r="H64" s="201">
        <v>53760</v>
      </c>
      <c r="I64" s="341"/>
      <c r="J64" s="341"/>
      <c r="K64" s="341"/>
      <c r="L64" s="341"/>
      <c r="M64" s="341"/>
      <c r="N64" s="341"/>
      <c r="O64" s="341"/>
    </row>
    <row r="65" spans="1:1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985</v>
      </c>
      <c r="H65" s="201">
        <v>1482</v>
      </c>
    </row>
    <row r="66" spans="1:1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5454</v>
      </c>
      <c r="H66" s="201">
        <v>5366</v>
      </c>
    </row>
    <row r="67" spans="1:18" ht="15">
      <c r="A67" s="286" t="s">
        <v>206</v>
      </c>
      <c r="B67" s="292" t="s">
        <v>207</v>
      </c>
      <c r="C67" s="200">
        <v>26771</v>
      </c>
      <c r="D67" s="200">
        <v>60871</v>
      </c>
      <c r="E67" s="288" t="s">
        <v>208</v>
      </c>
      <c r="F67" s="293" t="s">
        <v>209</v>
      </c>
      <c r="G67" s="201">
        <v>1401</v>
      </c>
      <c r="H67" s="201">
        <v>1258</v>
      </c>
    </row>
    <row r="68" spans="1:18" ht="15">
      <c r="A68" s="286" t="s">
        <v>210</v>
      </c>
      <c r="B68" s="292" t="s">
        <v>211</v>
      </c>
      <c r="C68" s="200">
        <v>186491</v>
      </c>
      <c r="D68" s="200">
        <v>154784</v>
      </c>
      <c r="E68" s="288" t="s">
        <v>212</v>
      </c>
      <c r="F68" s="293" t="s">
        <v>213</v>
      </c>
      <c r="G68" s="201">
        <v>4241</v>
      </c>
      <c r="H68" s="201">
        <v>2408</v>
      </c>
    </row>
    <row r="69" spans="1:18" ht="15">
      <c r="A69" s="286" t="s">
        <v>214</v>
      </c>
      <c r="B69" s="292" t="s">
        <v>215</v>
      </c>
      <c r="C69" s="200">
        <v>6565</v>
      </c>
      <c r="D69" s="200">
        <v>5774</v>
      </c>
      <c r="E69" s="302" t="s">
        <v>77</v>
      </c>
      <c r="F69" s="293" t="s">
        <v>216</v>
      </c>
      <c r="G69" s="201">
        <v>3376</v>
      </c>
      <c r="H69" s="201">
        <v>4490</v>
      </c>
    </row>
    <row r="70" spans="1:18" ht="15">
      <c r="A70" s="286" t="s">
        <v>217</v>
      </c>
      <c r="B70" s="292" t="s">
        <v>218</v>
      </c>
      <c r="C70" s="200">
        <v>1134</v>
      </c>
      <c r="D70" s="200">
        <v>482</v>
      </c>
      <c r="E70" s="288" t="s">
        <v>219</v>
      </c>
      <c r="F70" s="293" t="s">
        <v>220</v>
      </c>
      <c r="G70" s="201"/>
      <c r="H70" s="201">
        <v>100</v>
      </c>
    </row>
    <row r="71" spans="1:18" ht="15">
      <c r="A71" s="286" t="s">
        <v>221</v>
      </c>
      <c r="B71" s="292" t="s">
        <v>222</v>
      </c>
      <c r="C71" s="200">
        <v>831</v>
      </c>
      <c r="D71" s="200">
        <v>10331</v>
      </c>
      <c r="E71" s="304" t="s">
        <v>45</v>
      </c>
      <c r="F71" s="324" t="s">
        <v>223</v>
      </c>
      <c r="G71" s="210">
        <f>G59+G60+G61+G69+G70</f>
        <v>297835</v>
      </c>
      <c r="H71" s="210">
        <f>H59+H60+H61+H69+H70</f>
        <v>283977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18" ht="15">
      <c r="A72" s="286" t="s">
        <v>224</v>
      </c>
      <c r="B72" s="292" t="s">
        <v>225</v>
      </c>
      <c r="C72" s="200">
        <v>5142</v>
      </c>
      <c r="D72" s="200">
        <v>7824</v>
      </c>
      <c r="E72" s="294"/>
      <c r="F72" s="325"/>
      <c r="G72" s="326"/>
      <c r="H72" s="327"/>
    </row>
    <row r="73" spans="1:18" ht="15">
      <c r="A73" s="286" t="s">
        <v>226</v>
      </c>
      <c r="B73" s="292" t="s">
        <v>227</v>
      </c>
      <c r="C73" s="200"/>
      <c r="D73" s="200"/>
      <c r="E73" s="212"/>
      <c r="F73" s="328"/>
      <c r="G73" s="329"/>
      <c r="H73" s="330"/>
    </row>
    <row r="74" spans="1:18" ht="15">
      <c r="A74" s="286" t="s">
        <v>228</v>
      </c>
      <c r="B74" s="292" t="s">
        <v>229</v>
      </c>
      <c r="C74" s="200">
        <v>1663</v>
      </c>
      <c r="D74" s="200">
        <v>2365</v>
      </c>
      <c r="E74" s="288" t="s">
        <v>230</v>
      </c>
      <c r="F74" s="331" t="s">
        <v>231</v>
      </c>
      <c r="G74" s="201"/>
      <c r="H74" s="201"/>
    </row>
    <row r="75" spans="1:18" ht="15">
      <c r="A75" s="286" t="s">
        <v>75</v>
      </c>
      <c r="B75" s="300" t="s">
        <v>232</v>
      </c>
      <c r="C75" s="204">
        <f>SUM(C67:C74)</f>
        <v>228597</v>
      </c>
      <c r="D75" s="204">
        <f>SUM(D67:D74)</f>
        <v>242431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1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8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8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297835</v>
      </c>
      <c r="H79" s="211">
        <f>H71+H74+H75+H76</f>
        <v>283977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1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1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1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1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8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8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1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8" ht="15">
      <c r="A87" s="286" t="s">
        <v>253</v>
      </c>
      <c r="B87" s="292" t="s">
        <v>254</v>
      </c>
      <c r="C87" s="200">
        <v>1311</v>
      </c>
      <c r="D87" s="200">
        <v>1129</v>
      </c>
      <c r="E87" s="212"/>
      <c r="F87" s="336"/>
      <c r="G87" s="336"/>
      <c r="H87" s="337"/>
      <c r="M87" s="206"/>
    </row>
    <row r="88" spans="1:18" ht="15">
      <c r="A88" s="286" t="s">
        <v>255</v>
      </c>
      <c r="B88" s="292" t="s">
        <v>256</v>
      </c>
      <c r="C88" s="200">
        <v>21217</v>
      </c>
      <c r="D88" s="200">
        <v>11847</v>
      </c>
      <c r="E88" s="314"/>
      <c r="F88" s="336"/>
      <c r="G88" s="336"/>
      <c r="H88" s="337"/>
    </row>
    <row r="89" spans="1:18" ht="15">
      <c r="A89" s="286" t="s">
        <v>257</v>
      </c>
      <c r="B89" s="292" t="s">
        <v>258</v>
      </c>
      <c r="C89" s="200">
        <v>4627</v>
      </c>
      <c r="D89" s="200">
        <v>2791</v>
      </c>
      <c r="E89" s="314"/>
      <c r="F89" s="336"/>
      <c r="G89" s="336"/>
      <c r="H89" s="337"/>
      <c r="M89" s="206"/>
    </row>
    <row r="90" spans="1:1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8" ht="15">
      <c r="A91" s="286" t="s">
        <v>261</v>
      </c>
      <c r="B91" s="300" t="s">
        <v>262</v>
      </c>
      <c r="C91" s="204">
        <f>SUM(C87:C90)</f>
        <v>27155</v>
      </c>
      <c r="D91" s="204">
        <f>SUM(D87:D90)</f>
        <v>15767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18" ht="15">
      <c r="A92" s="286" t="s">
        <v>263</v>
      </c>
      <c r="B92" s="300" t="s">
        <v>264</v>
      </c>
      <c r="C92" s="200">
        <v>1783</v>
      </c>
      <c r="D92" s="200">
        <v>1519</v>
      </c>
      <c r="E92" s="314"/>
      <c r="F92" s="336"/>
      <c r="G92" s="336"/>
      <c r="H92" s="337"/>
    </row>
    <row r="93" spans="1:18" ht="15">
      <c r="A93" s="286" t="s">
        <v>265</v>
      </c>
      <c r="B93" s="338" t="s">
        <v>266</v>
      </c>
      <c r="C93" s="204">
        <f>C64+C75+C84+C91+C92</f>
        <v>398257</v>
      </c>
      <c r="D93" s="204">
        <f>D64+D75+D84+D91+D92</f>
        <v>390667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4" t="s">
        <v>267</v>
      </c>
      <c r="B94" s="339" t="s">
        <v>268</v>
      </c>
      <c r="C94" s="213">
        <f>C93+C55</f>
        <v>787028</v>
      </c>
      <c r="D94" s="213">
        <f>D93+D55</f>
        <v>745418</v>
      </c>
      <c r="E94" s="535" t="s">
        <v>269</v>
      </c>
      <c r="F94" s="340" t="s">
        <v>270</v>
      </c>
      <c r="G94" s="214">
        <f>G36+G39+G55+G79</f>
        <v>787028</v>
      </c>
      <c r="H94" s="214">
        <f>H36+H39+H55+H79</f>
        <v>745418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8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8" ht="15">
      <c r="A96" s="518" t="s">
        <v>838</v>
      </c>
      <c r="B96" s="519"/>
      <c r="C96" s="199"/>
      <c r="D96" s="199"/>
      <c r="E96" s="520"/>
      <c r="F96" s="219"/>
      <c r="G96" s="220"/>
      <c r="H96" s="221"/>
      <c r="M96" s="206"/>
    </row>
    <row r="97" spans="1:13" ht="15">
      <c r="A97" s="518"/>
      <c r="B97" s="519"/>
      <c r="C97" s="199"/>
      <c r="D97" s="199"/>
      <c r="E97" s="520"/>
      <c r="F97" s="219"/>
      <c r="G97" s="220"/>
      <c r="H97" s="221"/>
      <c r="M97" s="206"/>
    </row>
    <row r="98" spans="1:13" ht="15" customHeight="1">
      <c r="A98" s="77" t="s">
        <v>896</v>
      </c>
      <c r="B98" s="519"/>
      <c r="C98" s="588" t="s">
        <v>847</v>
      </c>
      <c r="D98" s="589"/>
      <c r="E98" s="589"/>
      <c r="F98" s="219"/>
      <c r="G98" s="220"/>
      <c r="H98" s="221"/>
      <c r="M98" s="206"/>
    </row>
    <row r="99" spans="1:13" ht="15">
      <c r="C99" s="77"/>
      <c r="D99" s="1"/>
      <c r="E99" s="77"/>
      <c r="F99" s="219"/>
      <c r="G99" s="220"/>
      <c r="H99" s="221"/>
    </row>
    <row r="100" spans="1:13" ht="15">
      <c r="A100" s="222"/>
      <c r="B100" s="222"/>
      <c r="C100" s="588" t="s">
        <v>864</v>
      </c>
      <c r="D100" s="589"/>
      <c r="E100" s="589"/>
    </row>
    <row r="102" spans="1:13">
      <c r="E102" s="225"/>
    </row>
    <row r="104" spans="1:13">
      <c r="M104" s="206"/>
    </row>
    <row r="106" spans="1:13">
      <c r="M106" s="206"/>
    </row>
    <row r="108" spans="1:13">
      <c r="E108" s="225"/>
      <c r="M108" s="206"/>
    </row>
    <row r="110" spans="1:13">
      <c r="E110" s="225"/>
      <c r="M110" s="206"/>
    </row>
    <row r="118" spans="5:13">
      <c r="E118" s="225"/>
    </row>
    <row r="120" spans="5:13">
      <c r="E120" s="225"/>
      <c r="M120" s="206"/>
    </row>
    <row r="122" spans="5:13">
      <c r="E122" s="225"/>
      <c r="M122" s="206"/>
    </row>
    <row r="124" spans="5:13">
      <c r="E124" s="225"/>
    </row>
    <row r="126" spans="5:13">
      <c r="E126" s="225"/>
      <c r="M126" s="206"/>
    </row>
    <row r="128" spans="5:13">
      <c r="E128" s="225"/>
      <c r="M128" s="206"/>
    </row>
    <row r="130" spans="5:13">
      <c r="M130" s="206"/>
    </row>
    <row r="132" spans="5:13">
      <c r="M132" s="206"/>
    </row>
    <row r="134" spans="5:13">
      <c r="M134" s="206"/>
    </row>
    <row r="136" spans="5:13">
      <c r="E136" s="225"/>
      <c r="M136" s="206"/>
    </row>
    <row r="138" spans="5:13">
      <c r="E138" s="225"/>
      <c r="M138" s="206"/>
    </row>
    <row r="140" spans="5:13">
      <c r="E140" s="225"/>
      <c r="M140" s="206"/>
    </row>
    <row r="142" spans="5:13">
      <c r="E142" s="225"/>
      <c r="M142" s="206"/>
    </row>
    <row r="144" spans="5:13">
      <c r="E144" s="225"/>
    </row>
    <row r="146" spans="5:13">
      <c r="E146" s="225"/>
    </row>
    <row r="148" spans="5:13">
      <c r="E148" s="225"/>
    </row>
    <row r="150" spans="5:13">
      <c r="E150" s="225"/>
      <c r="M150" s="206"/>
    </row>
    <row r="152" spans="5:13">
      <c r="M152" s="206"/>
    </row>
    <row r="154" spans="5:13">
      <c r="M154" s="206"/>
    </row>
    <row r="160" spans="5:13">
      <c r="E160" s="225"/>
    </row>
    <row r="162" spans="5:5">
      <c r="E162" s="225"/>
    </row>
    <row r="164" spans="5:5">
      <c r="E164" s="225"/>
    </row>
    <row r="166" spans="5:5">
      <c r="E166" s="225"/>
    </row>
    <row r="168" spans="5:5">
      <c r="E168" s="225"/>
    </row>
    <row r="176" spans="5:5">
      <c r="E176" s="225"/>
    </row>
    <row r="178" spans="5:5">
      <c r="E178" s="225"/>
    </row>
    <row r="180" spans="5:5">
      <c r="E180" s="225"/>
    </row>
    <row r="182" spans="5:5">
      <c r="E182" s="225"/>
    </row>
    <row r="186" spans="5:5">
      <c r="E186" s="225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3622047244094491" right="0.23622047244094491" top="0.39370078740157483" bottom="0.39370078740157483" header="0.15748031496062992" footer="0.15748031496062992"/>
  <pageSetup paperSize="9" scale="70" orientation="landscape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62"/>
  <sheetViews>
    <sheetView tabSelected="1" zoomScaleNormal="100" workbookViewId="0">
      <selection activeCell="E25" sqref="E25"/>
    </sheetView>
  </sheetViews>
  <sheetFormatPr defaultColWidth="9.28515625" defaultRowHeight="12"/>
  <cols>
    <col min="1" max="1" width="48.140625" style="32" customWidth="1"/>
    <col min="2" max="2" width="8.140625" style="32" customWidth="1"/>
    <col min="3" max="3" width="13" style="27" customWidth="1"/>
    <col min="4" max="4" width="12.7109375" style="27" customWidth="1"/>
    <col min="5" max="5" width="32.42578125" style="32" customWidth="1"/>
    <col min="6" max="6" width="9" style="32" customWidth="1"/>
    <col min="7" max="7" width="11.28515625" style="27" customWidth="1"/>
    <col min="8" max="8" width="16.28515625" style="27" customWidth="1"/>
    <col min="9" max="16384" width="9.28515625" style="27"/>
  </cols>
  <sheetData>
    <row r="1" spans="1:18">
      <c r="A1" s="343" t="s">
        <v>857</v>
      </c>
      <c r="B1" s="343"/>
      <c r="C1" s="28"/>
      <c r="D1" s="344"/>
      <c r="E1" s="345"/>
      <c r="F1" s="346"/>
      <c r="G1" s="347"/>
      <c r="H1" s="347"/>
    </row>
    <row r="2" spans="1:18" ht="15">
      <c r="A2" s="6" t="s">
        <v>0</v>
      </c>
      <c r="B2" s="513"/>
      <c r="C2" s="513"/>
      <c r="D2" s="513"/>
      <c r="E2" s="513" t="str">
        <f>'справка №1-БАЛАНС'!E3</f>
        <v>СОФАРМА АД</v>
      </c>
      <c r="F2" s="595" t="s">
        <v>1</v>
      </c>
      <c r="G2" s="595"/>
      <c r="H2" s="348">
        <f>'справка №1-БАЛАНС'!H3</f>
        <v>831902088</v>
      </c>
    </row>
    <row r="3" spans="1:18" ht="15">
      <c r="A3" s="6" t="s">
        <v>271</v>
      </c>
      <c r="B3" s="513"/>
      <c r="C3" s="513"/>
      <c r="D3" s="513"/>
      <c r="E3" s="513" t="str">
        <f>'справка №1-БАЛАНС'!E4</f>
        <v>ПРЕДВАРИТЕЛЕН КОНСОЛИДИРАН</v>
      </c>
      <c r="F3" s="546" t="s">
        <v>3</v>
      </c>
      <c r="G3" s="349"/>
      <c r="H3" s="348">
        <f>'справка №1-БАЛАНС'!H4</f>
        <v>684</v>
      </c>
    </row>
    <row r="4" spans="1:18" ht="17.25" customHeight="1">
      <c r="A4" s="6" t="s">
        <v>4</v>
      </c>
      <c r="B4" s="548"/>
      <c r="C4" s="548"/>
      <c r="D4" s="548"/>
      <c r="E4" s="513" t="str">
        <f>'справка №1-БАЛАНС'!E5</f>
        <v>01.01.-31.12.2013</v>
      </c>
      <c r="F4" s="346"/>
      <c r="G4" s="347"/>
      <c r="H4" s="350" t="s">
        <v>272</v>
      </c>
    </row>
    <row r="5" spans="1:1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18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18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18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18">
      <c r="A9" s="358" t="s">
        <v>279</v>
      </c>
      <c r="B9" s="359" t="s">
        <v>280</v>
      </c>
      <c r="C9" s="78">
        <v>86302</v>
      </c>
      <c r="D9" s="78">
        <v>89575</v>
      </c>
      <c r="E9" s="358" t="s">
        <v>281</v>
      </c>
      <c r="F9" s="360" t="s">
        <v>282</v>
      </c>
      <c r="G9" s="86">
        <v>267047</v>
      </c>
      <c r="H9" s="86">
        <v>266262</v>
      </c>
    </row>
    <row r="10" spans="1:18">
      <c r="A10" s="358" t="s">
        <v>283</v>
      </c>
      <c r="B10" s="359" t="s">
        <v>284</v>
      </c>
      <c r="C10" s="78">
        <v>59809</v>
      </c>
      <c r="D10" s="78">
        <v>55492</v>
      </c>
      <c r="E10" s="358" t="s">
        <v>285</v>
      </c>
      <c r="F10" s="360" t="s">
        <v>286</v>
      </c>
      <c r="G10" s="86">
        <v>497527</v>
      </c>
      <c r="H10" s="86">
        <v>422317</v>
      </c>
    </row>
    <row r="11" spans="1:18">
      <c r="A11" s="358" t="s">
        <v>287</v>
      </c>
      <c r="B11" s="359" t="s">
        <v>288</v>
      </c>
      <c r="C11" s="78">
        <v>23549</v>
      </c>
      <c r="D11" s="78">
        <v>21995</v>
      </c>
      <c r="E11" s="361" t="s">
        <v>289</v>
      </c>
      <c r="F11" s="360" t="s">
        <v>290</v>
      </c>
      <c r="G11" s="86">
        <v>3637</v>
      </c>
      <c r="H11" s="86">
        <v>3727</v>
      </c>
    </row>
    <row r="12" spans="1:18">
      <c r="A12" s="358" t="s">
        <v>291</v>
      </c>
      <c r="B12" s="359" t="s">
        <v>292</v>
      </c>
      <c r="C12" s="78">
        <v>60399</v>
      </c>
      <c r="D12" s="78">
        <v>54366</v>
      </c>
      <c r="E12" s="361" t="s">
        <v>77</v>
      </c>
      <c r="F12" s="360" t="s">
        <v>293</v>
      </c>
      <c r="G12" s="86">
        <v>3621</v>
      </c>
      <c r="H12" s="86">
        <v>1721</v>
      </c>
    </row>
    <row r="13" spans="1:18">
      <c r="A13" s="358" t="s">
        <v>294</v>
      </c>
      <c r="B13" s="359" t="s">
        <v>295</v>
      </c>
      <c r="C13" s="78">
        <v>14453</v>
      </c>
      <c r="D13" s="78">
        <v>14606</v>
      </c>
      <c r="E13" s="362" t="s">
        <v>50</v>
      </c>
      <c r="F13" s="363" t="s">
        <v>296</v>
      </c>
      <c r="G13" s="87">
        <f>SUM(G9:G12)</f>
        <v>771832</v>
      </c>
      <c r="H13" s="87">
        <f>SUM(H9:H12)</f>
        <v>694027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>
      <c r="A14" s="358" t="s">
        <v>297</v>
      </c>
      <c r="B14" s="359" t="s">
        <v>298</v>
      </c>
      <c r="C14" s="78">
        <v>452105</v>
      </c>
      <c r="D14" s="78">
        <v>400535</v>
      </c>
      <c r="E14" s="361"/>
      <c r="F14" s="364"/>
      <c r="G14" s="385"/>
      <c r="H14" s="385"/>
    </row>
    <row r="15" spans="1:18" ht="24">
      <c r="A15" s="358" t="s">
        <v>299</v>
      </c>
      <c r="B15" s="359" t="s">
        <v>300</v>
      </c>
      <c r="C15" s="79">
        <v>3430</v>
      </c>
      <c r="D15" s="79">
        <v>-2678</v>
      </c>
      <c r="E15" s="356" t="s">
        <v>301</v>
      </c>
      <c r="F15" s="365" t="s">
        <v>302</v>
      </c>
      <c r="G15" s="86">
        <v>573</v>
      </c>
      <c r="H15" s="86">
        <v>563</v>
      </c>
    </row>
    <row r="16" spans="1:18">
      <c r="A16" s="358" t="s">
        <v>303</v>
      </c>
      <c r="B16" s="359" t="s">
        <v>304</v>
      </c>
      <c r="C16" s="79">
        <v>16445</v>
      </c>
      <c r="D16" s="79">
        <v>11548</v>
      </c>
      <c r="E16" s="358" t="s">
        <v>305</v>
      </c>
      <c r="F16" s="364" t="s">
        <v>306</v>
      </c>
      <c r="G16" s="88"/>
      <c r="H16" s="88"/>
    </row>
    <row r="17" spans="1:18">
      <c r="A17" s="366" t="s">
        <v>307</v>
      </c>
      <c r="B17" s="359" t="s">
        <v>308</v>
      </c>
      <c r="C17" s="80">
        <v>4620</v>
      </c>
      <c r="D17" s="80">
        <v>3080</v>
      </c>
      <c r="E17" s="356"/>
      <c r="F17" s="355"/>
      <c r="G17" s="385"/>
      <c r="H17" s="385"/>
    </row>
    <row r="18" spans="1:18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8">
      <c r="A19" s="362" t="s">
        <v>50</v>
      </c>
      <c r="B19" s="367" t="s">
        <v>312</v>
      </c>
      <c r="C19" s="81">
        <f>SUM(C9:C15)+C16</f>
        <v>716492</v>
      </c>
      <c r="D19" s="81">
        <f>SUM(D9:D15)+D16</f>
        <v>645439</v>
      </c>
      <c r="E19" s="368" t="s">
        <v>313</v>
      </c>
      <c r="F19" s="364" t="s">
        <v>314</v>
      </c>
      <c r="G19" s="86">
        <v>7625</v>
      </c>
      <c r="H19" s="86">
        <v>5426</v>
      </c>
      <c r="I19" s="175"/>
      <c r="J19" s="175"/>
      <c r="K19" s="175"/>
      <c r="L19" s="175"/>
      <c r="M19" s="175"/>
      <c r="N19" s="175"/>
      <c r="O19" s="175"/>
    </row>
    <row r="20" spans="1:18">
      <c r="A20" s="356"/>
      <c r="B20" s="359"/>
      <c r="C20" s="384"/>
      <c r="D20" s="384"/>
      <c r="E20" s="369" t="s">
        <v>315</v>
      </c>
      <c r="F20" s="364" t="s">
        <v>316</v>
      </c>
      <c r="G20" s="86">
        <v>438</v>
      </c>
      <c r="H20" s="86">
        <v>184</v>
      </c>
    </row>
    <row r="21" spans="1:1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>
        <v>720</v>
      </c>
      <c r="H21" s="86">
        <v>0</v>
      </c>
    </row>
    <row r="22" spans="1:18" ht="24">
      <c r="A22" s="355" t="s">
        <v>320</v>
      </c>
      <c r="B22" s="370" t="s">
        <v>321</v>
      </c>
      <c r="C22" s="78">
        <v>8701</v>
      </c>
      <c r="D22" s="78">
        <v>7719</v>
      </c>
      <c r="E22" s="368" t="s">
        <v>322</v>
      </c>
      <c r="F22" s="364" t="s">
        <v>323</v>
      </c>
      <c r="G22" s="86">
        <v>0</v>
      </c>
      <c r="H22" s="86">
        <v>433</v>
      </c>
    </row>
    <row r="23" spans="1:18" ht="24">
      <c r="A23" s="358" t="s">
        <v>324</v>
      </c>
      <c r="B23" s="370" t="s">
        <v>325</v>
      </c>
      <c r="C23" s="78">
        <v>5787</v>
      </c>
      <c r="D23" s="78">
        <v>31</v>
      </c>
      <c r="E23" s="358" t="s">
        <v>326</v>
      </c>
      <c r="F23" s="364" t="s">
        <v>327</v>
      </c>
      <c r="G23" s="86"/>
      <c r="H23" s="86">
        <v>823</v>
      </c>
    </row>
    <row r="24" spans="1:18">
      <c r="A24" s="358" t="s">
        <v>328</v>
      </c>
      <c r="B24" s="370" t="s">
        <v>329</v>
      </c>
      <c r="C24" s="78">
        <f>1388+2930</f>
        <v>4318</v>
      </c>
      <c r="D24" s="78">
        <v>3683</v>
      </c>
      <c r="E24" s="362" t="s">
        <v>102</v>
      </c>
      <c r="F24" s="365" t="s">
        <v>330</v>
      </c>
      <c r="G24" s="87">
        <f>SUM(G19:G23)</f>
        <v>8783</v>
      </c>
      <c r="H24" s="87">
        <f>SUM(H19:H23)</f>
        <v>6866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18">
      <c r="A25" s="358" t="s">
        <v>77</v>
      </c>
      <c r="B25" s="370" t="s">
        <v>331</v>
      </c>
      <c r="C25" s="78">
        <v>6205</v>
      </c>
      <c r="D25" s="78">
        <v>1634</v>
      </c>
      <c r="E25" s="369"/>
      <c r="F25" s="355"/>
      <c r="G25" s="385"/>
      <c r="H25" s="385"/>
    </row>
    <row r="26" spans="1:18">
      <c r="A26" s="362" t="s">
        <v>75</v>
      </c>
      <c r="B26" s="371" t="s">
        <v>332</v>
      </c>
      <c r="C26" s="81">
        <f>SUM(C22:C25)</f>
        <v>25011</v>
      </c>
      <c r="D26" s="81">
        <f>SUM(D22:D25)</f>
        <v>13067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18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741503</v>
      </c>
      <c r="D28" s="82">
        <f>D26+D19</f>
        <v>658506</v>
      </c>
      <c r="E28" s="173" t="s">
        <v>335</v>
      </c>
      <c r="F28" s="365" t="s">
        <v>336</v>
      </c>
      <c r="G28" s="87">
        <f>G13+G15+G24</f>
        <v>781188</v>
      </c>
      <c r="H28" s="87">
        <f>H13+H15+H24</f>
        <v>701456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18">
      <c r="A29" s="173"/>
      <c r="B29" s="352"/>
      <c r="C29" s="384"/>
      <c r="D29" s="384"/>
      <c r="E29" s="173"/>
      <c r="F29" s="364"/>
      <c r="G29" s="385"/>
      <c r="H29" s="385"/>
    </row>
    <row r="30" spans="1:18">
      <c r="A30" s="173" t="s">
        <v>337</v>
      </c>
      <c r="B30" s="352" t="s">
        <v>338</v>
      </c>
      <c r="C30" s="82">
        <f>IF((G28-C28)&gt;0,G28-C28,0)</f>
        <v>39685</v>
      </c>
      <c r="D30" s="82">
        <f>IF((H28-D28)&gt;0,H28-D28,0)</f>
        <v>42950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/>
      <c r="H31" s="86">
        <v>56</v>
      </c>
    </row>
    <row r="32" spans="1:18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>
      <c r="A33" s="374" t="s">
        <v>347</v>
      </c>
      <c r="B33" s="371" t="s">
        <v>348</v>
      </c>
      <c r="C33" s="81">
        <f>C28-C31+C32</f>
        <v>741503</v>
      </c>
      <c r="D33" s="81">
        <f>D28-D31+D32</f>
        <v>658506</v>
      </c>
      <c r="E33" s="173" t="s">
        <v>349</v>
      </c>
      <c r="F33" s="365" t="s">
        <v>350</v>
      </c>
      <c r="G33" s="89">
        <f>G32-G31+G28</f>
        <v>781188</v>
      </c>
      <c r="H33" s="89">
        <f>H32-H31+H28</f>
        <v>701400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>
      <c r="A34" s="374" t="s">
        <v>351</v>
      </c>
      <c r="B34" s="352" t="s">
        <v>352</v>
      </c>
      <c r="C34" s="82">
        <f>IF((G33-C33)&gt;0,G33-C33,0)</f>
        <v>39685</v>
      </c>
      <c r="D34" s="82">
        <f>IF((H33-D33)&gt;0,H33-D33,0)</f>
        <v>42894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>
      <c r="A35" s="356" t="s">
        <v>355</v>
      </c>
      <c r="B35" s="371" t="s">
        <v>356</v>
      </c>
      <c r="C35" s="81">
        <f>C36+C37+C38</f>
        <v>6021</v>
      </c>
      <c r="D35" s="81">
        <f>D36+D37+D38</f>
        <v>4934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18">
      <c r="A36" s="376" t="s">
        <v>357</v>
      </c>
      <c r="B36" s="370" t="s">
        <v>358</v>
      </c>
      <c r="C36" s="78">
        <v>6021</v>
      </c>
      <c r="D36" s="78">
        <v>4934</v>
      </c>
      <c r="E36" s="375"/>
      <c r="F36" s="355"/>
      <c r="G36" s="385"/>
      <c r="H36" s="385"/>
    </row>
    <row r="37" spans="1:18" ht="24">
      <c r="A37" s="376" t="s">
        <v>359</v>
      </c>
      <c r="B37" s="377" t="s">
        <v>360</v>
      </c>
      <c r="C37" s="517"/>
      <c r="D37" s="517"/>
      <c r="E37" s="375"/>
      <c r="F37" s="378"/>
      <c r="G37" s="385"/>
      <c r="H37" s="385"/>
    </row>
    <row r="38" spans="1:18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47">
        <f>+IF((G33-C33-C35)&gt;0,G33-C33-C35,0)</f>
        <v>33664</v>
      </c>
      <c r="D39" s="547">
        <f>+IF((H33-D33-D35)&gt;0,H33-D33-D35,0)</f>
        <v>37960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>
      <c r="A40" s="173" t="s">
        <v>367</v>
      </c>
      <c r="B40" s="354" t="s">
        <v>368</v>
      </c>
      <c r="C40" s="83">
        <v>2789</v>
      </c>
      <c r="D40" s="83">
        <v>2764</v>
      </c>
      <c r="E40" s="173" t="s">
        <v>367</v>
      </c>
      <c r="F40" s="174" t="s">
        <v>369</v>
      </c>
      <c r="G40" s="86"/>
      <c r="H40" s="86"/>
    </row>
    <row r="41" spans="1:18">
      <c r="A41" s="173" t="s">
        <v>370</v>
      </c>
      <c r="B41" s="351" t="s">
        <v>371</v>
      </c>
      <c r="C41" s="84">
        <f>IF(G39=0,IF(C39-C40&gt;0,C39-C40+G40,0),IF(G39-G40&lt;0,G40-G39+C39,0))</f>
        <v>30875</v>
      </c>
      <c r="D41" s="84">
        <f>IF(H39=0,IF(D39-D40&gt;0,D39-D40+H40,0),IF(H39-H40&lt;0,H40-H39+D39,0))</f>
        <v>35196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>
      <c r="A42" s="176" t="s">
        <v>374</v>
      </c>
      <c r="B42" s="351" t="s">
        <v>375</v>
      </c>
      <c r="C42" s="85">
        <f>C33+C35+C39</f>
        <v>781188</v>
      </c>
      <c r="D42" s="85">
        <f>D33+D35+D39</f>
        <v>701400</v>
      </c>
      <c r="E42" s="176" t="s">
        <v>376</v>
      </c>
      <c r="F42" s="177" t="s">
        <v>377</v>
      </c>
      <c r="G42" s="89">
        <f>G39+G33</f>
        <v>781188</v>
      </c>
      <c r="H42" s="89">
        <f>H39+H33</f>
        <v>701400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>
      <c r="A43" s="382"/>
      <c r="B43" s="508"/>
      <c r="C43" s="509"/>
      <c r="D43" s="509"/>
      <c r="E43" s="510"/>
      <c r="F43" s="511"/>
      <c r="G43" s="512"/>
      <c r="H43" s="512"/>
    </row>
    <row r="44" spans="1:18">
      <c r="A44" s="383" t="s">
        <v>378</v>
      </c>
      <c r="B44" s="576">
        <v>41697</v>
      </c>
      <c r="C44" s="585" t="s">
        <v>773</v>
      </c>
      <c r="D44" s="594"/>
      <c r="E44" s="594"/>
      <c r="F44" s="594"/>
      <c r="G44" s="594"/>
      <c r="H44" s="594"/>
      <c r="I44" s="175"/>
      <c r="J44" s="175"/>
      <c r="K44" s="175"/>
      <c r="L44" s="175"/>
      <c r="M44" s="175"/>
      <c r="N44" s="175"/>
      <c r="O44" s="175"/>
    </row>
    <row r="45" spans="1:18">
      <c r="A45" s="31"/>
      <c r="B45" s="515"/>
      <c r="C45" s="512"/>
      <c r="D45" s="512" t="s">
        <v>848</v>
      </c>
      <c r="E45" s="511"/>
      <c r="F45" s="511"/>
      <c r="G45" s="514"/>
      <c r="H45" s="514"/>
    </row>
    <row r="46" spans="1:18" ht="12.75" customHeight="1">
      <c r="A46" s="31"/>
      <c r="B46" s="515"/>
      <c r="C46" s="513" t="s">
        <v>894</v>
      </c>
      <c r="D46" s="594"/>
      <c r="E46" s="594"/>
      <c r="F46" s="594"/>
      <c r="G46" s="594"/>
      <c r="H46" s="594"/>
    </row>
    <row r="47" spans="1:18">
      <c r="A47" s="29"/>
      <c r="B47" s="511"/>
      <c r="C47" s="512"/>
      <c r="D47" s="512" t="s">
        <v>895</v>
      </c>
      <c r="E47" s="511"/>
      <c r="F47" s="511"/>
      <c r="G47" s="514"/>
      <c r="H47" s="514"/>
    </row>
    <row r="48" spans="1:18">
      <c r="A48" s="29"/>
      <c r="B48" s="511"/>
      <c r="C48" s="512"/>
      <c r="D48" s="512"/>
      <c r="E48" s="511"/>
      <c r="F48" s="511"/>
      <c r="G48" s="514"/>
      <c r="H48" s="514"/>
    </row>
    <row r="49" spans="1:8">
      <c r="A49" s="29"/>
      <c r="B49" s="511"/>
      <c r="C49" s="512"/>
      <c r="D49" s="512"/>
      <c r="E49" s="511"/>
      <c r="F49" s="511"/>
      <c r="G49" s="514"/>
      <c r="H49" s="514"/>
    </row>
    <row r="50" spans="1:8">
      <c r="A50" s="29"/>
      <c r="B50" s="29"/>
      <c r="C50" s="178"/>
      <c r="D50" s="178"/>
      <c r="E50" s="29"/>
      <c r="F50" s="29"/>
      <c r="G50" s="179"/>
      <c r="H50" s="179"/>
    </row>
    <row r="51" spans="1:8">
      <c r="A51" s="29"/>
      <c r="B51" s="29"/>
      <c r="C51" s="178"/>
      <c r="D51" s="178"/>
      <c r="E51" s="29"/>
      <c r="F51" s="29"/>
      <c r="G51" s="179"/>
      <c r="H51" s="179"/>
    </row>
    <row r="52" spans="1:8">
      <c r="A52" s="29"/>
      <c r="B52" s="29"/>
      <c r="C52" s="178"/>
      <c r="D52" s="178"/>
      <c r="E52" s="29"/>
      <c r="F52" s="29"/>
      <c r="G52" s="179"/>
      <c r="H52" s="179"/>
    </row>
    <row r="53" spans="1:8">
      <c r="A53" s="29"/>
      <c r="B53" s="29"/>
      <c r="C53" s="178"/>
      <c r="D53" s="178"/>
      <c r="E53" s="29"/>
      <c r="F53" s="29"/>
      <c r="G53" s="179"/>
      <c r="H53" s="179"/>
    </row>
    <row r="54" spans="1:8">
      <c r="A54" s="29"/>
      <c r="B54" s="29"/>
      <c r="C54" s="178"/>
      <c r="D54" s="178"/>
      <c r="E54" s="29"/>
      <c r="F54" s="29"/>
      <c r="G54" s="179"/>
      <c r="H54" s="179"/>
    </row>
    <row r="55" spans="1:8">
      <c r="A55" s="29"/>
      <c r="B55" s="29"/>
      <c r="C55" s="178"/>
      <c r="D55" s="178"/>
      <c r="E55" s="29"/>
      <c r="F55" s="29"/>
      <c r="G55" s="179"/>
      <c r="H55" s="179"/>
    </row>
    <row r="56" spans="1:8">
      <c r="A56" s="29"/>
      <c r="B56" s="29"/>
      <c r="C56" s="178"/>
      <c r="D56" s="178"/>
      <c r="E56" s="29"/>
      <c r="F56" s="29"/>
      <c r="G56" s="179"/>
      <c r="H56" s="179"/>
    </row>
    <row r="57" spans="1:8">
      <c r="A57" s="29"/>
      <c r="B57" s="29"/>
      <c r="C57" s="178"/>
      <c r="D57" s="178"/>
      <c r="E57" s="29"/>
      <c r="F57" s="29"/>
      <c r="G57" s="179"/>
      <c r="H57" s="179"/>
    </row>
    <row r="58" spans="1:8">
      <c r="A58" s="29"/>
      <c r="B58" s="29"/>
      <c r="C58" s="178"/>
      <c r="D58" s="178"/>
      <c r="E58" s="29"/>
      <c r="F58" s="29"/>
      <c r="G58" s="179"/>
      <c r="H58" s="179"/>
    </row>
    <row r="59" spans="1:8">
      <c r="A59" s="29"/>
      <c r="B59" s="29"/>
      <c r="C59" s="178"/>
      <c r="D59" s="178"/>
      <c r="E59" s="29"/>
      <c r="F59" s="29"/>
      <c r="G59" s="179"/>
      <c r="H59" s="179"/>
    </row>
    <row r="60" spans="1:8">
      <c r="A60" s="29"/>
      <c r="B60" s="29"/>
      <c r="C60" s="178"/>
      <c r="D60" s="178"/>
      <c r="E60" s="29"/>
      <c r="F60" s="29"/>
      <c r="G60" s="179"/>
      <c r="H60" s="179"/>
    </row>
    <row r="61" spans="1:8">
      <c r="A61" s="29"/>
      <c r="B61" s="29"/>
      <c r="C61" s="178"/>
      <c r="D61" s="178"/>
      <c r="E61" s="29"/>
      <c r="F61" s="29"/>
      <c r="G61" s="179"/>
      <c r="H61" s="179"/>
    </row>
    <row r="62" spans="1:8">
      <c r="A62" s="29"/>
      <c r="B62" s="29"/>
      <c r="C62" s="178"/>
      <c r="D62" s="178"/>
      <c r="E62" s="29"/>
      <c r="F62" s="29"/>
      <c r="G62" s="179"/>
      <c r="H62" s="179"/>
    </row>
    <row r="63" spans="1:8">
      <c r="A63" s="29"/>
      <c r="B63" s="29"/>
      <c r="C63" s="178"/>
      <c r="D63" s="178"/>
      <c r="E63" s="29"/>
      <c r="F63" s="29"/>
      <c r="G63" s="179"/>
      <c r="H63" s="179"/>
    </row>
    <row r="64" spans="1:8">
      <c r="A64" s="29"/>
      <c r="B64" s="29"/>
      <c r="C64" s="178"/>
      <c r="D64" s="178"/>
      <c r="E64" s="29"/>
      <c r="F64" s="29"/>
      <c r="G64" s="179"/>
      <c r="H64" s="179"/>
    </row>
    <row r="65" spans="1:8">
      <c r="A65" s="29"/>
      <c r="B65" s="29"/>
      <c r="C65" s="178"/>
      <c r="D65" s="178"/>
      <c r="E65" s="29"/>
      <c r="F65" s="29"/>
      <c r="G65" s="179"/>
      <c r="H65" s="179"/>
    </row>
    <row r="66" spans="1:8">
      <c r="A66" s="29"/>
      <c r="B66" s="29"/>
      <c r="C66" s="178"/>
      <c r="D66" s="178"/>
      <c r="E66" s="29"/>
      <c r="F66" s="29"/>
      <c r="G66" s="179"/>
      <c r="H66" s="179"/>
    </row>
    <row r="67" spans="1:8">
      <c r="A67" s="29"/>
      <c r="B67" s="29"/>
      <c r="C67" s="178"/>
      <c r="D67" s="178"/>
      <c r="E67" s="29"/>
      <c r="F67" s="29"/>
      <c r="G67" s="179"/>
      <c r="H67" s="179"/>
    </row>
    <row r="68" spans="1:8">
      <c r="A68" s="29"/>
      <c r="B68" s="29"/>
      <c r="C68" s="178"/>
      <c r="D68" s="178"/>
      <c r="E68" s="29"/>
      <c r="F68" s="29"/>
      <c r="G68" s="179"/>
      <c r="H68" s="179"/>
    </row>
    <row r="69" spans="1:8">
      <c r="A69" s="29"/>
      <c r="B69" s="29"/>
      <c r="C69" s="178"/>
      <c r="D69" s="178"/>
      <c r="E69" s="29"/>
      <c r="F69" s="29"/>
      <c r="G69" s="179"/>
      <c r="H69" s="179"/>
    </row>
    <row r="70" spans="1:8">
      <c r="A70" s="29"/>
      <c r="B70" s="29"/>
      <c r="C70" s="178"/>
      <c r="D70" s="178"/>
      <c r="E70" s="29"/>
      <c r="F70" s="29"/>
      <c r="G70" s="179"/>
      <c r="H70" s="179"/>
    </row>
    <row r="71" spans="1:8">
      <c r="A71" s="29"/>
      <c r="B71" s="29"/>
      <c r="C71" s="178"/>
      <c r="D71" s="178"/>
      <c r="E71" s="29"/>
      <c r="F71" s="29"/>
      <c r="G71" s="179"/>
      <c r="H71" s="179"/>
    </row>
    <row r="72" spans="1:8">
      <c r="A72" s="29"/>
      <c r="B72" s="29"/>
      <c r="C72" s="178"/>
      <c r="D72" s="178"/>
      <c r="E72" s="29"/>
      <c r="F72" s="29"/>
      <c r="G72" s="179"/>
      <c r="H72" s="179"/>
    </row>
    <row r="73" spans="1:8">
      <c r="A73" s="29"/>
      <c r="B73" s="29"/>
      <c r="C73" s="178"/>
      <c r="D73" s="178"/>
      <c r="E73" s="29"/>
      <c r="F73" s="29"/>
      <c r="G73" s="179"/>
      <c r="H73" s="179"/>
    </row>
    <row r="74" spans="1:8">
      <c r="A74" s="29"/>
      <c r="B74" s="29"/>
      <c r="C74" s="178"/>
      <c r="D74" s="178"/>
      <c r="E74" s="29"/>
      <c r="F74" s="29"/>
      <c r="G74" s="179"/>
      <c r="H74" s="179"/>
    </row>
    <row r="75" spans="1:8">
      <c r="A75" s="29"/>
      <c r="B75" s="29"/>
      <c r="C75" s="178"/>
      <c r="D75" s="178"/>
      <c r="E75" s="29"/>
      <c r="F75" s="29"/>
      <c r="G75" s="179"/>
      <c r="H75" s="179"/>
    </row>
    <row r="76" spans="1:8">
      <c r="A76" s="29"/>
      <c r="B76" s="29"/>
      <c r="C76" s="178"/>
      <c r="D76" s="178"/>
      <c r="E76" s="29"/>
      <c r="F76" s="29"/>
      <c r="G76" s="179"/>
      <c r="H76" s="179"/>
    </row>
    <row r="77" spans="1:8">
      <c r="A77" s="29"/>
      <c r="B77" s="29"/>
      <c r="C77" s="178"/>
      <c r="D77" s="178"/>
      <c r="E77" s="29"/>
      <c r="F77" s="29"/>
      <c r="G77" s="179"/>
      <c r="H77" s="179"/>
    </row>
    <row r="78" spans="1:8">
      <c r="A78" s="29"/>
      <c r="B78" s="29"/>
      <c r="C78" s="178"/>
      <c r="D78" s="178"/>
      <c r="E78" s="29"/>
      <c r="F78" s="29"/>
      <c r="G78" s="179"/>
      <c r="H78" s="179"/>
    </row>
    <row r="79" spans="1:8">
      <c r="A79" s="29"/>
      <c r="B79" s="29"/>
      <c r="C79" s="178"/>
      <c r="D79" s="178"/>
      <c r="E79" s="29"/>
      <c r="F79" s="29"/>
      <c r="G79" s="179"/>
      <c r="H79" s="179"/>
    </row>
    <row r="80" spans="1:8">
      <c r="A80" s="29"/>
      <c r="B80" s="29"/>
      <c r="C80" s="178"/>
      <c r="D80" s="178"/>
      <c r="E80" s="29"/>
      <c r="F80" s="29"/>
      <c r="G80" s="179"/>
      <c r="H80" s="179"/>
    </row>
    <row r="81" spans="1:8">
      <c r="A81" s="29"/>
      <c r="B81" s="29"/>
      <c r="C81" s="178"/>
      <c r="D81" s="178"/>
      <c r="E81" s="29"/>
      <c r="F81" s="29"/>
      <c r="G81" s="179"/>
      <c r="H81" s="179"/>
    </row>
    <row r="82" spans="1:8">
      <c r="A82" s="29"/>
      <c r="B82" s="29"/>
      <c r="C82" s="178"/>
      <c r="D82" s="178"/>
      <c r="E82" s="29"/>
      <c r="F82" s="29"/>
      <c r="G82" s="179"/>
      <c r="H82" s="179"/>
    </row>
    <row r="83" spans="1:8">
      <c r="A83" s="29"/>
      <c r="B83" s="29"/>
      <c r="C83" s="178"/>
      <c r="D83" s="178"/>
      <c r="E83" s="29"/>
      <c r="F83" s="29"/>
      <c r="G83" s="179"/>
      <c r="H83" s="179"/>
    </row>
    <row r="84" spans="1:8">
      <c r="A84" s="29"/>
      <c r="B84" s="29"/>
      <c r="C84" s="178"/>
      <c r="D84" s="178"/>
      <c r="E84" s="29"/>
      <c r="F84" s="29"/>
      <c r="G84" s="179"/>
      <c r="H84" s="179"/>
    </row>
    <row r="85" spans="1:8">
      <c r="A85" s="29"/>
      <c r="B85" s="29"/>
      <c r="C85" s="178"/>
      <c r="D85" s="178"/>
      <c r="E85" s="29"/>
      <c r="F85" s="29"/>
      <c r="G85" s="179"/>
      <c r="H85" s="179"/>
    </row>
    <row r="86" spans="1:8">
      <c r="A86" s="29"/>
      <c r="B86" s="29"/>
      <c r="C86" s="178"/>
      <c r="D86" s="178"/>
      <c r="E86" s="29"/>
      <c r="F86" s="29"/>
      <c r="G86" s="179"/>
      <c r="H86" s="179"/>
    </row>
    <row r="87" spans="1:8">
      <c r="A87" s="29"/>
      <c r="B87" s="29"/>
      <c r="C87" s="178"/>
      <c r="D87" s="178"/>
      <c r="E87" s="29"/>
      <c r="F87" s="29"/>
      <c r="G87" s="179"/>
      <c r="H87" s="179"/>
    </row>
    <row r="88" spans="1:8">
      <c r="A88" s="29"/>
      <c r="B88" s="29"/>
      <c r="C88" s="178"/>
      <c r="D88" s="178"/>
      <c r="E88" s="29"/>
      <c r="F88" s="29"/>
      <c r="G88" s="179"/>
      <c r="H88" s="179"/>
    </row>
    <row r="89" spans="1:8">
      <c r="A89" s="29"/>
      <c r="B89" s="29"/>
      <c r="C89" s="178"/>
      <c r="D89" s="178"/>
      <c r="E89" s="29"/>
      <c r="F89" s="29"/>
      <c r="G89" s="179"/>
      <c r="H89" s="179"/>
    </row>
    <row r="90" spans="1:8">
      <c r="A90" s="29"/>
      <c r="B90" s="29"/>
      <c r="C90" s="178"/>
      <c r="D90" s="178"/>
      <c r="E90" s="29"/>
      <c r="F90" s="29"/>
      <c r="G90" s="179"/>
      <c r="H90" s="179"/>
    </row>
    <row r="91" spans="1:8">
      <c r="A91" s="29"/>
      <c r="B91" s="29"/>
      <c r="C91" s="178"/>
      <c r="D91" s="178"/>
      <c r="E91" s="29"/>
      <c r="F91" s="29"/>
      <c r="G91" s="179"/>
      <c r="H91" s="179"/>
    </row>
    <row r="92" spans="1:8">
      <c r="A92" s="29"/>
      <c r="B92" s="29"/>
      <c r="C92" s="178"/>
      <c r="D92" s="178"/>
      <c r="E92" s="29"/>
      <c r="F92" s="29"/>
      <c r="G92" s="179"/>
      <c r="H92" s="179"/>
    </row>
    <row r="93" spans="1:8">
      <c r="A93" s="29"/>
      <c r="B93" s="29"/>
      <c r="C93" s="178"/>
      <c r="D93" s="178"/>
      <c r="E93" s="29"/>
      <c r="F93" s="29"/>
      <c r="G93" s="179"/>
      <c r="H93" s="179"/>
    </row>
    <row r="94" spans="1:8">
      <c r="A94" s="29"/>
      <c r="B94" s="29"/>
      <c r="C94" s="178"/>
      <c r="D94" s="178"/>
      <c r="E94" s="29"/>
      <c r="F94" s="29"/>
      <c r="G94" s="179"/>
      <c r="H94" s="179"/>
    </row>
    <row r="95" spans="1:8">
      <c r="A95" s="29"/>
      <c r="B95" s="29"/>
      <c r="C95" s="178"/>
      <c r="D95" s="178"/>
      <c r="E95" s="29"/>
      <c r="F95" s="29"/>
      <c r="G95" s="179"/>
      <c r="H95" s="179"/>
    </row>
    <row r="96" spans="1:8">
      <c r="A96" s="29"/>
      <c r="B96" s="29"/>
      <c r="C96" s="178"/>
      <c r="D96" s="178"/>
      <c r="E96" s="29"/>
      <c r="F96" s="29"/>
      <c r="G96" s="179"/>
      <c r="H96" s="179"/>
    </row>
    <row r="97" spans="1:8">
      <c r="A97" s="29"/>
      <c r="B97" s="29"/>
      <c r="C97" s="178"/>
      <c r="D97" s="178"/>
      <c r="E97" s="29"/>
      <c r="F97" s="29"/>
      <c r="G97" s="179"/>
      <c r="H97" s="179"/>
    </row>
    <row r="98" spans="1:8">
      <c r="A98" s="29"/>
      <c r="B98" s="29"/>
      <c r="C98" s="178"/>
      <c r="D98" s="178"/>
      <c r="E98" s="29"/>
      <c r="F98" s="29"/>
      <c r="G98" s="179"/>
      <c r="H98" s="179"/>
    </row>
    <row r="99" spans="1:8">
      <c r="A99" s="29"/>
      <c r="B99" s="29"/>
      <c r="C99" s="178"/>
      <c r="D99" s="178"/>
      <c r="E99" s="29"/>
      <c r="F99" s="29"/>
      <c r="G99" s="179"/>
      <c r="H99" s="179"/>
    </row>
    <row r="100" spans="1:8">
      <c r="A100" s="29"/>
      <c r="B100" s="29"/>
      <c r="C100" s="178"/>
      <c r="D100" s="178"/>
      <c r="E100" s="29"/>
      <c r="F100" s="29"/>
      <c r="G100" s="179"/>
      <c r="H100" s="179"/>
    </row>
    <row r="101" spans="1:8">
      <c r="A101" s="29"/>
      <c r="B101" s="29"/>
      <c r="C101" s="178"/>
      <c r="D101" s="178"/>
      <c r="E101" s="29"/>
      <c r="F101" s="29"/>
      <c r="G101" s="179"/>
      <c r="H101" s="179"/>
    </row>
    <row r="102" spans="1:8">
      <c r="A102" s="29"/>
      <c r="B102" s="29"/>
      <c r="C102" s="178"/>
      <c r="D102" s="178"/>
      <c r="E102" s="29"/>
      <c r="F102" s="29"/>
      <c r="G102" s="179"/>
      <c r="H102" s="179"/>
    </row>
    <row r="103" spans="1:8">
      <c r="A103" s="29"/>
      <c r="B103" s="29"/>
      <c r="C103" s="30"/>
      <c r="D103" s="30"/>
      <c r="E103" s="29"/>
      <c r="F103" s="29"/>
    </row>
    <row r="104" spans="1:8">
      <c r="A104" s="29"/>
      <c r="B104" s="29"/>
      <c r="C104" s="30"/>
      <c r="D104" s="30"/>
      <c r="E104" s="29"/>
      <c r="F104" s="29"/>
    </row>
    <row r="105" spans="1:8">
      <c r="A105" s="29"/>
      <c r="B105" s="29"/>
      <c r="C105" s="30"/>
      <c r="D105" s="30"/>
      <c r="E105" s="29"/>
      <c r="F105" s="29"/>
    </row>
    <row r="106" spans="1:8">
      <c r="A106" s="29"/>
      <c r="B106" s="29"/>
      <c r="C106" s="30"/>
      <c r="D106" s="30"/>
      <c r="E106" s="29"/>
      <c r="F106" s="29"/>
    </row>
    <row r="107" spans="1:8">
      <c r="A107" s="29"/>
      <c r="B107" s="29"/>
      <c r="C107" s="30"/>
      <c r="D107" s="30"/>
      <c r="E107" s="29"/>
      <c r="F107" s="29"/>
    </row>
    <row r="108" spans="1:8">
      <c r="A108" s="29"/>
      <c r="B108" s="29"/>
      <c r="C108" s="30"/>
      <c r="D108" s="30"/>
      <c r="E108" s="29"/>
      <c r="F108" s="29"/>
    </row>
    <row r="109" spans="1:8">
      <c r="A109" s="29"/>
      <c r="B109" s="29"/>
      <c r="C109" s="30"/>
      <c r="D109" s="30"/>
      <c r="E109" s="29"/>
      <c r="F109" s="29"/>
    </row>
    <row r="110" spans="1:8">
      <c r="A110" s="29"/>
      <c r="B110" s="29"/>
      <c r="C110" s="30"/>
      <c r="D110" s="30"/>
      <c r="E110" s="29"/>
      <c r="F110" s="29"/>
    </row>
    <row r="111" spans="1:8">
      <c r="A111" s="29"/>
      <c r="B111" s="29"/>
      <c r="C111" s="30"/>
      <c r="D111" s="30"/>
      <c r="E111" s="29"/>
      <c r="F111" s="29"/>
    </row>
    <row r="112" spans="1:8">
      <c r="A112" s="29"/>
      <c r="B112" s="29"/>
      <c r="C112" s="30"/>
      <c r="D112" s="30"/>
      <c r="E112" s="29"/>
      <c r="F112" s="29"/>
    </row>
    <row r="113" spans="1:6">
      <c r="A113" s="29"/>
      <c r="B113" s="29"/>
      <c r="C113" s="30"/>
      <c r="D113" s="30"/>
      <c r="E113" s="29"/>
      <c r="F113" s="29"/>
    </row>
    <row r="114" spans="1:6">
      <c r="A114" s="29"/>
      <c r="B114" s="29"/>
      <c r="C114" s="30"/>
      <c r="D114" s="30"/>
      <c r="E114" s="29"/>
      <c r="F114" s="29"/>
    </row>
    <row r="115" spans="1:6">
      <c r="A115" s="29"/>
      <c r="B115" s="29"/>
      <c r="C115" s="30"/>
      <c r="D115" s="30"/>
      <c r="E115" s="29"/>
      <c r="F115" s="29"/>
    </row>
    <row r="116" spans="1:6">
      <c r="A116" s="29"/>
      <c r="B116" s="29"/>
      <c r="C116" s="30"/>
      <c r="D116" s="30"/>
      <c r="E116" s="29"/>
      <c r="F116" s="29"/>
    </row>
    <row r="117" spans="1:6">
      <c r="A117" s="29"/>
      <c r="B117" s="29"/>
      <c r="C117" s="30"/>
      <c r="D117" s="30"/>
      <c r="E117" s="29"/>
      <c r="F117" s="29"/>
    </row>
    <row r="118" spans="1:6">
      <c r="A118" s="29"/>
      <c r="B118" s="29"/>
      <c r="C118" s="30"/>
      <c r="D118" s="30"/>
      <c r="E118" s="29"/>
      <c r="F118" s="29"/>
    </row>
    <row r="119" spans="1:6">
      <c r="A119" s="29"/>
      <c r="B119" s="29"/>
      <c r="C119" s="30"/>
      <c r="D119" s="30"/>
      <c r="E119" s="29"/>
      <c r="F119" s="29"/>
    </row>
    <row r="120" spans="1:6">
      <c r="A120" s="29"/>
      <c r="B120" s="29"/>
      <c r="C120" s="30"/>
      <c r="D120" s="30"/>
      <c r="E120" s="29"/>
      <c r="F120" s="29"/>
    </row>
    <row r="121" spans="1:6">
      <c r="A121" s="29"/>
      <c r="B121" s="29"/>
      <c r="C121" s="30"/>
      <c r="D121" s="30"/>
      <c r="E121" s="29"/>
      <c r="F121" s="29"/>
    </row>
    <row r="122" spans="1:6">
      <c r="A122" s="29"/>
      <c r="B122" s="29"/>
      <c r="C122" s="30"/>
      <c r="D122" s="30"/>
      <c r="E122" s="29"/>
      <c r="F122" s="29"/>
    </row>
    <row r="123" spans="1:6">
      <c r="A123" s="29"/>
      <c r="B123" s="29"/>
      <c r="C123" s="30"/>
      <c r="D123" s="30"/>
      <c r="E123" s="29"/>
      <c r="F123" s="29"/>
    </row>
    <row r="124" spans="1:6">
      <c r="A124" s="29"/>
      <c r="B124" s="29"/>
      <c r="C124" s="30"/>
      <c r="D124" s="30"/>
      <c r="E124" s="29"/>
      <c r="F124" s="29"/>
    </row>
    <row r="125" spans="1:6">
      <c r="A125" s="29"/>
      <c r="B125" s="29"/>
      <c r="C125" s="30"/>
      <c r="D125" s="30"/>
      <c r="E125" s="29"/>
      <c r="F125" s="29"/>
    </row>
    <row r="126" spans="1:6">
      <c r="A126" s="29"/>
      <c r="B126" s="29"/>
      <c r="C126" s="30"/>
      <c r="D126" s="30"/>
      <c r="E126" s="29"/>
      <c r="F126" s="29"/>
    </row>
    <row r="127" spans="1:6">
      <c r="A127" s="29"/>
      <c r="B127" s="29"/>
      <c r="C127" s="30"/>
      <c r="D127" s="30"/>
      <c r="E127" s="29"/>
      <c r="F127" s="29"/>
    </row>
    <row r="128" spans="1:6">
      <c r="A128" s="29"/>
      <c r="B128" s="29"/>
      <c r="C128" s="30"/>
      <c r="D128" s="30"/>
      <c r="E128" s="29"/>
      <c r="F128" s="29"/>
    </row>
    <row r="129" spans="1:6">
      <c r="A129" s="29"/>
      <c r="B129" s="29"/>
      <c r="C129" s="30"/>
      <c r="D129" s="30"/>
      <c r="E129" s="29"/>
      <c r="F129" s="29"/>
    </row>
    <row r="130" spans="1:6">
      <c r="A130" s="29"/>
      <c r="B130" s="29"/>
      <c r="C130" s="30"/>
      <c r="D130" s="30"/>
      <c r="E130" s="29"/>
      <c r="F130" s="29"/>
    </row>
    <row r="131" spans="1:6">
      <c r="A131" s="29"/>
      <c r="B131" s="29"/>
      <c r="C131" s="30"/>
      <c r="D131" s="30"/>
      <c r="E131" s="29"/>
      <c r="F131" s="29"/>
    </row>
    <row r="132" spans="1:6">
      <c r="A132" s="29"/>
      <c r="B132" s="29"/>
      <c r="C132" s="30"/>
      <c r="D132" s="30"/>
      <c r="E132" s="29"/>
      <c r="F132" s="29"/>
    </row>
    <row r="133" spans="1:6">
      <c r="A133" s="29"/>
      <c r="B133" s="29"/>
      <c r="C133" s="30"/>
      <c r="D133" s="30"/>
      <c r="E133" s="29"/>
      <c r="F133" s="29"/>
    </row>
    <row r="134" spans="1:6">
      <c r="A134" s="29"/>
      <c r="B134" s="29"/>
      <c r="C134" s="30"/>
      <c r="D134" s="30"/>
      <c r="E134" s="29"/>
      <c r="F134" s="29"/>
    </row>
    <row r="135" spans="1:6">
      <c r="A135" s="29"/>
      <c r="B135" s="29"/>
      <c r="C135" s="30"/>
      <c r="D135" s="30"/>
      <c r="E135" s="29"/>
      <c r="F135" s="29"/>
    </row>
    <row r="136" spans="1:6">
      <c r="A136" s="29"/>
      <c r="B136" s="29"/>
      <c r="C136" s="30"/>
      <c r="D136" s="30"/>
      <c r="E136" s="29"/>
      <c r="F136" s="29"/>
    </row>
    <row r="137" spans="1:6">
      <c r="A137" s="29"/>
      <c r="B137" s="29"/>
      <c r="C137" s="30"/>
      <c r="D137" s="30"/>
      <c r="E137" s="29"/>
      <c r="F137" s="29"/>
    </row>
    <row r="138" spans="1:6">
      <c r="A138" s="29"/>
      <c r="B138" s="29"/>
      <c r="C138" s="30"/>
      <c r="D138" s="30"/>
      <c r="E138" s="29"/>
      <c r="F138" s="29"/>
    </row>
    <row r="139" spans="1:6">
      <c r="A139" s="29"/>
      <c r="B139" s="29"/>
      <c r="C139" s="30"/>
      <c r="D139" s="30"/>
      <c r="E139" s="29"/>
      <c r="F139" s="29"/>
    </row>
    <row r="140" spans="1:6">
      <c r="A140" s="29"/>
      <c r="B140" s="29"/>
      <c r="C140" s="30"/>
      <c r="D140" s="30"/>
      <c r="E140" s="29"/>
      <c r="F140" s="29"/>
    </row>
    <row r="141" spans="1:6">
      <c r="A141" s="29"/>
      <c r="B141" s="29"/>
      <c r="C141" s="30"/>
      <c r="D141" s="30"/>
      <c r="E141" s="29"/>
      <c r="F141" s="29"/>
    </row>
    <row r="142" spans="1:6">
      <c r="A142" s="29"/>
      <c r="B142" s="29"/>
      <c r="C142" s="30"/>
      <c r="D142" s="30"/>
      <c r="E142" s="29"/>
      <c r="F142" s="29"/>
    </row>
    <row r="143" spans="1:6">
      <c r="A143" s="29"/>
      <c r="B143" s="29"/>
      <c r="C143" s="30"/>
      <c r="D143" s="30"/>
      <c r="E143" s="29"/>
      <c r="F143" s="29"/>
    </row>
    <row r="144" spans="1:6">
      <c r="A144" s="29"/>
      <c r="B144" s="29"/>
      <c r="C144" s="30"/>
      <c r="D144" s="30"/>
      <c r="E144" s="29"/>
      <c r="F144" s="29"/>
    </row>
    <row r="145" spans="1:6">
      <c r="A145" s="29"/>
      <c r="B145" s="29"/>
      <c r="C145" s="30"/>
      <c r="D145" s="30"/>
      <c r="E145" s="29"/>
      <c r="F145" s="29"/>
    </row>
    <row r="146" spans="1:6">
      <c r="A146" s="29"/>
      <c r="B146" s="29"/>
      <c r="C146" s="30"/>
      <c r="D146" s="30"/>
      <c r="E146" s="29"/>
      <c r="F146" s="29"/>
    </row>
    <row r="147" spans="1:6">
      <c r="A147" s="29"/>
      <c r="B147" s="29"/>
      <c r="C147" s="30"/>
      <c r="D147" s="30"/>
      <c r="E147" s="29"/>
      <c r="F147" s="29"/>
    </row>
    <row r="148" spans="1:6">
      <c r="A148" s="29"/>
      <c r="B148" s="29"/>
      <c r="C148" s="30"/>
      <c r="D148" s="30"/>
      <c r="E148" s="29"/>
      <c r="F148" s="29"/>
    </row>
    <row r="149" spans="1:6">
      <c r="A149" s="29"/>
      <c r="B149" s="29"/>
      <c r="C149" s="30"/>
      <c r="D149" s="30"/>
      <c r="E149" s="29"/>
      <c r="F149" s="29"/>
    </row>
    <row r="150" spans="1:6">
      <c r="A150" s="29"/>
      <c r="B150" s="29"/>
      <c r="C150" s="30"/>
      <c r="D150" s="30"/>
      <c r="E150" s="29"/>
      <c r="F150" s="29"/>
    </row>
    <row r="151" spans="1:6">
      <c r="A151" s="29"/>
      <c r="B151" s="29"/>
      <c r="C151" s="30"/>
      <c r="D151" s="30"/>
      <c r="E151" s="29"/>
      <c r="F151" s="29"/>
    </row>
    <row r="152" spans="1:6">
      <c r="A152" s="29"/>
      <c r="B152" s="29"/>
      <c r="C152" s="30"/>
      <c r="D152" s="30"/>
      <c r="E152" s="29"/>
      <c r="F152" s="29"/>
    </row>
    <row r="153" spans="1:6">
      <c r="A153" s="29"/>
      <c r="B153" s="29"/>
      <c r="C153" s="30"/>
      <c r="D153" s="30"/>
      <c r="E153" s="29"/>
      <c r="F153" s="29"/>
    </row>
    <row r="154" spans="1:6">
      <c r="A154" s="29"/>
      <c r="B154" s="29"/>
      <c r="C154" s="30"/>
      <c r="D154" s="30"/>
      <c r="E154" s="29"/>
      <c r="F154" s="29"/>
    </row>
    <row r="155" spans="1:6">
      <c r="A155" s="29"/>
      <c r="B155" s="29"/>
      <c r="C155" s="30"/>
      <c r="D155" s="30"/>
      <c r="E155" s="29"/>
      <c r="F155" s="29"/>
    </row>
    <row r="156" spans="1:6">
      <c r="A156" s="29"/>
      <c r="B156" s="29"/>
      <c r="C156" s="30"/>
      <c r="D156" s="30"/>
      <c r="E156" s="29"/>
      <c r="F156" s="29"/>
    </row>
    <row r="157" spans="1:6">
      <c r="A157" s="29"/>
      <c r="B157" s="29"/>
      <c r="C157" s="30"/>
      <c r="D157" s="30"/>
      <c r="E157" s="29"/>
      <c r="F157" s="29"/>
    </row>
    <row r="158" spans="1:6">
      <c r="A158" s="29"/>
      <c r="B158" s="29"/>
      <c r="C158" s="30"/>
      <c r="D158" s="30"/>
      <c r="E158" s="29"/>
      <c r="F158" s="29"/>
    </row>
    <row r="159" spans="1:6">
      <c r="A159" s="29"/>
      <c r="B159" s="29"/>
      <c r="C159" s="30"/>
      <c r="D159" s="30"/>
      <c r="E159" s="29"/>
      <c r="F159" s="29"/>
    </row>
    <row r="160" spans="1:6">
      <c r="A160" s="29"/>
      <c r="B160" s="29"/>
      <c r="C160" s="30"/>
      <c r="D160" s="30"/>
      <c r="E160" s="29"/>
      <c r="F160" s="29"/>
    </row>
    <row r="161" spans="1:6">
      <c r="A161" s="29"/>
      <c r="B161" s="29"/>
      <c r="C161" s="30"/>
      <c r="D161" s="30"/>
      <c r="E161" s="29"/>
      <c r="F161" s="29"/>
    </row>
    <row r="162" spans="1:6">
      <c r="A162" s="29"/>
      <c r="B162" s="29"/>
      <c r="C162" s="30"/>
      <c r="D162" s="30"/>
      <c r="E162" s="29"/>
      <c r="F162" s="29"/>
    </row>
    <row r="163" spans="1:6">
      <c r="A163" s="29"/>
      <c r="B163" s="29"/>
      <c r="C163" s="30"/>
      <c r="D163" s="30"/>
      <c r="E163" s="29"/>
      <c r="F163" s="29"/>
    </row>
    <row r="164" spans="1:6">
      <c r="A164" s="29"/>
      <c r="B164" s="29"/>
      <c r="C164" s="30"/>
      <c r="D164" s="30"/>
      <c r="E164" s="29"/>
      <c r="F164" s="29"/>
    </row>
    <row r="165" spans="1:6">
      <c r="A165" s="29"/>
      <c r="B165" s="29"/>
      <c r="C165" s="30"/>
      <c r="D165" s="30"/>
      <c r="E165" s="29"/>
      <c r="F165" s="29"/>
    </row>
    <row r="166" spans="1:6">
      <c r="A166" s="29"/>
      <c r="B166" s="29"/>
      <c r="C166" s="30"/>
      <c r="D166" s="30"/>
      <c r="E166" s="29"/>
      <c r="F166" s="29"/>
    </row>
    <row r="167" spans="1:6">
      <c r="A167" s="29"/>
      <c r="B167" s="29"/>
      <c r="C167" s="30"/>
      <c r="D167" s="30"/>
      <c r="E167" s="29"/>
      <c r="F167" s="29"/>
    </row>
    <row r="168" spans="1:6">
      <c r="A168" s="29"/>
      <c r="B168" s="29"/>
      <c r="C168" s="30"/>
      <c r="D168" s="30"/>
      <c r="E168" s="29"/>
      <c r="F168" s="29"/>
    </row>
    <row r="169" spans="1:6">
      <c r="A169" s="29"/>
      <c r="B169" s="29"/>
      <c r="C169" s="30"/>
      <c r="D169" s="30"/>
      <c r="E169" s="29"/>
      <c r="F169" s="29"/>
    </row>
    <row r="170" spans="1:6">
      <c r="A170" s="29"/>
      <c r="B170" s="29"/>
      <c r="C170" s="30"/>
      <c r="D170" s="30"/>
      <c r="E170" s="29"/>
      <c r="F170" s="29"/>
    </row>
    <row r="171" spans="1:6">
      <c r="A171" s="29"/>
      <c r="B171" s="29"/>
      <c r="C171" s="30"/>
      <c r="D171" s="30"/>
      <c r="E171" s="29"/>
      <c r="F171" s="29"/>
    </row>
    <row r="172" spans="1:6">
      <c r="A172" s="29"/>
      <c r="B172" s="29"/>
      <c r="C172" s="30"/>
      <c r="D172" s="30"/>
      <c r="E172" s="29"/>
      <c r="F172" s="29"/>
    </row>
    <row r="173" spans="1:6">
      <c r="A173" s="29"/>
      <c r="B173" s="29"/>
      <c r="C173" s="30"/>
      <c r="D173" s="30"/>
      <c r="E173" s="29"/>
      <c r="F173" s="29"/>
    </row>
    <row r="174" spans="1:6">
      <c r="A174" s="29"/>
      <c r="B174" s="29"/>
      <c r="C174" s="30"/>
      <c r="D174" s="30"/>
      <c r="E174" s="29"/>
      <c r="F174" s="29"/>
    </row>
    <row r="175" spans="1:6">
      <c r="A175" s="29"/>
      <c r="B175" s="29"/>
      <c r="C175" s="30"/>
      <c r="D175" s="30"/>
      <c r="E175" s="29"/>
      <c r="F175" s="29"/>
    </row>
    <row r="176" spans="1:6">
      <c r="A176" s="29"/>
      <c r="B176" s="29"/>
      <c r="C176" s="30"/>
      <c r="D176" s="30"/>
      <c r="E176" s="29"/>
      <c r="F176" s="29"/>
    </row>
    <row r="177" spans="1:6">
      <c r="A177" s="29"/>
      <c r="B177" s="29"/>
      <c r="C177" s="30"/>
      <c r="D177" s="30"/>
      <c r="E177" s="29"/>
      <c r="F177" s="29"/>
    </row>
    <row r="178" spans="1:6">
      <c r="A178" s="29"/>
      <c r="B178" s="29"/>
      <c r="C178" s="30"/>
      <c r="D178" s="30"/>
      <c r="E178" s="29"/>
      <c r="F178" s="29"/>
    </row>
    <row r="179" spans="1:6">
      <c r="A179" s="29"/>
      <c r="B179" s="29"/>
      <c r="C179" s="30"/>
      <c r="D179" s="30"/>
      <c r="E179" s="29"/>
      <c r="F179" s="29"/>
    </row>
    <row r="180" spans="1:6">
      <c r="A180" s="29"/>
      <c r="B180" s="29"/>
      <c r="C180" s="30"/>
      <c r="D180" s="30"/>
      <c r="E180" s="29"/>
      <c r="F180" s="29"/>
    </row>
    <row r="181" spans="1:6">
      <c r="A181" s="29"/>
      <c r="B181" s="29"/>
      <c r="C181" s="30"/>
      <c r="D181" s="30"/>
      <c r="E181" s="29"/>
      <c r="F181" s="29"/>
    </row>
    <row r="182" spans="1:6">
      <c r="A182" s="29"/>
      <c r="B182" s="29"/>
      <c r="C182" s="30"/>
      <c r="D182" s="30"/>
      <c r="E182" s="29"/>
      <c r="F182" s="29"/>
    </row>
    <row r="183" spans="1:6">
      <c r="A183" s="29"/>
      <c r="B183" s="29"/>
      <c r="C183" s="30"/>
      <c r="D183" s="30"/>
      <c r="E183" s="29"/>
      <c r="F183" s="29"/>
    </row>
    <row r="184" spans="1:6">
      <c r="A184" s="29"/>
      <c r="B184" s="29"/>
      <c r="C184" s="30"/>
      <c r="D184" s="30"/>
      <c r="E184" s="29"/>
      <c r="F184" s="29"/>
    </row>
    <row r="185" spans="1:6">
      <c r="A185" s="29"/>
      <c r="B185" s="29"/>
      <c r="C185" s="30"/>
      <c r="D185" s="30"/>
      <c r="E185" s="29"/>
      <c r="F185" s="29"/>
    </row>
    <row r="186" spans="1:6">
      <c r="A186" s="29"/>
      <c r="B186" s="29"/>
      <c r="C186" s="30"/>
      <c r="D186" s="30"/>
      <c r="E186" s="29"/>
      <c r="F186" s="29"/>
    </row>
    <row r="187" spans="1:6">
      <c r="A187" s="29"/>
      <c r="B187" s="29"/>
      <c r="C187" s="30"/>
      <c r="D187" s="30"/>
      <c r="E187" s="29"/>
      <c r="F187" s="29"/>
    </row>
    <row r="188" spans="1:6">
      <c r="A188" s="29"/>
      <c r="B188" s="29"/>
      <c r="C188" s="30"/>
      <c r="D188" s="30"/>
      <c r="E188" s="29"/>
      <c r="F188" s="29"/>
    </row>
    <row r="189" spans="1:6">
      <c r="A189" s="29"/>
      <c r="B189" s="29"/>
      <c r="C189" s="30"/>
      <c r="D189" s="30"/>
      <c r="E189" s="29"/>
      <c r="F189" s="29"/>
    </row>
    <row r="190" spans="1:6">
      <c r="A190" s="29"/>
      <c r="B190" s="29"/>
      <c r="C190" s="30"/>
      <c r="D190" s="30"/>
      <c r="E190" s="29"/>
      <c r="F190" s="29"/>
    </row>
    <row r="191" spans="1:6">
      <c r="A191" s="29"/>
      <c r="B191" s="29"/>
      <c r="C191" s="30"/>
      <c r="D191" s="30"/>
      <c r="E191" s="29"/>
      <c r="F191" s="29"/>
    </row>
    <row r="192" spans="1:6">
      <c r="A192" s="29"/>
      <c r="B192" s="29"/>
      <c r="C192" s="30"/>
      <c r="D192" s="30"/>
      <c r="E192" s="29"/>
      <c r="F192" s="29"/>
    </row>
    <row r="193" spans="1:6">
      <c r="A193" s="29"/>
      <c r="B193" s="29"/>
      <c r="C193" s="30"/>
      <c r="D193" s="30"/>
      <c r="E193" s="29"/>
      <c r="F193" s="29"/>
    </row>
    <row r="194" spans="1:6">
      <c r="A194" s="29"/>
      <c r="B194" s="29"/>
      <c r="C194" s="30"/>
      <c r="D194" s="30"/>
      <c r="E194" s="29"/>
      <c r="F194" s="29"/>
    </row>
    <row r="195" spans="1:6">
      <c r="A195" s="29"/>
      <c r="B195" s="29"/>
      <c r="C195" s="30"/>
      <c r="D195" s="30"/>
      <c r="E195" s="29"/>
      <c r="F195" s="29"/>
    </row>
    <row r="196" spans="1:6">
      <c r="A196" s="29"/>
      <c r="B196" s="29"/>
      <c r="C196" s="30"/>
      <c r="D196" s="30"/>
      <c r="E196" s="29"/>
      <c r="F196" s="29"/>
    </row>
    <row r="197" spans="1:6">
      <c r="A197" s="29"/>
      <c r="B197" s="29"/>
      <c r="C197" s="30"/>
      <c r="D197" s="30"/>
      <c r="E197" s="29"/>
      <c r="F197" s="29"/>
    </row>
    <row r="198" spans="1:6">
      <c r="A198" s="29"/>
      <c r="B198" s="29"/>
      <c r="C198" s="30"/>
      <c r="D198" s="30"/>
      <c r="E198" s="29"/>
      <c r="F198" s="29"/>
    </row>
    <row r="199" spans="1:6">
      <c r="A199" s="29"/>
      <c r="B199" s="29"/>
      <c r="C199" s="30"/>
      <c r="D199" s="30"/>
      <c r="E199" s="29"/>
      <c r="F199" s="29"/>
    </row>
    <row r="200" spans="1:6">
      <c r="A200" s="29"/>
      <c r="B200" s="29"/>
      <c r="C200" s="30"/>
      <c r="D200" s="30"/>
      <c r="E200" s="29"/>
      <c r="F200" s="29"/>
    </row>
    <row r="201" spans="1:6">
      <c r="A201" s="29"/>
      <c r="B201" s="29"/>
      <c r="C201" s="30"/>
      <c r="D201" s="30"/>
      <c r="E201" s="29"/>
      <c r="F201" s="29"/>
    </row>
    <row r="202" spans="1:6">
      <c r="A202" s="29"/>
      <c r="B202" s="29"/>
      <c r="C202" s="30"/>
      <c r="D202" s="30"/>
      <c r="E202" s="29"/>
      <c r="F202" s="29"/>
    </row>
    <row r="203" spans="1:6">
      <c r="A203" s="29"/>
      <c r="B203" s="29"/>
      <c r="C203" s="30"/>
      <c r="D203" s="30"/>
      <c r="E203" s="29"/>
      <c r="F203" s="29"/>
    </row>
    <row r="204" spans="1:6">
      <c r="A204" s="29"/>
      <c r="B204" s="29"/>
      <c r="C204" s="30"/>
      <c r="D204" s="30"/>
      <c r="E204" s="29"/>
      <c r="F204" s="29"/>
    </row>
    <row r="205" spans="1:6">
      <c r="A205" s="29"/>
      <c r="B205" s="29"/>
      <c r="C205" s="30"/>
      <c r="D205" s="30"/>
      <c r="E205" s="29"/>
      <c r="F205" s="29"/>
    </row>
    <row r="206" spans="1:6">
      <c r="A206" s="29"/>
      <c r="B206" s="29"/>
      <c r="C206" s="30"/>
      <c r="D206" s="30"/>
      <c r="E206" s="29"/>
      <c r="F206" s="29"/>
    </row>
    <row r="207" spans="1:6">
      <c r="A207" s="29"/>
      <c r="B207" s="29"/>
      <c r="C207" s="30"/>
      <c r="D207" s="30"/>
      <c r="E207" s="29"/>
      <c r="F207" s="29"/>
    </row>
    <row r="208" spans="1:6">
      <c r="A208" s="29"/>
      <c r="B208" s="29"/>
      <c r="C208" s="30"/>
      <c r="D208" s="30"/>
      <c r="E208" s="29"/>
      <c r="F208" s="29"/>
    </row>
    <row r="209" spans="1:6">
      <c r="A209" s="29"/>
      <c r="B209" s="29"/>
      <c r="C209" s="30"/>
      <c r="D209" s="30"/>
      <c r="E209" s="29"/>
      <c r="F209" s="29"/>
    </row>
    <row r="210" spans="1:6">
      <c r="A210" s="29"/>
      <c r="B210" s="29"/>
      <c r="C210" s="30"/>
      <c r="D210" s="30"/>
      <c r="E210" s="29"/>
      <c r="F210" s="29"/>
    </row>
    <row r="211" spans="1:6">
      <c r="A211" s="29"/>
      <c r="B211" s="29"/>
      <c r="C211" s="30"/>
      <c r="D211" s="30"/>
      <c r="E211" s="29"/>
      <c r="F211" s="29"/>
    </row>
    <row r="212" spans="1:6">
      <c r="A212" s="29"/>
      <c r="B212" s="29"/>
      <c r="C212" s="30"/>
      <c r="D212" s="30"/>
      <c r="E212" s="29"/>
      <c r="F212" s="29"/>
    </row>
    <row r="213" spans="1:6">
      <c r="A213" s="29"/>
      <c r="B213" s="29"/>
      <c r="C213" s="30"/>
      <c r="D213" s="30"/>
      <c r="E213" s="29"/>
      <c r="F213" s="29"/>
    </row>
    <row r="214" spans="1:6">
      <c r="A214" s="29"/>
      <c r="B214" s="29"/>
      <c r="C214" s="30"/>
      <c r="D214" s="30"/>
      <c r="E214" s="29"/>
      <c r="F214" s="29"/>
    </row>
    <row r="215" spans="1:6">
      <c r="A215" s="29"/>
      <c r="B215" s="29"/>
      <c r="C215" s="30"/>
      <c r="D215" s="30"/>
      <c r="E215" s="29"/>
      <c r="F215" s="29"/>
    </row>
    <row r="216" spans="1:6">
      <c r="A216" s="29"/>
      <c r="B216" s="29"/>
      <c r="C216" s="30"/>
      <c r="D216" s="30"/>
      <c r="E216" s="29"/>
      <c r="F216" s="29"/>
    </row>
    <row r="217" spans="1:6">
      <c r="A217" s="29"/>
      <c r="B217" s="29"/>
      <c r="C217" s="30"/>
      <c r="D217" s="30"/>
      <c r="E217" s="29"/>
      <c r="F217" s="29"/>
    </row>
    <row r="218" spans="1:6">
      <c r="A218" s="29"/>
      <c r="B218" s="29"/>
      <c r="C218" s="30"/>
      <c r="D218" s="30"/>
      <c r="E218" s="29"/>
      <c r="F218" s="29"/>
    </row>
    <row r="219" spans="1:6">
      <c r="A219" s="29"/>
      <c r="B219" s="29"/>
      <c r="C219" s="30"/>
      <c r="D219" s="30"/>
      <c r="E219" s="29"/>
      <c r="F219" s="29"/>
    </row>
    <row r="220" spans="1:6">
      <c r="A220" s="29"/>
      <c r="B220" s="29"/>
      <c r="C220" s="30"/>
      <c r="D220" s="30"/>
      <c r="E220" s="29"/>
      <c r="F220" s="29"/>
    </row>
    <row r="221" spans="1:6">
      <c r="A221" s="29"/>
      <c r="B221" s="29"/>
      <c r="C221" s="30"/>
      <c r="D221" s="30"/>
      <c r="E221" s="29"/>
      <c r="F221" s="29"/>
    </row>
    <row r="222" spans="1:6">
      <c r="A222" s="29"/>
      <c r="B222" s="29"/>
      <c r="C222" s="30"/>
      <c r="D222" s="30"/>
      <c r="E222" s="29"/>
      <c r="F222" s="29"/>
    </row>
    <row r="223" spans="1:6">
      <c r="A223" s="29"/>
      <c r="B223" s="29"/>
      <c r="C223" s="30"/>
      <c r="D223" s="30"/>
      <c r="E223" s="29"/>
      <c r="F223" s="29"/>
    </row>
    <row r="224" spans="1:6">
      <c r="A224" s="29"/>
      <c r="B224" s="29"/>
      <c r="C224" s="30"/>
      <c r="D224" s="30"/>
      <c r="E224" s="29"/>
      <c r="F224" s="29"/>
    </row>
    <row r="225" spans="1:6">
      <c r="A225" s="29"/>
      <c r="B225" s="29"/>
      <c r="C225" s="30"/>
      <c r="D225" s="30"/>
      <c r="E225" s="29"/>
      <c r="F225" s="29"/>
    </row>
    <row r="226" spans="1:6">
      <c r="A226" s="29"/>
      <c r="B226" s="29"/>
      <c r="C226" s="30"/>
      <c r="D226" s="30"/>
      <c r="E226" s="29"/>
      <c r="F226" s="29"/>
    </row>
    <row r="227" spans="1:6">
      <c r="A227" s="29"/>
      <c r="B227" s="29"/>
      <c r="C227" s="30"/>
      <c r="D227" s="30"/>
      <c r="E227" s="29"/>
      <c r="F227" s="29"/>
    </row>
    <row r="228" spans="1:6">
      <c r="A228" s="29"/>
      <c r="B228" s="29"/>
      <c r="C228" s="30"/>
      <c r="D228" s="30"/>
      <c r="E228" s="29"/>
      <c r="F228" s="29"/>
    </row>
    <row r="229" spans="1:6">
      <c r="A229" s="29"/>
      <c r="B229" s="29"/>
      <c r="C229" s="30"/>
      <c r="D229" s="30"/>
      <c r="E229" s="29"/>
      <c r="F229" s="29"/>
    </row>
    <row r="230" spans="1:6">
      <c r="A230" s="29"/>
      <c r="B230" s="29"/>
      <c r="C230" s="30"/>
      <c r="D230" s="30"/>
      <c r="E230" s="29"/>
      <c r="F230" s="29"/>
    </row>
    <row r="231" spans="1:6">
      <c r="A231" s="29"/>
      <c r="B231" s="29"/>
      <c r="C231" s="30"/>
      <c r="D231" s="30"/>
      <c r="E231" s="29"/>
      <c r="F231" s="29"/>
    </row>
    <row r="232" spans="1:6">
      <c r="A232" s="29"/>
      <c r="B232" s="29"/>
      <c r="C232" s="30"/>
      <c r="D232" s="30"/>
      <c r="E232" s="29"/>
      <c r="F232" s="29"/>
    </row>
    <row r="233" spans="1:6">
      <c r="A233" s="29"/>
      <c r="B233" s="29"/>
      <c r="C233" s="30"/>
      <c r="D233" s="30"/>
      <c r="E233" s="29"/>
      <c r="F233" s="29"/>
    </row>
    <row r="234" spans="1:6">
      <c r="A234" s="29"/>
      <c r="B234" s="29"/>
      <c r="C234" s="30"/>
      <c r="D234" s="30"/>
      <c r="E234" s="29"/>
      <c r="F234" s="29"/>
    </row>
    <row r="235" spans="1:6">
      <c r="A235" s="29"/>
      <c r="B235" s="29"/>
      <c r="C235" s="30"/>
      <c r="D235" s="30"/>
      <c r="E235" s="29"/>
      <c r="F235" s="29"/>
    </row>
    <row r="236" spans="1:6">
      <c r="A236" s="29"/>
      <c r="B236" s="29"/>
      <c r="C236" s="30"/>
      <c r="D236" s="30"/>
      <c r="E236" s="29"/>
      <c r="F236" s="29"/>
    </row>
    <row r="237" spans="1:6">
      <c r="A237" s="29"/>
      <c r="B237" s="29"/>
      <c r="C237" s="30"/>
      <c r="D237" s="30"/>
      <c r="E237" s="29"/>
      <c r="F237" s="29"/>
    </row>
    <row r="238" spans="1:6">
      <c r="A238" s="29"/>
      <c r="B238" s="29"/>
      <c r="C238" s="30"/>
      <c r="D238" s="30"/>
      <c r="E238" s="29"/>
      <c r="F238" s="29"/>
    </row>
    <row r="239" spans="1:6">
      <c r="A239" s="29"/>
      <c r="B239" s="29"/>
      <c r="C239" s="30"/>
      <c r="D239" s="30"/>
      <c r="E239" s="29"/>
      <c r="F239" s="29"/>
    </row>
    <row r="240" spans="1:6">
      <c r="A240" s="29"/>
      <c r="B240" s="29"/>
      <c r="C240" s="30"/>
      <c r="D240" s="30"/>
      <c r="E240" s="29"/>
      <c r="F240" s="29"/>
    </row>
    <row r="241" spans="1:6">
      <c r="A241" s="29"/>
      <c r="B241" s="29"/>
      <c r="C241" s="30"/>
      <c r="D241" s="30"/>
      <c r="E241" s="29"/>
      <c r="F241" s="29"/>
    </row>
    <row r="242" spans="1:6">
      <c r="A242" s="29"/>
      <c r="B242" s="29"/>
      <c r="C242" s="30"/>
      <c r="D242" s="30"/>
      <c r="E242" s="29"/>
      <c r="F242" s="29"/>
    </row>
    <row r="243" spans="1:6">
      <c r="A243" s="29"/>
      <c r="B243" s="29"/>
      <c r="C243" s="30"/>
      <c r="D243" s="30"/>
      <c r="E243" s="29"/>
      <c r="F243" s="29"/>
    </row>
    <row r="244" spans="1:6">
      <c r="A244" s="29"/>
      <c r="B244" s="29"/>
      <c r="C244" s="30"/>
      <c r="D244" s="30"/>
      <c r="E244" s="29"/>
      <c r="F244" s="29"/>
    </row>
    <row r="245" spans="1:6">
      <c r="A245" s="29"/>
      <c r="B245" s="29"/>
      <c r="C245" s="30"/>
      <c r="D245" s="30"/>
      <c r="E245" s="29"/>
      <c r="F245" s="29"/>
    </row>
    <row r="246" spans="1:6">
      <c r="A246" s="29"/>
      <c r="B246" s="29"/>
      <c r="C246" s="30"/>
      <c r="D246" s="30"/>
      <c r="E246" s="29"/>
      <c r="F246" s="29"/>
    </row>
    <row r="247" spans="1:6">
      <c r="A247" s="29"/>
      <c r="B247" s="29"/>
      <c r="C247" s="30"/>
      <c r="D247" s="30"/>
      <c r="E247" s="29"/>
      <c r="F247" s="29"/>
    </row>
    <row r="248" spans="1:6">
      <c r="A248" s="29"/>
      <c r="B248" s="29"/>
      <c r="C248" s="30"/>
      <c r="D248" s="30"/>
      <c r="E248" s="29"/>
      <c r="F248" s="29"/>
    </row>
    <row r="249" spans="1:6">
      <c r="A249" s="29"/>
      <c r="B249" s="29"/>
      <c r="C249" s="30"/>
      <c r="D249" s="30"/>
      <c r="E249" s="29"/>
      <c r="F249" s="29"/>
    </row>
    <row r="250" spans="1:6">
      <c r="A250" s="29"/>
      <c r="B250" s="29"/>
      <c r="C250" s="30"/>
      <c r="D250" s="30"/>
      <c r="E250" s="29"/>
      <c r="F250" s="29"/>
    </row>
    <row r="251" spans="1:6">
      <c r="A251" s="29"/>
      <c r="B251" s="29"/>
      <c r="C251" s="30"/>
      <c r="D251" s="30"/>
      <c r="E251" s="29"/>
      <c r="F251" s="29"/>
    </row>
    <row r="252" spans="1:6">
      <c r="A252" s="29"/>
      <c r="B252" s="29"/>
      <c r="C252" s="30"/>
      <c r="D252" s="30"/>
      <c r="E252" s="29"/>
      <c r="F252" s="29"/>
    </row>
    <row r="253" spans="1:6">
      <c r="A253" s="29"/>
      <c r="B253" s="29"/>
      <c r="C253" s="30"/>
      <c r="D253" s="30"/>
      <c r="E253" s="29"/>
      <c r="F253" s="29"/>
    </row>
    <row r="254" spans="1:6">
      <c r="A254" s="29"/>
      <c r="B254" s="29"/>
      <c r="C254" s="30"/>
      <c r="D254" s="30"/>
      <c r="E254" s="29"/>
      <c r="F254" s="29"/>
    </row>
    <row r="255" spans="1:6">
      <c r="A255" s="29"/>
      <c r="B255" s="29"/>
      <c r="C255" s="30"/>
      <c r="D255" s="30"/>
      <c r="E255" s="29"/>
      <c r="F255" s="29"/>
    </row>
    <row r="256" spans="1:6">
      <c r="A256" s="29"/>
      <c r="B256" s="29"/>
      <c r="C256" s="30"/>
      <c r="D256" s="30"/>
      <c r="E256" s="29"/>
      <c r="F256" s="29"/>
    </row>
    <row r="257" spans="1:6">
      <c r="A257" s="29"/>
      <c r="B257" s="29"/>
      <c r="C257" s="30"/>
      <c r="D257" s="30"/>
      <c r="E257" s="29"/>
      <c r="F257" s="29"/>
    </row>
    <row r="258" spans="1:6">
      <c r="A258" s="29"/>
      <c r="B258" s="29"/>
      <c r="C258" s="30"/>
      <c r="D258" s="30"/>
      <c r="E258" s="29"/>
      <c r="F258" s="29"/>
    </row>
    <row r="259" spans="1:6">
      <c r="A259" s="29"/>
      <c r="B259" s="29"/>
      <c r="C259" s="30"/>
      <c r="D259" s="30"/>
      <c r="E259" s="29"/>
      <c r="F259" s="29"/>
    </row>
    <row r="260" spans="1:6">
      <c r="A260" s="29"/>
      <c r="B260" s="29"/>
      <c r="C260" s="30"/>
      <c r="D260" s="30"/>
      <c r="E260" s="29"/>
      <c r="F260" s="29"/>
    </row>
    <row r="261" spans="1:6">
      <c r="A261" s="29"/>
      <c r="B261" s="29"/>
      <c r="C261" s="30"/>
      <c r="D261" s="30"/>
      <c r="E261" s="29"/>
      <c r="F261" s="29"/>
    </row>
    <row r="262" spans="1:6">
      <c r="A262" s="29"/>
      <c r="B262" s="29"/>
      <c r="C262" s="30"/>
      <c r="D262" s="30"/>
      <c r="E262" s="29"/>
      <c r="F262" s="29"/>
    </row>
    <row r="263" spans="1:6">
      <c r="A263" s="29"/>
      <c r="B263" s="29"/>
      <c r="C263" s="30"/>
      <c r="D263" s="30"/>
      <c r="E263" s="29"/>
      <c r="F263" s="29"/>
    </row>
    <row r="264" spans="1:6">
      <c r="A264" s="29"/>
      <c r="B264" s="29"/>
      <c r="C264" s="30"/>
      <c r="D264" s="30"/>
      <c r="E264" s="29"/>
      <c r="F264" s="29"/>
    </row>
    <row r="265" spans="1:6">
      <c r="A265" s="29"/>
      <c r="B265" s="29"/>
      <c r="C265" s="30"/>
      <c r="D265" s="30"/>
      <c r="E265" s="29"/>
      <c r="F265" s="29"/>
    </row>
    <row r="266" spans="1:6">
      <c r="A266" s="29"/>
      <c r="B266" s="29"/>
      <c r="C266" s="30"/>
      <c r="D266" s="30"/>
      <c r="E266" s="29"/>
      <c r="F266" s="29"/>
    </row>
    <row r="267" spans="1:6">
      <c r="A267" s="29"/>
      <c r="B267" s="29"/>
      <c r="C267" s="30"/>
      <c r="D267" s="30"/>
      <c r="E267" s="29"/>
      <c r="F267" s="29"/>
    </row>
    <row r="268" spans="1:6">
      <c r="A268" s="29"/>
      <c r="B268" s="29"/>
      <c r="C268" s="30"/>
      <c r="D268" s="30"/>
      <c r="E268" s="29"/>
      <c r="F268" s="29"/>
    </row>
    <row r="269" spans="1:6">
      <c r="A269" s="29"/>
      <c r="B269" s="29"/>
      <c r="C269" s="30"/>
      <c r="D269" s="30"/>
      <c r="E269" s="29"/>
      <c r="F269" s="29"/>
    </row>
    <row r="270" spans="1:6">
      <c r="A270" s="29"/>
      <c r="B270" s="29"/>
      <c r="C270" s="30"/>
      <c r="D270" s="30"/>
      <c r="E270" s="29"/>
      <c r="F270" s="29"/>
    </row>
    <row r="271" spans="1:6">
      <c r="A271" s="29"/>
      <c r="B271" s="29"/>
      <c r="C271" s="30"/>
      <c r="D271" s="30"/>
      <c r="E271" s="29"/>
      <c r="F271" s="29"/>
    </row>
    <row r="272" spans="1:6">
      <c r="A272" s="29"/>
      <c r="B272" s="29"/>
      <c r="C272" s="30"/>
      <c r="D272" s="30"/>
      <c r="E272" s="29"/>
      <c r="F272" s="29"/>
    </row>
    <row r="273" spans="1:6">
      <c r="A273" s="29"/>
      <c r="B273" s="29"/>
      <c r="C273" s="30"/>
      <c r="D273" s="30"/>
      <c r="E273" s="29"/>
      <c r="F273" s="29"/>
    </row>
    <row r="274" spans="1:6">
      <c r="A274" s="29"/>
      <c r="B274" s="29"/>
      <c r="C274" s="30"/>
      <c r="D274" s="30"/>
      <c r="E274" s="29"/>
      <c r="F274" s="29"/>
    </row>
    <row r="275" spans="1:6">
      <c r="A275" s="29"/>
      <c r="B275" s="29"/>
      <c r="C275" s="30"/>
      <c r="D275" s="30"/>
      <c r="E275" s="29"/>
      <c r="F275" s="29"/>
    </row>
    <row r="276" spans="1:6">
      <c r="A276" s="29"/>
      <c r="B276" s="29"/>
      <c r="C276" s="30"/>
      <c r="D276" s="30"/>
      <c r="E276" s="29"/>
      <c r="F276" s="29"/>
    </row>
    <row r="277" spans="1:6">
      <c r="A277" s="29"/>
      <c r="B277" s="29"/>
      <c r="C277" s="30"/>
      <c r="D277" s="30"/>
      <c r="E277" s="29"/>
      <c r="F277" s="29"/>
    </row>
    <row r="278" spans="1:6">
      <c r="A278" s="29"/>
      <c r="B278" s="29"/>
      <c r="C278" s="30"/>
      <c r="D278" s="30"/>
      <c r="E278" s="29"/>
      <c r="F278" s="29"/>
    </row>
    <row r="279" spans="1:6">
      <c r="A279" s="29"/>
      <c r="B279" s="29"/>
      <c r="C279" s="30"/>
      <c r="D279" s="30"/>
      <c r="E279" s="29"/>
      <c r="F279" s="29"/>
    </row>
    <row r="280" spans="1:6">
      <c r="A280" s="29"/>
      <c r="B280" s="29"/>
      <c r="C280" s="30"/>
      <c r="D280" s="30"/>
      <c r="E280" s="29"/>
      <c r="F280" s="29"/>
    </row>
    <row r="281" spans="1:6">
      <c r="A281" s="29"/>
      <c r="B281" s="29"/>
      <c r="C281" s="30"/>
      <c r="D281" s="30"/>
      <c r="E281" s="29"/>
      <c r="F281" s="29"/>
    </row>
    <row r="282" spans="1:6">
      <c r="A282" s="29"/>
      <c r="B282" s="29"/>
      <c r="C282" s="30"/>
      <c r="D282" s="30"/>
      <c r="E282" s="29"/>
      <c r="F282" s="29"/>
    </row>
    <row r="283" spans="1:6">
      <c r="A283" s="29"/>
      <c r="B283" s="29"/>
      <c r="C283" s="30"/>
      <c r="D283" s="30"/>
      <c r="E283" s="29"/>
      <c r="F283" s="29"/>
    </row>
    <row r="284" spans="1:6">
      <c r="A284" s="29"/>
      <c r="B284" s="29"/>
      <c r="C284" s="30"/>
      <c r="D284" s="30"/>
      <c r="E284" s="29"/>
      <c r="F284" s="29"/>
    </row>
    <row r="285" spans="1:6">
      <c r="A285" s="29"/>
      <c r="B285" s="29"/>
      <c r="C285" s="30"/>
      <c r="D285" s="30"/>
      <c r="E285" s="29"/>
      <c r="F285" s="29"/>
    </row>
    <row r="286" spans="1:6">
      <c r="A286" s="29"/>
      <c r="B286" s="29"/>
      <c r="C286" s="30"/>
      <c r="D286" s="30"/>
      <c r="E286" s="29"/>
      <c r="F286" s="29"/>
    </row>
    <row r="287" spans="1:6">
      <c r="A287" s="29"/>
      <c r="B287" s="29"/>
      <c r="C287" s="30"/>
      <c r="D287" s="30"/>
      <c r="E287" s="29"/>
      <c r="F287" s="29"/>
    </row>
    <row r="288" spans="1:6">
      <c r="A288" s="29"/>
      <c r="B288" s="29"/>
      <c r="C288" s="30"/>
      <c r="D288" s="30"/>
      <c r="E288" s="29"/>
      <c r="F288" s="29"/>
    </row>
    <row r="289" spans="1:6">
      <c r="A289" s="29"/>
      <c r="B289" s="29"/>
      <c r="C289" s="30"/>
      <c r="D289" s="30"/>
      <c r="E289" s="29"/>
      <c r="F289" s="29"/>
    </row>
    <row r="290" spans="1:6">
      <c r="A290" s="29"/>
      <c r="B290" s="29"/>
      <c r="C290" s="30"/>
      <c r="D290" s="30"/>
      <c r="E290" s="29"/>
      <c r="F290" s="29"/>
    </row>
    <row r="291" spans="1:6">
      <c r="A291" s="29"/>
      <c r="B291" s="29"/>
      <c r="C291" s="30"/>
      <c r="D291" s="30"/>
      <c r="E291" s="29"/>
      <c r="F291" s="29"/>
    </row>
    <row r="292" spans="1:6">
      <c r="A292" s="29"/>
      <c r="B292" s="29"/>
      <c r="C292" s="30"/>
      <c r="D292" s="30"/>
      <c r="E292" s="29"/>
      <c r="F292" s="29"/>
    </row>
    <row r="293" spans="1:6">
      <c r="A293" s="29"/>
      <c r="B293" s="29"/>
      <c r="C293" s="30"/>
      <c r="D293" s="30"/>
      <c r="E293" s="29"/>
      <c r="F293" s="29"/>
    </row>
    <row r="294" spans="1:6">
      <c r="A294" s="29"/>
      <c r="B294" s="29"/>
      <c r="C294" s="30"/>
      <c r="D294" s="30"/>
      <c r="E294" s="29"/>
      <c r="F294" s="29"/>
    </row>
    <row r="295" spans="1:6">
      <c r="A295" s="29"/>
      <c r="B295" s="29"/>
      <c r="C295" s="30"/>
      <c r="D295" s="30"/>
      <c r="E295" s="29"/>
      <c r="F295" s="29"/>
    </row>
    <row r="296" spans="1:6">
      <c r="A296" s="29"/>
      <c r="B296" s="29"/>
      <c r="C296" s="30"/>
      <c r="D296" s="30"/>
      <c r="E296" s="29"/>
      <c r="F296" s="29"/>
    </row>
    <row r="297" spans="1:6">
      <c r="A297" s="29"/>
      <c r="B297" s="29"/>
      <c r="C297" s="30"/>
      <c r="D297" s="30"/>
      <c r="E297" s="29"/>
      <c r="F297" s="29"/>
    </row>
    <row r="298" spans="1:6">
      <c r="A298" s="29"/>
      <c r="B298" s="29"/>
      <c r="C298" s="30"/>
      <c r="D298" s="30"/>
      <c r="E298" s="29"/>
      <c r="F298" s="29"/>
    </row>
    <row r="299" spans="1:6">
      <c r="A299" s="29"/>
      <c r="B299" s="29"/>
      <c r="C299" s="30"/>
      <c r="D299" s="30"/>
      <c r="E299" s="29"/>
      <c r="F299" s="29"/>
    </row>
    <row r="300" spans="1:6">
      <c r="A300" s="29"/>
      <c r="B300" s="29"/>
      <c r="C300" s="30"/>
      <c r="D300" s="30"/>
      <c r="E300" s="29"/>
      <c r="F300" s="29"/>
    </row>
    <row r="301" spans="1:6">
      <c r="A301" s="29"/>
      <c r="B301" s="29"/>
      <c r="C301" s="30"/>
      <c r="D301" s="30"/>
      <c r="E301" s="29"/>
      <c r="F301" s="29"/>
    </row>
    <row r="302" spans="1:6">
      <c r="A302" s="29"/>
      <c r="B302" s="29"/>
      <c r="C302" s="30"/>
      <c r="D302" s="30"/>
      <c r="E302" s="29"/>
      <c r="F302" s="29"/>
    </row>
    <row r="303" spans="1:6">
      <c r="A303" s="29"/>
      <c r="B303" s="29"/>
      <c r="C303" s="30"/>
      <c r="D303" s="30"/>
      <c r="E303" s="29"/>
      <c r="F303" s="29"/>
    </row>
    <row r="304" spans="1:6">
      <c r="A304" s="29"/>
      <c r="B304" s="29"/>
      <c r="C304" s="30"/>
      <c r="D304" s="30"/>
      <c r="E304" s="29"/>
      <c r="F304" s="29"/>
    </row>
    <row r="305" spans="1:6">
      <c r="A305" s="29"/>
      <c r="B305" s="29"/>
      <c r="C305" s="30"/>
      <c r="D305" s="30"/>
      <c r="E305" s="29"/>
      <c r="F305" s="29"/>
    </row>
    <row r="306" spans="1:6">
      <c r="A306" s="29"/>
      <c r="B306" s="29"/>
      <c r="C306" s="30"/>
      <c r="D306" s="30"/>
      <c r="E306" s="29"/>
      <c r="F306" s="29"/>
    </row>
    <row r="307" spans="1:6">
      <c r="A307" s="29"/>
      <c r="B307" s="29"/>
      <c r="C307" s="30"/>
      <c r="D307" s="30"/>
      <c r="E307" s="29"/>
      <c r="F307" s="29"/>
    </row>
    <row r="308" spans="1:6">
      <c r="A308" s="29"/>
      <c r="B308" s="29"/>
      <c r="C308" s="30"/>
      <c r="D308" s="30"/>
      <c r="E308" s="29"/>
      <c r="F308" s="29"/>
    </row>
    <row r="309" spans="1:6">
      <c r="A309" s="29"/>
      <c r="B309" s="29"/>
      <c r="C309" s="30"/>
      <c r="D309" s="30"/>
      <c r="E309" s="29"/>
      <c r="F309" s="29"/>
    </row>
    <row r="310" spans="1:6">
      <c r="A310" s="29"/>
      <c r="B310" s="29"/>
      <c r="C310" s="30"/>
      <c r="D310" s="30"/>
      <c r="E310" s="29"/>
      <c r="F310" s="29"/>
    </row>
    <row r="311" spans="1:6">
      <c r="A311" s="29"/>
      <c r="B311" s="29"/>
      <c r="C311" s="30"/>
      <c r="D311" s="30"/>
      <c r="E311" s="29"/>
      <c r="F311" s="29"/>
    </row>
    <row r="312" spans="1:6">
      <c r="A312" s="29"/>
      <c r="B312" s="29"/>
      <c r="C312" s="30"/>
      <c r="D312" s="30"/>
      <c r="E312" s="29"/>
      <c r="F312" s="29"/>
    </row>
    <row r="313" spans="1:6">
      <c r="A313" s="29"/>
      <c r="B313" s="29"/>
      <c r="C313" s="30"/>
      <c r="D313" s="30"/>
      <c r="E313" s="29"/>
      <c r="F313" s="29"/>
    </row>
    <row r="314" spans="1:6">
      <c r="A314" s="29"/>
      <c r="B314" s="29"/>
      <c r="C314" s="30"/>
      <c r="D314" s="30"/>
      <c r="E314" s="29"/>
      <c r="F314" s="29"/>
    </row>
    <row r="315" spans="1:6">
      <c r="A315" s="29"/>
      <c r="B315" s="29"/>
      <c r="C315" s="30"/>
      <c r="D315" s="30"/>
      <c r="E315" s="29"/>
      <c r="F315" s="29"/>
    </row>
    <row r="316" spans="1:6">
      <c r="A316" s="29"/>
      <c r="B316" s="29"/>
      <c r="C316" s="30"/>
      <c r="D316" s="30"/>
      <c r="E316" s="29"/>
      <c r="F316" s="29"/>
    </row>
    <row r="317" spans="1:6">
      <c r="A317" s="29"/>
      <c r="B317" s="29"/>
      <c r="C317" s="30"/>
      <c r="D317" s="30"/>
      <c r="E317" s="29"/>
      <c r="F317" s="29"/>
    </row>
    <row r="318" spans="1:6">
      <c r="A318" s="29"/>
      <c r="B318" s="29"/>
      <c r="C318" s="30"/>
      <c r="D318" s="30"/>
      <c r="E318" s="29"/>
      <c r="F318" s="29"/>
    </row>
    <row r="319" spans="1:6">
      <c r="A319" s="29"/>
      <c r="B319" s="29"/>
      <c r="C319" s="30"/>
      <c r="D319" s="30"/>
      <c r="E319" s="29"/>
      <c r="F319" s="29"/>
    </row>
    <row r="320" spans="1:6">
      <c r="A320" s="29"/>
      <c r="B320" s="29"/>
      <c r="C320" s="30"/>
      <c r="D320" s="30"/>
      <c r="E320" s="29"/>
      <c r="F320" s="29"/>
    </row>
    <row r="321" spans="1:6">
      <c r="A321" s="29"/>
      <c r="B321" s="29"/>
      <c r="C321" s="30"/>
      <c r="D321" s="30"/>
      <c r="E321" s="29"/>
      <c r="F321" s="29"/>
    </row>
    <row r="322" spans="1:6">
      <c r="A322" s="29"/>
      <c r="B322" s="29"/>
      <c r="C322" s="30"/>
      <c r="D322" s="30"/>
      <c r="E322" s="29"/>
      <c r="F322" s="29"/>
    </row>
    <row r="323" spans="1:6">
      <c r="A323" s="29"/>
      <c r="B323" s="29"/>
      <c r="C323" s="30"/>
      <c r="D323" s="30"/>
      <c r="E323" s="29"/>
      <c r="F323" s="29"/>
    </row>
    <row r="324" spans="1:6">
      <c r="A324" s="29"/>
      <c r="B324" s="29"/>
      <c r="C324" s="30"/>
      <c r="D324" s="30"/>
      <c r="E324" s="29"/>
      <c r="F324" s="29"/>
    </row>
    <row r="325" spans="1:6">
      <c r="A325" s="29"/>
      <c r="B325" s="29"/>
      <c r="C325" s="30"/>
      <c r="D325" s="30"/>
      <c r="E325" s="29"/>
      <c r="F325" s="29"/>
    </row>
    <row r="326" spans="1:6">
      <c r="A326" s="29"/>
      <c r="B326" s="29"/>
      <c r="C326" s="30"/>
      <c r="D326" s="30"/>
      <c r="E326" s="29"/>
      <c r="F326" s="29"/>
    </row>
    <row r="327" spans="1:6">
      <c r="A327" s="29"/>
      <c r="B327" s="29"/>
      <c r="C327" s="30"/>
      <c r="D327" s="30"/>
      <c r="E327" s="29"/>
      <c r="F327" s="29"/>
    </row>
    <row r="328" spans="1:6">
      <c r="A328" s="29"/>
      <c r="B328" s="29"/>
      <c r="C328" s="30"/>
      <c r="D328" s="30"/>
      <c r="E328" s="29"/>
      <c r="F328" s="29"/>
    </row>
    <row r="329" spans="1:6">
      <c r="A329" s="29"/>
      <c r="B329" s="29"/>
      <c r="C329" s="30"/>
      <c r="D329" s="30"/>
      <c r="E329" s="29"/>
      <c r="F329" s="29"/>
    </row>
    <row r="330" spans="1:6">
      <c r="A330" s="29"/>
      <c r="B330" s="29"/>
      <c r="C330" s="30"/>
      <c r="D330" s="30"/>
      <c r="E330" s="29"/>
      <c r="F330" s="29"/>
    </row>
    <row r="331" spans="1:6">
      <c r="A331" s="29"/>
      <c r="B331" s="29"/>
      <c r="C331" s="30"/>
      <c r="D331" s="30"/>
      <c r="E331" s="29"/>
      <c r="F331" s="29"/>
    </row>
    <row r="332" spans="1:6">
      <c r="A332" s="29"/>
      <c r="B332" s="29"/>
      <c r="C332" s="30"/>
      <c r="D332" s="30"/>
      <c r="E332" s="29"/>
      <c r="F332" s="29"/>
    </row>
    <row r="333" spans="1:6">
      <c r="A333" s="29"/>
      <c r="B333" s="29"/>
      <c r="C333" s="30"/>
      <c r="D333" s="30"/>
      <c r="E333" s="29"/>
      <c r="F333" s="29"/>
    </row>
    <row r="334" spans="1:6">
      <c r="A334" s="29"/>
      <c r="B334" s="29"/>
      <c r="C334" s="30"/>
      <c r="D334" s="30"/>
      <c r="E334" s="29"/>
      <c r="F334" s="29"/>
    </row>
    <row r="335" spans="1:6">
      <c r="A335" s="29"/>
      <c r="B335" s="29"/>
      <c r="C335" s="30"/>
      <c r="D335" s="30"/>
      <c r="E335" s="29"/>
      <c r="F335" s="29"/>
    </row>
    <row r="336" spans="1:6">
      <c r="A336" s="29"/>
      <c r="B336" s="29"/>
      <c r="C336" s="30"/>
      <c r="D336" s="30"/>
      <c r="E336" s="29"/>
      <c r="F336" s="29"/>
    </row>
    <row r="337" spans="1:6">
      <c r="A337" s="29"/>
      <c r="B337" s="29"/>
      <c r="C337" s="30"/>
      <c r="D337" s="30"/>
      <c r="E337" s="29"/>
      <c r="F337" s="29"/>
    </row>
    <row r="338" spans="1:6">
      <c r="A338" s="29"/>
      <c r="B338" s="29"/>
      <c r="C338" s="30"/>
      <c r="D338" s="30"/>
      <c r="E338" s="29"/>
      <c r="F338" s="29"/>
    </row>
    <row r="339" spans="1:6">
      <c r="A339" s="29"/>
      <c r="B339" s="29"/>
      <c r="C339" s="30"/>
      <c r="D339" s="30"/>
      <c r="E339" s="29"/>
      <c r="F339" s="29"/>
    </row>
    <row r="340" spans="1:6">
      <c r="A340" s="29"/>
      <c r="B340" s="29"/>
      <c r="C340" s="30"/>
      <c r="D340" s="30"/>
      <c r="E340" s="29"/>
      <c r="F340" s="29"/>
    </row>
    <row r="341" spans="1:6">
      <c r="A341" s="29"/>
      <c r="B341" s="29"/>
      <c r="C341" s="30"/>
      <c r="D341" s="30"/>
      <c r="E341" s="29"/>
      <c r="F341" s="29"/>
    </row>
    <row r="342" spans="1:6">
      <c r="A342" s="29"/>
      <c r="B342" s="29"/>
      <c r="C342" s="30"/>
      <c r="D342" s="30"/>
      <c r="E342" s="29"/>
      <c r="F342" s="29"/>
    </row>
    <row r="343" spans="1:6">
      <c r="A343" s="29"/>
      <c r="B343" s="29"/>
      <c r="C343" s="30"/>
      <c r="D343" s="30"/>
      <c r="E343" s="29"/>
      <c r="F343" s="29"/>
    </row>
    <row r="344" spans="1:6">
      <c r="A344" s="29"/>
      <c r="B344" s="29"/>
      <c r="C344" s="30"/>
      <c r="D344" s="30"/>
      <c r="E344" s="29"/>
      <c r="F344" s="29"/>
    </row>
    <row r="345" spans="1:6">
      <c r="A345" s="29"/>
      <c r="B345" s="29"/>
      <c r="C345" s="30"/>
      <c r="D345" s="30"/>
      <c r="E345" s="29"/>
      <c r="F345" s="29"/>
    </row>
    <row r="346" spans="1:6">
      <c r="A346" s="29"/>
      <c r="B346" s="29"/>
      <c r="C346" s="30"/>
      <c r="D346" s="30"/>
      <c r="E346" s="29"/>
      <c r="F346" s="29"/>
    </row>
    <row r="347" spans="1:6">
      <c r="A347" s="29"/>
      <c r="B347" s="29"/>
      <c r="C347" s="30"/>
      <c r="D347" s="30"/>
      <c r="E347" s="29"/>
      <c r="F347" s="29"/>
    </row>
    <row r="348" spans="1:6">
      <c r="A348" s="29"/>
      <c r="B348" s="29"/>
      <c r="C348" s="30"/>
      <c r="D348" s="30"/>
      <c r="E348" s="29"/>
      <c r="F348" s="29"/>
    </row>
    <row r="349" spans="1:6">
      <c r="A349" s="29"/>
      <c r="B349" s="29"/>
      <c r="C349" s="30"/>
      <c r="D349" s="30"/>
      <c r="E349" s="29"/>
      <c r="F349" s="29"/>
    </row>
    <row r="350" spans="1:6">
      <c r="A350" s="29"/>
      <c r="B350" s="29"/>
      <c r="C350" s="30"/>
      <c r="D350" s="30"/>
      <c r="E350" s="29"/>
      <c r="F350" s="29"/>
    </row>
    <row r="351" spans="1:6">
      <c r="A351" s="29"/>
      <c r="B351" s="29"/>
      <c r="C351" s="30"/>
      <c r="D351" s="30"/>
      <c r="E351" s="29"/>
      <c r="F351" s="29"/>
    </row>
    <row r="352" spans="1:6">
      <c r="A352" s="29"/>
      <c r="B352" s="29"/>
      <c r="C352" s="30"/>
      <c r="D352" s="30"/>
      <c r="E352" s="29"/>
      <c r="F352" s="29"/>
    </row>
    <row r="353" spans="1:6">
      <c r="A353" s="29"/>
      <c r="B353" s="29"/>
      <c r="C353" s="30"/>
      <c r="D353" s="30"/>
      <c r="E353" s="29"/>
      <c r="F353" s="29"/>
    </row>
    <row r="354" spans="1:6">
      <c r="A354" s="29"/>
      <c r="B354" s="29"/>
      <c r="C354" s="30"/>
      <c r="D354" s="30"/>
      <c r="E354" s="29"/>
      <c r="F354" s="29"/>
    </row>
    <row r="355" spans="1:6">
      <c r="A355" s="29"/>
      <c r="B355" s="29"/>
      <c r="C355" s="30"/>
      <c r="D355" s="30"/>
      <c r="E355" s="29"/>
      <c r="F355" s="29"/>
    </row>
    <row r="356" spans="1:6">
      <c r="A356" s="29"/>
      <c r="B356" s="29"/>
      <c r="C356" s="30"/>
      <c r="D356" s="30"/>
      <c r="E356" s="29"/>
      <c r="F356" s="29"/>
    </row>
    <row r="357" spans="1:6">
      <c r="A357" s="29"/>
      <c r="B357" s="29"/>
      <c r="C357" s="30"/>
      <c r="D357" s="30"/>
      <c r="E357" s="29"/>
      <c r="F357" s="29"/>
    </row>
    <row r="358" spans="1:6">
      <c r="A358" s="29"/>
      <c r="B358" s="29"/>
      <c r="C358" s="30"/>
      <c r="D358" s="30"/>
      <c r="E358" s="29"/>
      <c r="F358" s="29"/>
    </row>
    <row r="359" spans="1:6">
      <c r="A359" s="29"/>
      <c r="B359" s="29"/>
      <c r="C359" s="30"/>
      <c r="D359" s="30"/>
      <c r="E359" s="29"/>
      <c r="F359" s="29"/>
    </row>
    <row r="360" spans="1:6">
      <c r="A360" s="29"/>
      <c r="B360" s="29"/>
      <c r="C360" s="30"/>
      <c r="D360" s="30"/>
      <c r="E360" s="29"/>
      <c r="F360" s="29"/>
    </row>
    <row r="361" spans="1:6">
      <c r="A361" s="29"/>
      <c r="B361" s="29"/>
      <c r="C361" s="30"/>
      <c r="D361" s="30"/>
      <c r="E361" s="29"/>
      <c r="F361" s="29"/>
    </row>
    <row r="362" spans="1:6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37" header="0.51181102362204722" footer="0.16"/>
  <pageSetup paperSize="9" scale="74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opLeftCell="A28" workbookViewId="0">
      <selection activeCell="C52" sqref="C52:D52"/>
    </sheetView>
  </sheetViews>
  <sheetFormatPr defaultRowHeight="12.75"/>
  <cols>
    <col min="1" max="1" width="53.85546875" customWidth="1"/>
    <col min="2" max="2" width="12" customWidth="1"/>
    <col min="3" max="3" width="16.7109375" customWidth="1"/>
    <col min="4" max="4" width="15.7109375" customWidth="1"/>
  </cols>
  <sheetData>
    <row r="1" spans="1:4">
      <c r="A1" s="390" t="s">
        <v>859</v>
      </c>
      <c r="B1" s="390" t="s">
        <v>851</v>
      </c>
    </row>
    <row r="2" spans="1:4">
      <c r="A2" s="390"/>
      <c r="B2" s="390"/>
    </row>
    <row r="3" spans="1:4">
      <c r="A3" s="390"/>
      <c r="B3" s="390"/>
    </row>
    <row r="4" spans="1:4" ht="15">
      <c r="A4" s="263" t="s">
        <v>852</v>
      </c>
      <c r="B4" s="579"/>
      <c r="C4" s="268" t="s">
        <v>1</v>
      </c>
      <c r="D4" s="268">
        <v>831902008</v>
      </c>
    </row>
    <row r="5" spans="1:4" ht="28.5">
      <c r="A5" s="199" t="s">
        <v>862</v>
      </c>
      <c r="B5" s="580"/>
      <c r="C5" s="219" t="s">
        <v>3</v>
      </c>
      <c r="D5" s="219">
        <v>684</v>
      </c>
    </row>
    <row r="6" spans="1:4" ht="15">
      <c r="A6" s="199" t="s">
        <v>863</v>
      </c>
      <c r="B6" s="581"/>
      <c r="C6" s="219"/>
      <c r="D6" s="220"/>
    </row>
    <row r="7" spans="1:4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>
      <c r="A9" s="391" t="s">
        <v>13</v>
      </c>
      <c r="B9" s="391" t="s">
        <v>14</v>
      </c>
      <c r="C9" s="393">
        <v>1</v>
      </c>
      <c r="D9" s="393">
        <v>2</v>
      </c>
    </row>
    <row r="10" spans="1:4">
      <c r="A10" s="394" t="s">
        <v>381</v>
      </c>
      <c r="B10" s="395"/>
      <c r="C10" s="92"/>
      <c r="D10" s="92"/>
    </row>
    <row r="11" spans="1:4">
      <c r="A11" s="396" t="s">
        <v>382</v>
      </c>
      <c r="B11" s="397" t="s">
        <v>383</v>
      </c>
      <c r="C11" s="91">
        <v>859158</v>
      </c>
      <c r="D11" s="91">
        <v>765780</v>
      </c>
    </row>
    <row r="12" spans="1:4">
      <c r="A12" s="396" t="s">
        <v>384</v>
      </c>
      <c r="B12" s="397" t="s">
        <v>385</v>
      </c>
      <c r="C12" s="91">
        <v>-681576</v>
      </c>
      <c r="D12" s="91">
        <v>-644714</v>
      </c>
    </row>
    <row r="13" spans="1:4" ht="24">
      <c r="A13" s="396" t="s">
        <v>386</v>
      </c>
      <c r="B13" s="397" t="s">
        <v>387</v>
      </c>
      <c r="C13" s="91">
        <v>0</v>
      </c>
      <c r="D13" s="91">
        <v>0</v>
      </c>
    </row>
    <row r="14" spans="1:4">
      <c r="A14" s="396" t="s">
        <v>388</v>
      </c>
      <c r="B14" s="397" t="s">
        <v>389</v>
      </c>
      <c r="C14" s="91">
        <v>-70177</v>
      </c>
      <c r="D14" s="91">
        <v>-65759</v>
      </c>
    </row>
    <row r="15" spans="1:4" ht="24">
      <c r="A15" s="396" t="s">
        <v>390</v>
      </c>
      <c r="B15" s="397" t="s">
        <v>391</v>
      </c>
      <c r="C15" s="91">
        <v>-38322</v>
      </c>
      <c r="D15" s="91">
        <v>-30329</v>
      </c>
    </row>
    <row r="16" spans="1:4">
      <c r="A16" s="398" t="s">
        <v>392</v>
      </c>
      <c r="B16" s="397" t="s">
        <v>393</v>
      </c>
      <c r="C16" s="91">
        <v>-5413</v>
      </c>
      <c r="D16" s="91">
        <v>-7964</v>
      </c>
    </row>
    <row r="17" spans="1:4">
      <c r="A17" s="396" t="s">
        <v>394</v>
      </c>
      <c r="B17" s="397" t="s">
        <v>395</v>
      </c>
      <c r="C17" s="91">
        <v>0</v>
      </c>
      <c r="D17" s="91">
        <v>0</v>
      </c>
    </row>
    <row r="18" spans="1:4" ht="24">
      <c r="A18" s="396" t="s">
        <v>396</v>
      </c>
      <c r="B18" s="397" t="s">
        <v>397</v>
      </c>
      <c r="C18" s="91">
        <v>-7523</v>
      </c>
      <c r="D18" s="91">
        <v>-7874</v>
      </c>
    </row>
    <row r="19" spans="1:4">
      <c r="A19" s="398" t="s">
        <v>398</v>
      </c>
      <c r="B19" s="399" t="s">
        <v>399</v>
      </c>
      <c r="C19" s="91">
        <v>-844</v>
      </c>
      <c r="D19" s="91">
        <v>-960</v>
      </c>
    </row>
    <row r="20" spans="1:4">
      <c r="A20" s="396" t="s">
        <v>400</v>
      </c>
      <c r="B20" s="397" t="s">
        <v>401</v>
      </c>
      <c r="C20" s="91">
        <v>-2594</v>
      </c>
      <c r="D20" s="91">
        <v>-2447</v>
      </c>
    </row>
    <row r="21" spans="1:4">
      <c r="A21" s="400" t="s">
        <v>402</v>
      </c>
      <c r="B21" s="401" t="s">
        <v>403</v>
      </c>
      <c r="C21" s="92">
        <f>SUM(C11:C20)</f>
        <v>52709</v>
      </c>
      <c r="D21" s="92">
        <f>SUM(D11:D20)</f>
        <v>5733</v>
      </c>
    </row>
    <row r="22" spans="1:4">
      <c r="A22" s="394" t="s">
        <v>404</v>
      </c>
      <c r="B22" s="402"/>
      <c r="C22" s="403"/>
      <c r="D22" s="403"/>
    </row>
    <row r="23" spans="1:4">
      <c r="A23" s="396" t="s">
        <v>405</v>
      </c>
      <c r="B23" s="397" t="s">
        <v>406</v>
      </c>
      <c r="C23" s="91">
        <v>-36453</v>
      </c>
      <c r="D23" s="91">
        <v>-63432</v>
      </c>
    </row>
    <row r="24" spans="1:4">
      <c r="A24" s="396" t="s">
        <v>407</v>
      </c>
      <c r="B24" s="397" t="s">
        <v>408</v>
      </c>
      <c r="C24" s="91">
        <v>428</v>
      </c>
      <c r="D24" s="91">
        <v>244</v>
      </c>
    </row>
    <row r="25" spans="1:4">
      <c r="A25" s="396" t="s">
        <v>409</v>
      </c>
      <c r="B25" s="397" t="s">
        <v>410</v>
      </c>
      <c r="C25" s="91">
        <v>-16869</v>
      </c>
      <c r="D25" s="91">
        <v>-18611</v>
      </c>
    </row>
    <row r="26" spans="1:4" ht="24">
      <c r="A26" s="396" t="s">
        <v>411</v>
      </c>
      <c r="B26" s="397" t="s">
        <v>412</v>
      </c>
      <c r="C26" s="91">
        <v>23878</v>
      </c>
      <c r="D26" s="91">
        <v>20201</v>
      </c>
    </row>
    <row r="27" spans="1:4">
      <c r="A27" s="396" t="s">
        <v>413</v>
      </c>
      <c r="B27" s="397" t="s">
        <v>414</v>
      </c>
      <c r="C27" s="91">
        <v>2446</v>
      </c>
      <c r="D27" s="91">
        <v>4847</v>
      </c>
    </row>
    <row r="28" spans="1:4">
      <c r="A28" s="396" t="s">
        <v>415</v>
      </c>
      <c r="B28" s="397" t="s">
        <v>416</v>
      </c>
      <c r="C28" s="91">
        <v>-7063</v>
      </c>
      <c r="D28" s="91">
        <v>-4424</v>
      </c>
    </row>
    <row r="29" spans="1:4">
      <c r="A29" s="396" t="s">
        <v>417</v>
      </c>
      <c r="B29" s="397" t="s">
        <v>418</v>
      </c>
      <c r="C29" s="91">
        <v>8819</v>
      </c>
      <c r="D29" s="91">
        <v>1170</v>
      </c>
    </row>
    <row r="30" spans="1:4">
      <c r="A30" s="396" t="s">
        <v>419</v>
      </c>
      <c r="B30" s="397" t="s">
        <v>420</v>
      </c>
      <c r="C30" s="91">
        <v>206</v>
      </c>
      <c r="D30" s="91">
        <v>167</v>
      </c>
    </row>
    <row r="31" spans="1:4">
      <c r="A31" s="396" t="s">
        <v>398</v>
      </c>
      <c r="B31" s="397" t="s">
        <v>421</v>
      </c>
      <c r="C31" s="91">
        <v>0</v>
      </c>
      <c r="D31" s="91">
        <v>0</v>
      </c>
    </row>
    <row r="32" spans="1:4">
      <c r="A32" s="396" t="s">
        <v>422</v>
      </c>
      <c r="B32" s="397" t="s">
        <v>423</v>
      </c>
      <c r="C32" s="91">
        <v>0</v>
      </c>
      <c r="D32" s="91">
        <v>0</v>
      </c>
    </row>
    <row r="33" spans="1:4">
      <c r="A33" s="400" t="s">
        <v>424</v>
      </c>
      <c r="B33" s="401" t="s">
        <v>425</v>
      </c>
      <c r="C33" s="92">
        <f>SUM(C23:C32)</f>
        <v>-24608</v>
      </c>
      <c r="D33" s="92">
        <f>SUM(D23:D32)</f>
        <v>-59838</v>
      </c>
    </row>
    <row r="34" spans="1:4">
      <c r="A34" s="394" t="s">
        <v>426</v>
      </c>
      <c r="B34" s="402"/>
      <c r="C34" s="403"/>
      <c r="D34" s="403"/>
    </row>
    <row r="35" spans="1:4">
      <c r="A35" s="396" t="s">
        <v>427</v>
      </c>
      <c r="B35" s="397" t="s">
        <v>428</v>
      </c>
      <c r="C35" s="91">
        <v>0</v>
      </c>
      <c r="D35" s="91">
        <v>0</v>
      </c>
    </row>
    <row r="36" spans="1:4">
      <c r="A36" s="398" t="s">
        <v>429</v>
      </c>
      <c r="B36" s="397" t="s">
        <v>430</v>
      </c>
      <c r="C36" s="91">
        <v>-5629</v>
      </c>
      <c r="D36" s="91">
        <v>-2131</v>
      </c>
    </row>
    <row r="37" spans="1:4">
      <c r="A37" s="396" t="s">
        <v>431</v>
      </c>
      <c r="B37" s="397" t="s">
        <v>432</v>
      </c>
      <c r="C37" s="91">
        <v>98881</v>
      </c>
      <c r="D37" s="91">
        <v>94937</v>
      </c>
    </row>
    <row r="38" spans="1:4">
      <c r="A38" s="396" t="s">
        <v>433</v>
      </c>
      <c r="B38" s="397" t="s">
        <v>434</v>
      </c>
      <c r="C38" s="91">
        <v>-100763</v>
      </c>
      <c r="D38" s="91">
        <v>-42292</v>
      </c>
    </row>
    <row r="39" spans="1:4">
      <c r="A39" s="396" t="s">
        <v>435</v>
      </c>
      <c r="B39" s="397" t="s">
        <v>436</v>
      </c>
      <c r="C39" s="91">
        <v>-1477</v>
      </c>
      <c r="D39" s="91">
        <v>-958</v>
      </c>
    </row>
    <row r="40" spans="1:4" ht="24">
      <c r="A40" s="396" t="s">
        <v>437</v>
      </c>
      <c r="B40" s="397" t="s">
        <v>438</v>
      </c>
      <c r="C40" s="91">
        <v>-2535</v>
      </c>
      <c r="D40" s="91">
        <v>-1578</v>
      </c>
    </row>
    <row r="41" spans="1:4">
      <c r="A41" s="396" t="s">
        <v>439</v>
      </c>
      <c r="B41" s="397" t="s">
        <v>440</v>
      </c>
      <c r="C41" s="91">
        <v>-10942</v>
      </c>
      <c r="D41" s="91">
        <v>-11672</v>
      </c>
    </row>
    <row r="42" spans="1:4">
      <c r="A42" s="396" t="s">
        <v>441</v>
      </c>
      <c r="B42" s="397" t="s">
        <v>442</v>
      </c>
      <c r="C42" s="91">
        <v>5752</v>
      </c>
      <c r="D42" s="91">
        <v>1331</v>
      </c>
    </row>
    <row r="43" spans="1:4">
      <c r="A43" s="400" t="s">
        <v>443</v>
      </c>
      <c r="B43" s="401" t="s">
        <v>444</v>
      </c>
      <c r="C43" s="92">
        <f>SUM(C35:C42)</f>
        <v>-16713</v>
      </c>
      <c r="D43" s="92">
        <f>SUM(D35:D42)</f>
        <v>37637</v>
      </c>
    </row>
    <row r="44" spans="1:4">
      <c r="A44" s="404" t="s">
        <v>445</v>
      </c>
      <c r="B44" s="401" t="s">
        <v>446</v>
      </c>
      <c r="C44" s="92">
        <f>C43+C33+C21</f>
        <v>11388</v>
      </c>
      <c r="D44" s="92">
        <f>D43+D33+D21</f>
        <v>-16468</v>
      </c>
    </row>
    <row r="45" spans="1:4">
      <c r="A45" s="394" t="s">
        <v>447</v>
      </c>
      <c r="B45" s="402" t="s">
        <v>448</v>
      </c>
      <c r="C45" s="181">
        <v>15767</v>
      </c>
      <c r="D45" s="181">
        <v>32235</v>
      </c>
    </row>
    <row r="46" spans="1:4">
      <c r="A46" s="394" t="s">
        <v>449</v>
      </c>
      <c r="B46" s="402" t="s">
        <v>450</v>
      </c>
      <c r="C46" s="92">
        <f>C45+C44</f>
        <v>27155</v>
      </c>
      <c r="D46" s="92">
        <f>D45+D44</f>
        <v>15767</v>
      </c>
    </row>
    <row r="47" spans="1:4">
      <c r="A47" s="396" t="s">
        <v>451</v>
      </c>
      <c r="B47" s="402" t="s">
        <v>452</v>
      </c>
      <c r="C47" s="93">
        <v>22528</v>
      </c>
      <c r="D47" s="93">
        <v>12531</v>
      </c>
    </row>
    <row r="48" spans="1:4">
      <c r="A48" s="396" t="s">
        <v>453</v>
      </c>
      <c r="B48" s="402" t="s">
        <v>454</v>
      </c>
      <c r="C48" s="93">
        <f>C46-C47</f>
        <v>4627</v>
      </c>
      <c r="D48" s="93">
        <f>D46-D47</f>
        <v>3236</v>
      </c>
    </row>
    <row r="49" spans="1:4">
      <c r="A49" s="180"/>
      <c r="B49" s="405"/>
      <c r="C49" s="406"/>
      <c r="D49" s="406"/>
    </row>
    <row r="50" spans="1:4">
      <c r="A50" s="522" t="s">
        <v>893</v>
      </c>
      <c r="B50" s="523"/>
      <c r="C50" s="523" t="s">
        <v>847</v>
      </c>
      <c r="D50" s="524"/>
    </row>
    <row r="51" spans="1:4">
      <c r="A51" s="522"/>
      <c r="B51" s="523"/>
      <c r="C51" s="523" t="s">
        <v>864</v>
      </c>
      <c r="D51" s="524"/>
    </row>
    <row r="52" spans="1:4">
      <c r="A52" s="388"/>
      <c r="B52" s="523"/>
      <c r="C52" s="596"/>
      <c r="D52" s="596"/>
    </row>
    <row r="53" spans="1:4">
      <c r="A53" s="388"/>
      <c r="B53" s="388"/>
      <c r="C53" s="389"/>
      <c r="D53" s="389"/>
    </row>
    <row r="54" spans="1:4">
      <c r="A54" s="388"/>
      <c r="B54" s="523"/>
      <c r="C54" s="596"/>
      <c r="D54" s="596"/>
    </row>
  </sheetData>
  <mergeCells count="2">
    <mergeCell ref="C52:D52"/>
    <mergeCell ref="C54:D54"/>
  </mergeCells>
  <phoneticPr fontId="3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:D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5:D45 C47:D48">
      <formula1>0</formula1>
      <formula2>9999999999999990</formula2>
    </dataValidation>
  </dataValidations>
  <pageMargins left="0.53" right="0.25" top="1" bottom="1" header="0.5699999999999999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534"/>
  <sheetViews>
    <sheetView topLeftCell="A19" workbookViewId="0">
      <selection activeCell="A36" sqref="A36"/>
    </sheetView>
  </sheetViews>
  <sheetFormatPr defaultColWidth="9.28515625" defaultRowHeight="12"/>
  <cols>
    <col min="1" max="1" width="48.42578125" style="25" customWidth="1"/>
    <col min="2" max="2" width="8.28515625" style="38" customWidth="1"/>
    <col min="3" max="3" width="9.140625" style="20" customWidth="1"/>
    <col min="4" max="4" width="9.28515625" style="20" customWidth="1"/>
    <col min="5" max="5" width="8.7109375" style="20" customWidth="1"/>
    <col min="6" max="6" width="7.42578125" style="20" customWidth="1"/>
    <col min="7" max="7" width="9.7109375" style="20" customWidth="1"/>
    <col min="8" max="8" width="7.42578125" style="20" customWidth="1"/>
    <col min="9" max="9" width="8.28515625" style="20" customWidth="1"/>
    <col min="10" max="10" width="8" style="20" customWidth="1"/>
    <col min="11" max="11" width="11.140625" style="20" customWidth="1"/>
    <col min="12" max="12" width="12.85546875" style="20" customWidth="1"/>
    <col min="13" max="13" width="15.85546875" style="20" customWidth="1"/>
    <col min="14" max="14" width="11" style="20" customWidth="1"/>
    <col min="15" max="16384" width="9.28515625" style="20"/>
  </cols>
  <sheetData>
    <row r="1" spans="1:23" s="5" customFormat="1" ht="24" customHeight="1">
      <c r="A1" s="597" t="s">
        <v>455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23" s="5" customFormat="1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0</v>
      </c>
      <c r="B3" s="551"/>
      <c r="C3" s="598" t="str">
        <f>'справка №1-БАЛАНС'!E3</f>
        <v>СОФАРМА АД</v>
      </c>
      <c r="D3" s="599"/>
      <c r="E3" s="599"/>
      <c r="F3" s="599"/>
      <c r="G3" s="599"/>
      <c r="H3" s="551"/>
      <c r="I3" s="551"/>
      <c r="J3" s="2"/>
      <c r="K3" s="550" t="s">
        <v>1</v>
      </c>
      <c r="L3" s="550"/>
      <c r="M3" s="569">
        <f>'справка №1-БАЛАНС'!H3</f>
        <v>831902088</v>
      </c>
      <c r="N3" s="3"/>
    </row>
    <row r="4" spans="1:23" s="5" customFormat="1" ht="13.5" customHeight="1">
      <c r="A4" s="6" t="s">
        <v>456</v>
      </c>
      <c r="B4" s="551"/>
      <c r="C4" s="598" t="str">
        <f>'справка №1-БАЛАНС'!E4</f>
        <v>ПРЕДВАРИТЕЛЕН КОНСОЛИДИРАН</v>
      </c>
      <c r="D4" s="598"/>
      <c r="E4" s="600"/>
      <c r="F4" s="598"/>
      <c r="G4" s="598"/>
      <c r="H4" s="513"/>
      <c r="I4" s="513"/>
      <c r="J4" s="571"/>
      <c r="K4" s="559" t="s">
        <v>3</v>
      </c>
      <c r="L4" s="559"/>
      <c r="M4" s="570">
        <f>'справка №1-БАЛАНС'!H4</f>
        <v>684</v>
      </c>
      <c r="N4" s="7"/>
      <c r="O4" s="8"/>
    </row>
    <row r="5" spans="1:23" s="5" customFormat="1" ht="12.75" customHeight="1">
      <c r="A5" s="6" t="s">
        <v>4</v>
      </c>
      <c r="B5" s="549"/>
      <c r="C5" s="598" t="str">
        <f>'справка №1-БАЛАНС'!E5</f>
        <v>01.01.-31.12.2013</v>
      </c>
      <c r="D5" s="599"/>
      <c r="E5" s="599"/>
      <c r="F5" s="599"/>
      <c r="G5" s="599"/>
      <c r="H5" s="551"/>
      <c r="I5" s="551"/>
      <c r="J5" s="185"/>
      <c r="K5" s="9"/>
      <c r="L5" s="10"/>
      <c r="M5" s="11" t="s">
        <v>5</v>
      </c>
      <c r="N5" s="10"/>
    </row>
    <row r="6" spans="1:23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23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23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23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23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118406</v>
      </c>
      <c r="D11" s="95">
        <f>'справка №1-БАЛАНС'!H19</f>
        <v>0</v>
      </c>
      <c r="E11" s="95">
        <f>'справка №1-БАЛАНС'!H20</f>
        <v>23639</v>
      </c>
      <c r="F11" s="95">
        <f>'справка №1-БАЛАНС'!H22</f>
        <v>25934</v>
      </c>
      <c r="G11" s="95">
        <f>'справка №1-БАЛАНС'!H23</f>
        <v>0</v>
      </c>
      <c r="H11" s="97">
        <v>139940</v>
      </c>
      <c r="I11" s="95">
        <f>'справка №1-БАЛАНС'!H28+'справка №1-БАЛАНС'!H31</f>
        <v>37960</v>
      </c>
      <c r="J11" s="95">
        <f>'справка №1-БАЛАНС'!H29+'справка №1-БАЛАНС'!H32</f>
        <v>0</v>
      </c>
      <c r="K11" s="97"/>
      <c r="L11" s="407">
        <f>SUM(C11:K11)</f>
        <v>345879</v>
      </c>
      <c r="M11" s="95">
        <f>'справка №1-БАЛАНС'!H39</f>
        <v>45474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t="shared" ref="D12:M12" si="0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-108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t="shared" ref="L12:L32" si="1">SUM(C12:K12)</f>
        <v>-108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23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>
        <v>-108</v>
      </c>
      <c r="I13" s="97"/>
      <c r="J13" s="97"/>
      <c r="K13" s="97"/>
      <c r="L13" s="407">
        <f t="shared" si="1"/>
        <v>-108</v>
      </c>
      <c r="M13" s="97"/>
      <c r="N13" s="19"/>
    </row>
    <row r="14" spans="1:23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>
      <c r="A15" s="18" t="s">
        <v>483</v>
      </c>
      <c r="B15" s="34" t="s">
        <v>484</v>
      </c>
      <c r="C15" s="98">
        <f>C11+C12</f>
        <v>118406</v>
      </c>
      <c r="D15" s="98">
        <f t="shared" ref="D15:M15" si="2">D11+D12</f>
        <v>0</v>
      </c>
      <c r="E15" s="98">
        <f t="shared" si="2"/>
        <v>23639</v>
      </c>
      <c r="F15" s="98">
        <f t="shared" si="2"/>
        <v>25934</v>
      </c>
      <c r="G15" s="98">
        <f t="shared" si="2"/>
        <v>0</v>
      </c>
      <c r="H15" s="98">
        <f t="shared" si="2"/>
        <v>139832</v>
      </c>
      <c r="I15" s="98">
        <f t="shared" si="2"/>
        <v>37960</v>
      </c>
      <c r="J15" s="98">
        <f t="shared" si="2"/>
        <v>0</v>
      </c>
      <c r="K15" s="98">
        <f t="shared" si="2"/>
        <v>0</v>
      </c>
      <c r="L15" s="407">
        <f t="shared" si="1"/>
        <v>345771</v>
      </c>
      <c r="M15" s="98">
        <f t="shared" si="2"/>
        <v>45474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3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f>+'справка №1-БАЛАНС'!G31</f>
        <v>33664</v>
      </c>
      <c r="J16" s="408">
        <f>+'справка №1-БАЛАНС'!G32</f>
        <v>0</v>
      </c>
      <c r="K16" s="97"/>
      <c r="L16" s="407">
        <f t="shared" si="1"/>
        <v>33664</v>
      </c>
      <c r="M16" s="97">
        <v>2789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t="shared" ref="D17:K17" si="3">D18+D19</f>
        <v>0</v>
      </c>
      <c r="E17" s="99">
        <f t="shared" si="3"/>
        <v>0</v>
      </c>
      <c r="F17" s="99">
        <f t="shared" si="3"/>
        <v>4117</v>
      </c>
      <c r="G17" s="99">
        <f t="shared" si="3"/>
        <v>0</v>
      </c>
      <c r="H17" s="99">
        <f t="shared" si="3"/>
        <v>0</v>
      </c>
      <c r="I17" s="99">
        <f t="shared" si="3"/>
        <v>-13048</v>
      </c>
      <c r="J17" s="99">
        <f>J18+J19</f>
        <v>0</v>
      </c>
      <c r="K17" s="99">
        <f t="shared" si="3"/>
        <v>0</v>
      </c>
      <c r="L17" s="407">
        <f t="shared" si="1"/>
        <v>-8931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23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>
        <v>-8931</v>
      </c>
      <c r="J18" s="97"/>
      <c r="K18" s="97"/>
      <c r="L18" s="407">
        <f t="shared" si="1"/>
        <v>-8931</v>
      </c>
      <c r="M18" s="97"/>
      <c r="N18" s="19"/>
    </row>
    <row r="19" spans="1:23" ht="12" customHeight="1">
      <c r="A19" s="22" t="s">
        <v>491</v>
      </c>
      <c r="B19" s="36" t="s">
        <v>492</v>
      </c>
      <c r="C19" s="97"/>
      <c r="D19" s="97"/>
      <c r="E19" s="97"/>
      <c r="F19" s="97">
        <v>4117</v>
      </c>
      <c r="G19" s="97"/>
      <c r="H19" s="97"/>
      <c r="I19" s="97">
        <v>-4117</v>
      </c>
      <c r="J19" s="97"/>
      <c r="K19" s="97"/>
      <c r="L19" s="407">
        <f t="shared" si="1"/>
        <v>0</v>
      </c>
      <c r="M19" s="97"/>
      <c r="N19" s="19"/>
    </row>
    <row r="20" spans="1:23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t="shared" ref="D21:M21" si="4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23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23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t="shared" ref="D24:M24" si="5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23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23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23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23">
      <c r="A28" s="21" t="s">
        <v>507</v>
      </c>
      <c r="B28" s="16" t="s">
        <v>508</v>
      </c>
      <c r="C28" s="97">
        <v>-5401</v>
      </c>
      <c r="D28" s="97"/>
      <c r="E28" s="97">
        <v>-1637</v>
      </c>
      <c r="F28" s="97"/>
      <c r="G28" s="97"/>
      <c r="H28" s="97">
        <f>24331-2789</f>
        <v>21542</v>
      </c>
      <c r="I28" s="97">
        <f>-27701+2789</f>
        <v>-24912</v>
      </c>
      <c r="J28" s="97"/>
      <c r="K28" s="97"/>
      <c r="L28" s="407">
        <f t="shared" si="1"/>
        <v>-10408</v>
      </c>
      <c r="M28" s="97">
        <v>5745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113005</v>
      </c>
      <c r="D29" s="96">
        <f t="shared" ref="D29:M29" si="6">D17+D20+D21+D24+D28+D27+D15+D16</f>
        <v>0</v>
      </c>
      <c r="E29" s="96">
        <f t="shared" si="6"/>
        <v>22002</v>
      </c>
      <c r="F29" s="96">
        <f t="shared" si="6"/>
        <v>30051</v>
      </c>
      <c r="G29" s="96">
        <f t="shared" si="6"/>
        <v>0</v>
      </c>
      <c r="H29" s="96">
        <f t="shared" si="6"/>
        <v>161374</v>
      </c>
      <c r="I29" s="96">
        <f t="shared" si="6"/>
        <v>33664</v>
      </c>
      <c r="J29" s="96">
        <f t="shared" si="6"/>
        <v>0</v>
      </c>
      <c r="K29" s="96">
        <f t="shared" si="6"/>
        <v>0</v>
      </c>
      <c r="L29" s="407">
        <f t="shared" si="1"/>
        <v>360096</v>
      </c>
      <c r="M29" s="96">
        <f t="shared" si="6"/>
        <v>54008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23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23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t="shared" ref="C32:K32" si="7">C29+C30+C31</f>
        <v>113005</v>
      </c>
      <c r="D32" s="96">
        <f t="shared" si="7"/>
        <v>0</v>
      </c>
      <c r="E32" s="96">
        <f t="shared" si="7"/>
        <v>22002</v>
      </c>
      <c r="F32" s="96">
        <f t="shared" si="7"/>
        <v>30051</v>
      </c>
      <c r="G32" s="96">
        <f t="shared" si="7"/>
        <v>0</v>
      </c>
      <c r="H32" s="96">
        <f t="shared" si="7"/>
        <v>161374</v>
      </c>
      <c r="I32" s="96">
        <f t="shared" si="7"/>
        <v>33664</v>
      </c>
      <c r="J32" s="96">
        <f t="shared" si="7"/>
        <v>0</v>
      </c>
      <c r="K32" s="96">
        <f t="shared" si="7"/>
        <v>0</v>
      </c>
      <c r="L32" s="407">
        <f t="shared" si="1"/>
        <v>360096</v>
      </c>
      <c r="M32" s="96">
        <f>M29+M30+M31</f>
        <v>54008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>
      <c r="A35" s="539" t="s">
        <v>892</v>
      </c>
      <c r="B35" s="37"/>
      <c r="C35" s="24"/>
      <c r="D35" s="24" t="s">
        <v>866</v>
      </c>
      <c r="E35" s="24"/>
      <c r="F35" s="415" t="s">
        <v>850</v>
      </c>
      <c r="G35" s="575"/>
      <c r="H35" s="575"/>
      <c r="I35" s="575"/>
      <c r="J35" s="24" t="s">
        <v>891</v>
      </c>
      <c r="K35" s="24"/>
      <c r="L35" s="415" t="s">
        <v>865</v>
      </c>
      <c r="M35" s="575"/>
      <c r="N35" s="19"/>
    </row>
    <row r="36" spans="1:14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4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4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4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spans="1:14">
      <c r="M40" s="26"/>
    </row>
    <row r="41" spans="1:14">
      <c r="M41" s="26"/>
    </row>
    <row r="42" spans="1:14">
      <c r="M42" s="26"/>
    </row>
    <row r="43" spans="1:14">
      <c r="M43" s="26"/>
    </row>
    <row r="44" spans="1:14">
      <c r="M44" s="26"/>
    </row>
    <row r="45" spans="1:14">
      <c r="M45" s="26"/>
    </row>
    <row r="46" spans="1:14">
      <c r="M46" s="26"/>
    </row>
    <row r="47" spans="1:14">
      <c r="M47" s="26"/>
    </row>
    <row r="48" spans="1:14">
      <c r="M48" s="26"/>
    </row>
    <row r="49" spans="13:13">
      <c r="M49" s="26"/>
    </row>
    <row r="50" spans="13:13">
      <c r="M50" s="26"/>
    </row>
    <row r="51" spans="13:13">
      <c r="M51" s="26"/>
    </row>
    <row r="52" spans="13:13">
      <c r="M52" s="26"/>
    </row>
    <row r="53" spans="13:13">
      <c r="M53" s="26"/>
    </row>
    <row r="54" spans="13:13">
      <c r="M54" s="26"/>
    </row>
    <row r="55" spans="13:13">
      <c r="M55" s="26"/>
    </row>
    <row r="56" spans="13:13">
      <c r="M56" s="26"/>
    </row>
    <row r="57" spans="13:13">
      <c r="M57" s="26"/>
    </row>
    <row r="58" spans="13:13">
      <c r="M58" s="26"/>
    </row>
    <row r="59" spans="13:13">
      <c r="M59" s="26"/>
    </row>
    <row r="60" spans="13:13">
      <c r="M60" s="26"/>
    </row>
    <row r="61" spans="13:13">
      <c r="M61" s="26"/>
    </row>
    <row r="62" spans="13:13">
      <c r="M62" s="26"/>
    </row>
    <row r="63" spans="13:13">
      <c r="M63" s="26"/>
    </row>
    <row r="64" spans="13:13">
      <c r="M64" s="26"/>
    </row>
    <row r="65" spans="13:13">
      <c r="M65" s="26"/>
    </row>
    <row r="66" spans="13:13">
      <c r="M66" s="26"/>
    </row>
    <row r="67" spans="13:13">
      <c r="M67" s="26"/>
    </row>
    <row r="68" spans="13:13">
      <c r="M68" s="26"/>
    </row>
    <row r="69" spans="13:13">
      <c r="M69" s="26"/>
    </row>
    <row r="70" spans="13:13">
      <c r="M70" s="26"/>
    </row>
    <row r="71" spans="13:13">
      <c r="M71" s="26"/>
    </row>
    <row r="72" spans="13:13">
      <c r="M72" s="26"/>
    </row>
    <row r="73" spans="13:13">
      <c r="M73" s="26"/>
    </row>
    <row r="74" spans="13:13">
      <c r="M74" s="26"/>
    </row>
    <row r="75" spans="13:13">
      <c r="M75" s="26"/>
    </row>
    <row r="76" spans="13:13">
      <c r="M76" s="26"/>
    </row>
    <row r="77" spans="13:13">
      <c r="M77" s="26"/>
    </row>
    <row r="78" spans="13:13">
      <c r="M78" s="26"/>
    </row>
    <row r="79" spans="13:13">
      <c r="M79" s="26"/>
    </row>
    <row r="80" spans="13:13">
      <c r="M80" s="26"/>
    </row>
    <row r="81" spans="13:13">
      <c r="M81" s="26"/>
    </row>
    <row r="82" spans="13:13">
      <c r="M82" s="26"/>
    </row>
    <row r="83" spans="13:13">
      <c r="M83" s="26"/>
    </row>
    <row r="84" spans="13:13">
      <c r="M84" s="26"/>
    </row>
    <row r="85" spans="13:13">
      <c r="M85" s="26"/>
    </row>
    <row r="86" spans="13:13">
      <c r="M86" s="26"/>
    </row>
    <row r="87" spans="13:13">
      <c r="M87" s="26"/>
    </row>
    <row r="88" spans="13:13">
      <c r="M88" s="26"/>
    </row>
    <row r="89" spans="13:13">
      <c r="M89" s="26"/>
    </row>
    <row r="90" spans="13:13">
      <c r="M90" s="26"/>
    </row>
    <row r="91" spans="13:13">
      <c r="M91" s="26"/>
    </row>
    <row r="92" spans="13:13">
      <c r="M92" s="26"/>
    </row>
    <row r="93" spans="13:13">
      <c r="M93" s="26"/>
    </row>
    <row r="94" spans="13:13">
      <c r="M94" s="26"/>
    </row>
    <row r="95" spans="13:13">
      <c r="M95" s="26"/>
    </row>
    <row r="96" spans="13:13">
      <c r="M96" s="26"/>
    </row>
    <row r="97" spans="13:13">
      <c r="M97" s="26"/>
    </row>
    <row r="98" spans="13:13">
      <c r="M98" s="26"/>
    </row>
    <row r="99" spans="13:13">
      <c r="M99" s="26"/>
    </row>
    <row r="100" spans="13:13">
      <c r="M100" s="26"/>
    </row>
    <row r="101" spans="13:13">
      <c r="M101" s="26"/>
    </row>
    <row r="102" spans="13:13">
      <c r="M102" s="26"/>
    </row>
    <row r="103" spans="13:13">
      <c r="M103" s="26"/>
    </row>
    <row r="104" spans="13:13">
      <c r="M104" s="26"/>
    </row>
    <row r="105" spans="13:13">
      <c r="M105" s="26"/>
    </row>
    <row r="106" spans="13:13">
      <c r="M106" s="26"/>
    </row>
    <row r="107" spans="13:13">
      <c r="M107" s="26"/>
    </row>
    <row r="108" spans="13:13">
      <c r="M108" s="26"/>
    </row>
    <row r="109" spans="13:13">
      <c r="M109" s="26"/>
    </row>
    <row r="110" spans="13:13">
      <c r="M110" s="26"/>
    </row>
    <row r="111" spans="13:13">
      <c r="M111" s="26"/>
    </row>
    <row r="112" spans="13:13">
      <c r="M112" s="26"/>
    </row>
    <row r="113" spans="13:13">
      <c r="M113" s="26"/>
    </row>
    <row r="114" spans="13:13">
      <c r="M114" s="26"/>
    </row>
    <row r="115" spans="13:13">
      <c r="M115" s="26"/>
    </row>
    <row r="116" spans="13:13">
      <c r="M116" s="26"/>
    </row>
    <row r="117" spans="13:13">
      <c r="M117" s="26"/>
    </row>
    <row r="118" spans="13:13">
      <c r="M118" s="26"/>
    </row>
    <row r="119" spans="13:13">
      <c r="M119" s="26"/>
    </row>
    <row r="120" spans="13:13">
      <c r="M120" s="26"/>
    </row>
    <row r="121" spans="13:13">
      <c r="M121" s="26"/>
    </row>
    <row r="122" spans="13:13">
      <c r="M122" s="26"/>
    </row>
    <row r="123" spans="13:13">
      <c r="M123" s="26"/>
    </row>
    <row r="124" spans="13:13">
      <c r="M124" s="26"/>
    </row>
    <row r="125" spans="13:13">
      <c r="M125" s="26"/>
    </row>
    <row r="126" spans="13:13">
      <c r="M126" s="26"/>
    </row>
    <row r="127" spans="13:13">
      <c r="M127" s="26"/>
    </row>
    <row r="128" spans="13:13">
      <c r="M128" s="26"/>
    </row>
    <row r="129" spans="13:13">
      <c r="M129" s="26"/>
    </row>
    <row r="130" spans="13:13">
      <c r="M130" s="26"/>
    </row>
    <row r="131" spans="13:13">
      <c r="M131" s="26"/>
    </row>
    <row r="132" spans="13:13">
      <c r="M132" s="26"/>
    </row>
    <row r="133" spans="13:13">
      <c r="M133" s="26"/>
    </row>
    <row r="134" spans="13:13">
      <c r="M134" s="26"/>
    </row>
    <row r="135" spans="13:13">
      <c r="M135" s="26"/>
    </row>
    <row r="136" spans="13:13">
      <c r="M136" s="26"/>
    </row>
    <row r="137" spans="13:13">
      <c r="M137" s="26"/>
    </row>
    <row r="138" spans="13:13">
      <c r="M138" s="26"/>
    </row>
    <row r="139" spans="13:13">
      <c r="M139" s="26"/>
    </row>
    <row r="140" spans="13:13">
      <c r="M140" s="26"/>
    </row>
    <row r="141" spans="13:13">
      <c r="M141" s="26"/>
    </row>
    <row r="142" spans="13:13">
      <c r="M142" s="26"/>
    </row>
    <row r="143" spans="13:13">
      <c r="M143" s="26"/>
    </row>
    <row r="144" spans="13:1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26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26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26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26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26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26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26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26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</sheetData>
  <sheetProtection password="CF7A" sheet="1" objects="1" scenarios="1"/>
  <mergeCells count="4">
    <mergeCell ref="A1:M1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73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25" workbookViewId="0">
      <selection activeCell="H15" sqref="H15"/>
    </sheetView>
  </sheetViews>
  <sheetFormatPr defaultColWidth="10.7109375" defaultRowHeight="12"/>
  <cols>
    <col min="1" max="1" width="4.140625" style="42" customWidth="1"/>
    <col min="2" max="2" width="31" style="42" customWidth="1"/>
    <col min="3" max="3" width="9.28515625" style="42" customWidth="1"/>
    <col min="4" max="6" width="9.42578125" style="42" customWidth="1"/>
    <col min="7" max="7" width="8.85546875" style="42" customWidth="1"/>
    <col min="8" max="8" width="15" style="42" customWidth="1"/>
    <col min="9" max="9" width="11" style="42" customWidth="1"/>
    <col min="10" max="10" width="12.42578125" style="42" customWidth="1"/>
    <col min="11" max="11" width="9.28515625" style="42" customWidth="1"/>
    <col min="12" max="12" width="10.7109375" style="42" customWidth="1"/>
    <col min="13" max="13" width="9.7109375" style="42" customWidth="1"/>
    <col min="14" max="14" width="8.42578125" style="42" customWidth="1"/>
    <col min="15" max="15" width="12.42578125" style="42" customWidth="1"/>
    <col min="16" max="16" width="11.140625" style="42" customWidth="1"/>
    <col min="17" max="17" width="13.140625" style="42" customWidth="1"/>
    <col min="18" max="18" width="11.28515625" style="42" customWidth="1"/>
    <col min="19" max="16384" width="10.7109375" style="42"/>
  </cols>
  <sheetData>
    <row r="1" spans="1:28">
      <c r="A1" s="417"/>
      <c r="B1" s="418" t="s">
        <v>856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28" ht="16.5" customHeight="1">
      <c r="A2" s="613" t="s">
        <v>379</v>
      </c>
      <c r="B2" s="609"/>
      <c r="C2" s="562"/>
      <c r="D2" s="562"/>
      <c r="E2" s="598" t="str">
        <f>'справка №1-БАЛАНС'!E3</f>
        <v>СОФАРМА АД</v>
      </c>
      <c r="F2" s="614"/>
      <c r="G2" s="614"/>
      <c r="H2" s="562"/>
      <c r="I2" s="424"/>
      <c r="J2" s="424"/>
      <c r="K2" s="424"/>
      <c r="L2" s="424"/>
      <c r="M2" s="616" t="s">
        <v>1</v>
      </c>
      <c r="N2" s="608"/>
      <c r="O2" s="608"/>
      <c r="P2" s="610">
        <f>'справка №1-БАЛАНС'!H3</f>
        <v>831902088</v>
      </c>
      <c r="Q2" s="610"/>
      <c r="R2" s="348"/>
    </row>
    <row r="3" spans="1:28" ht="15">
      <c r="A3" s="613" t="s">
        <v>4</v>
      </c>
      <c r="B3" s="609"/>
      <c r="C3" s="563"/>
      <c r="D3" s="563"/>
      <c r="E3" s="598" t="str">
        <f>'справка №1-БАЛАНС'!E5</f>
        <v>01.01.-31.12.2013</v>
      </c>
      <c r="F3" s="615"/>
      <c r="G3" s="615"/>
      <c r="H3" s="426"/>
      <c r="I3" s="426"/>
      <c r="J3" s="426"/>
      <c r="K3" s="426"/>
      <c r="L3" s="426"/>
      <c r="M3" s="611" t="s">
        <v>3</v>
      </c>
      <c r="N3" s="611"/>
      <c r="O3" s="554"/>
      <c r="P3" s="612">
        <f>'справка №1-БАЛАНС'!H4</f>
        <v>684</v>
      </c>
      <c r="Q3" s="612"/>
      <c r="R3" s="349"/>
    </row>
    <row r="4" spans="1:28" ht="12.75">
      <c r="A4" s="419" t="s">
        <v>517</v>
      </c>
      <c r="B4" s="425"/>
      <c r="C4" s="425"/>
      <c r="D4" s="426"/>
      <c r="E4" s="603"/>
      <c r="F4" s="604"/>
      <c r="G4" s="604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28" s="43" customFormat="1" ht="30.75" customHeight="1">
      <c r="A5" s="590" t="s">
        <v>459</v>
      </c>
      <c r="B5" s="591"/>
      <c r="C5" s="605" t="s">
        <v>7</v>
      </c>
      <c r="D5" s="431" t="s">
        <v>519</v>
      </c>
      <c r="E5" s="431"/>
      <c r="F5" s="431"/>
      <c r="G5" s="431"/>
      <c r="H5" s="431" t="s">
        <v>520</v>
      </c>
      <c r="I5" s="431"/>
      <c r="J5" s="601" t="s">
        <v>521</v>
      </c>
      <c r="K5" s="431" t="s">
        <v>522</v>
      </c>
      <c r="L5" s="431"/>
      <c r="M5" s="431"/>
      <c r="N5" s="431"/>
      <c r="O5" s="431" t="s">
        <v>520</v>
      </c>
      <c r="P5" s="431"/>
      <c r="Q5" s="601" t="s">
        <v>523</v>
      </c>
      <c r="R5" s="601" t="s">
        <v>524</v>
      </c>
    </row>
    <row r="6" spans="1:28" s="43" customFormat="1" ht="48">
      <c r="A6" s="592"/>
      <c r="B6" s="593"/>
      <c r="C6" s="606"/>
      <c r="D6" s="432" t="s">
        <v>525</v>
      </c>
      <c r="E6" s="432" t="s">
        <v>526</v>
      </c>
      <c r="F6" s="432" t="s">
        <v>527</v>
      </c>
      <c r="G6" s="432" t="s">
        <v>528</v>
      </c>
      <c r="H6" s="432" t="s">
        <v>529</v>
      </c>
      <c r="I6" s="432" t="s">
        <v>530</v>
      </c>
      <c r="J6" s="602"/>
      <c r="K6" s="432" t="s">
        <v>525</v>
      </c>
      <c r="L6" s="432" t="s">
        <v>531</v>
      </c>
      <c r="M6" s="432" t="s">
        <v>532</v>
      </c>
      <c r="N6" s="432" t="s">
        <v>533</v>
      </c>
      <c r="O6" s="432" t="s">
        <v>529</v>
      </c>
      <c r="P6" s="432" t="s">
        <v>530</v>
      </c>
      <c r="Q6" s="602"/>
      <c r="R6" s="602"/>
    </row>
    <row r="7" spans="1:28" s="43" customFormat="1">
      <c r="A7" s="434" t="s">
        <v>534</v>
      </c>
      <c r="B7" s="434"/>
      <c r="C7" s="435" t="s">
        <v>14</v>
      </c>
      <c r="D7" s="432">
        <v>1</v>
      </c>
      <c r="E7" s="432">
        <v>2</v>
      </c>
      <c r="F7" s="432">
        <v>3</v>
      </c>
      <c r="G7" s="432">
        <v>4</v>
      </c>
      <c r="H7" s="432">
        <v>5</v>
      </c>
      <c r="I7" s="432">
        <v>6</v>
      </c>
      <c r="J7" s="432">
        <v>7</v>
      </c>
      <c r="K7" s="432">
        <v>8</v>
      </c>
      <c r="L7" s="432">
        <v>9</v>
      </c>
      <c r="M7" s="432">
        <v>10</v>
      </c>
      <c r="N7" s="432">
        <v>11</v>
      </c>
      <c r="O7" s="432">
        <v>12</v>
      </c>
      <c r="P7" s="432">
        <v>13</v>
      </c>
      <c r="Q7" s="432">
        <v>14</v>
      </c>
      <c r="R7" s="432">
        <v>15</v>
      </c>
    </row>
    <row r="8" spans="1:28" ht="27" customHeight="1">
      <c r="A8" s="436" t="s">
        <v>535</v>
      </c>
      <c r="B8" s="437" t="s">
        <v>536</v>
      </c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</row>
    <row r="9" spans="1:28">
      <c r="A9" s="440" t="s">
        <v>537</v>
      </c>
      <c r="B9" s="440" t="s">
        <v>538</v>
      </c>
      <c r="C9" s="441" t="s">
        <v>539</v>
      </c>
      <c r="D9" s="238">
        <v>42012</v>
      </c>
      <c r="E9" s="238">
        <v>2523</v>
      </c>
      <c r="F9" s="238">
        <v>122</v>
      </c>
      <c r="G9" s="112">
        <f>D9+E9-F9</f>
        <v>44413</v>
      </c>
      <c r="H9" s="102"/>
      <c r="I9" s="102"/>
      <c r="J9" s="112">
        <f>G9+H9-I9</f>
        <v>44413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t="shared" ref="Q9:Q15" si="0">N9+O9-P9</f>
        <v>0</v>
      </c>
      <c r="R9" s="112">
        <f t="shared" ref="R9:R15" si="1">J9-Q9</f>
        <v>44413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>
      <c r="A10" s="440" t="s">
        <v>540</v>
      </c>
      <c r="B10" s="440" t="s">
        <v>541</v>
      </c>
      <c r="C10" s="441" t="s">
        <v>542</v>
      </c>
      <c r="D10" s="238">
        <v>99445</v>
      </c>
      <c r="E10" s="238">
        <f>44667+1</f>
        <v>44668</v>
      </c>
      <c r="F10" s="238">
        <v>243</v>
      </c>
      <c r="G10" s="112">
        <f t="shared" ref="G10:G39" si="2">D10+E10-F10</f>
        <v>143870</v>
      </c>
      <c r="H10" s="102"/>
      <c r="I10" s="102">
        <v>182</v>
      </c>
      <c r="J10" s="112">
        <f t="shared" ref="J10:J39" si="3">G10+H10-I10</f>
        <v>143688</v>
      </c>
      <c r="K10" s="102">
        <v>13893</v>
      </c>
      <c r="L10" s="102">
        <f>4837-182</f>
        <v>4655</v>
      </c>
      <c r="M10" s="102">
        <v>14</v>
      </c>
      <c r="N10" s="112">
        <f t="shared" ref="N10:N39" si="4">K10+L10-M10</f>
        <v>18534</v>
      </c>
      <c r="O10" s="102"/>
      <c r="P10" s="102"/>
      <c r="Q10" s="112">
        <f t="shared" si="0"/>
        <v>18534</v>
      </c>
      <c r="R10" s="112">
        <f t="shared" si="1"/>
        <v>125154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>
      <c r="A11" s="440" t="s">
        <v>543</v>
      </c>
      <c r="B11" s="440" t="s">
        <v>544</v>
      </c>
      <c r="C11" s="441" t="s">
        <v>545</v>
      </c>
      <c r="D11" s="238">
        <v>123745</v>
      </c>
      <c r="E11" s="238">
        <f>47532</f>
        <v>47532</v>
      </c>
      <c r="F11" s="238">
        <v>1324</v>
      </c>
      <c r="G11" s="112">
        <f t="shared" si="2"/>
        <v>169953</v>
      </c>
      <c r="H11" s="102"/>
      <c r="I11" s="102">
        <v>12</v>
      </c>
      <c r="J11" s="112">
        <f t="shared" si="3"/>
        <v>169941</v>
      </c>
      <c r="K11" s="102">
        <v>65925</v>
      </c>
      <c r="L11" s="102">
        <f>11097-12</f>
        <v>11085</v>
      </c>
      <c r="M11" s="102">
        <v>1097</v>
      </c>
      <c r="N11" s="112">
        <f t="shared" si="4"/>
        <v>75913</v>
      </c>
      <c r="O11" s="102"/>
      <c r="P11" s="102"/>
      <c r="Q11" s="112">
        <f t="shared" si="0"/>
        <v>75913</v>
      </c>
      <c r="R11" s="112">
        <f t="shared" si="1"/>
        <v>94028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>
      <c r="A12" s="440" t="s">
        <v>546</v>
      </c>
      <c r="B12" s="440" t="s">
        <v>547</v>
      </c>
      <c r="C12" s="441" t="s">
        <v>548</v>
      </c>
      <c r="D12" s="238">
        <v>4287</v>
      </c>
      <c r="E12" s="238">
        <f>7914-13</f>
        <v>7901</v>
      </c>
      <c r="F12" s="238">
        <v>37</v>
      </c>
      <c r="G12" s="112">
        <f t="shared" si="2"/>
        <v>12151</v>
      </c>
      <c r="H12" s="102"/>
      <c r="I12" s="102"/>
      <c r="J12" s="112">
        <f t="shared" si="3"/>
        <v>12151</v>
      </c>
      <c r="K12" s="102">
        <v>1454</v>
      </c>
      <c r="L12" s="102">
        <v>470</v>
      </c>
      <c r="M12" s="102">
        <v>55</v>
      </c>
      <c r="N12" s="112">
        <f t="shared" si="4"/>
        <v>1869</v>
      </c>
      <c r="O12" s="102"/>
      <c r="P12" s="102"/>
      <c r="Q12" s="112">
        <f t="shared" si="0"/>
        <v>1869</v>
      </c>
      <c r="R12" s="112">
        <f t="shared" si="1"/>
        <v>10282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>
      <c r="A13" s="440" t="s">
        <v>549</v>
      </c>
      <c r="B13" s="440" t="s">
        <v>550</v>
      </c>
      <c r="C13" s="441" t="s">
        <v>551</v>
      </c>
      <c r="D13" s="238">
        <v>25693</v>
      </c>
      <c r="E13" s="238">
        <f>3267+2</f>
        <v>3269</v>
      </c>
      <c r="F13" s="238">
        <v>3180</v>
      </c>
      <c r="G13" s="112">
        <f t="shared" si="2"/>
        <v>25782</v>
      </c>
      <c r="H13" s="102"/>
      <c r="I13" s="102"/>
      <c r="J13" s="112">
        <f t="shared" si="3"/>
        <v>25782</v>
      </c>
      <c r="K13" s="102">
        <v>11956</v>
      </c>
      <c r="L13" s="102">
        <v>2978</v>
      </c>
      <c r="M13" s="102">
        <v>1639</v>
      </c>
      <c r="N13" s="112">
        <f t="shared" si="4"/>
        <v>13295</v>
      </c>
      <c r="O13" s="102"/>
      <c r="P13" s="102"/>
      <c r="Q13" s="112">
        <f t="shared" si="0"/>
        <v>13295</v>
      </c>
      <c r="R13" s="112">
        <f t="shared" si="1"/>
        <v>12487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>
      <c r="A14" s="440" t="s">
        <v>552</v>
      </c>
      <c r="B14" s="440" t="s">
        <v>553</v>
      </c>
      <c r="C14" s="441" t="s">
        <v>554</v>
      </c>
      <c r="D14" s="238">
        <v>15415</v>
      </c>
      <c r="E14" s="238">
        <v>2475</v>
      </c>
      <c r="F14" s="238">
        <v>518</v>
      </c>
      <c r="G14" s="112">
        <f t="shared" si="2"/>
        <v>17372</v>
      </c>
      <c r="H14" s="102"/>
      <c r="I14" s="102"/>
      <c r="J14" s="112">
        <f t="shared" si="3"/>
        <v>17372</v>
      </c>
      <c r="K14" s="102">
        <v>7240</v>
      </c>
      <c r="L14" s="102">
        <f>2032+7</f>
        <v>2039</v>
      </c>
      <c r="M14" s="102">
        <v>368</v>
      </c>
      <c r="N14" s="112">
        <f t="shared" si="4"/>
        <v>8911</v>
      </c>
      <c r="O14" s="102"/>
      <c r="P14" s="102"/>
      <c r="Q14" s="112">
        <f t="shared" si="0"/>
        <v>8911</v>
      </c>
      <c r="R14" s="112">
        <f t="shared" si="1"/>
        <v>8461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0" t="s">
        <v>843</v>
      </c>
      <c r="B15" s="448" t="s">
        <v>844</v>
      </c>
      <c r="C15" s="541" t="s">
        <v>845</v>
      </c>
      <c r="D15" s="542">
        <v>81945</v>
      </c>
      <c r="E15" s="542">
        <v>31272</v>
      </c>
      <c r="F15" s="542">
        <v>98888</v>
      </c>
      <c r="G15" s="112">
        <f t="shared" si="2"/>
        <v>14329</v>
      </c>
      <c r="H15" s="543"/>
      <c r="I15" s="543"/>
      <c r="J15" s="112">
        <f t="shared" si="3"/>
        <v>14329</v>
      </c>
      <c r="K15" s="543">
        <v>0</v>
      </c>
      <c r="L15" s="543"/>
      <c r="M15" s="543"/>
      <c r="N15" s="112">
        <f t="shared" si="4"/>
        <v>0</v>
      </c>
      <c r="O15" s="543"/>
      <c r="P15" s="543"/>
      <c r="Q15" s="112">
        <f t="shared" si="0"/>
        <v>0</v>
      </c>
      <c r="R15" s="112">
        <f t="shared" si="1"/>
        <v>14329</v>
      </c>
      <c r="S15" s="544"/>
      <c r="T15" s="544"/>
      <c r="U15" s="544"/>
      <c r="V15" s="544"/>
      <c r="W15" s="544"/>
      <c r="X15" s="544"/>
      <c r="Y15" s="544"/>
      <c r="Z15" s="544"/>
      <c r="AA15" s="544"/>
      <c r="AB15" s="544"/>
    </row>
    <row r="16" spans="1:28">
      <c r="A16" s="440" t="s">
        <v>555</v>
      </c>
      <c r="B16" s="242" t="s">
        <v>556</v>
      </c>
      <c r="C16" s="441" t="s">
        <v>557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t="shared" ref="Q16:Q25" si="5">N16+O16-P16</f>
        <v>0</v>
      </c>
      <c r="R16" s="112">
        <f t="shared" ref="R16:R25" si="6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>
      <c r="A17" s="440"/>
      <c r="B17" s="442" t="s">
        <v>558</v>
      </c>
      <c r="C17" s="443" t="s">
        <v>559</v>
      </c>
      <c r="D17" s="243">
        <f>SUM(D9:D16)</f>
        <v>392542</v>
      </c>
      <c r="E17" s="243">
        <f>SUM(E9:E16)</f>
        <v>139640</v>
      </c>
      <c r="F17" s="243">
        <f>SUM(F9:F16)</f>
        <v>104312</v>
      </c>
      <c r="G17" s="112">
        <f t="shared" si="2"/>
        <v>427870</v>
      </c>
      <c r="H17" s="113">
        <f>SUM(H9:H16)</f>
        <v>0</v>
      </c>
      <c r="I17" s="113">
        <f>SUM(I9:I16)</f>
        <v>194</v>
      </c>
      <c r="J17" s="112">
        <f t="shared" si="3"/>
        <v>427676</v>
      </c>
      <c r="K17" s="113">
        <f>SUM(K9:K16)</f>
        <v>100468</v>
      </c>
      <c r="L17" s="113">
        <f>SUM(L9:L16)</f>
        <v>21227</v>
      </c>
      <c r="M17" s="113">
        <f>SUM(M9:M16)</f>
        <v>3173</v>
      </c>
      <c r="N17" s="112">
        <f t="shared" si="4"/>
        <v>118522</v>
      </c>
      <c r="O17" s="113">
        <f>SUM(O9:O16)</f>
        <v>0</v>
      </c>
      <c r="P17" s="113">
        <f>SUM(P9:P16)</f>
        <v>0</v>
      </c>
      <c r="Q17" s="112">
        <f t="shared" si="5"/>
        <v>118522</v>
      </c>
      <c r="R17" s="112">
        <f t="shared" si="6"/>
        <v>309154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>
      <c r="A18" s="444" t="s">
        <v>560</v>
      </c>
      <c r="B18" s="445" t="s">
        <v>561</v>
      </c>
      <c r="C18" s="443" t="s">
        <v>562</v>
      </c>
      <c r="D18" s="236">
        <f>6976+134</f>
        <v>7110</v>
      </c>
      <c r="E18" s="236">
        <v>3443</v>
      </c>
      <c r="F18" s="236"/>
      <c r="G18" s="112">
        <f t="shared" si="2"/>
        <v>10553</v>
      </c>
      <c r="H18" s="100"/>
      <c r="I18" s="100">
        <v>19</v>
      </c>
      <c r="J18" s="112">
        <f t="shared" si="3"/>
        <v>10534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10534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6" t="s">
        <v>563</v>
      </c>
      <c r="B19" s="445" t="s">
        <v>564</v>
      </c>
      <c r="C19" s="443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7" t="s">
        <v>566</v>
      </c>
      <c r="B20" s="437" t="s">
        <v>567</v>
      </c>
      <c r="C20" s="441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>
      <c r="A21" s="440" t="s">
        <v>537</v>
      </c>
      <c r="B21" s="440" t="s">
        <v>568</v>
      </c>
      <c r="C21" s="441" t="s">
        <v>569</v>
      </c>
      <c r="D21" s="238">
        <v>10248</v>
      </c>
      <c r="E21" s="238">
        <v>4385</v>
      </c>
      <c r="F21" s="238">
        <v>2</v>
      </c>
      <c r="G21" s="112">
        <f t="shared" si="2"/>
        <v>14631</v>
      </c>
      <c r="H21" s="102"/>
      <c r="I21" s="102"/>
      <c r="J21" s="112">
        <f t="shared" si="3"/>
        <v>14631</v>
      </c>
      <c r="K21" s="102">
        <v>3947</v>
      </c>
      <c r="L21" s="102">
        <v>1973</v>
      </c>
      <c r="M21" s="102">
        <v>2</v>
      </c>
      <c r="N21" s="112">
        <f t="shared" si="4"/>
        <v>5918</v>
      </c>
      <c r="O21" s="102"/>
      <c r="P21" s="102"/>
      <c r="Q21" s="112">
        <f t="shared" si="5"/>
        <v>5918</v>
      </c>
      <c r="R21" s="112">
        <f t="shared" si="6"/>
        <v>8713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>
      <c r="A22" s="440" t="s">
        <v>540</v>
      </c>
      <c r="B22" s="440" t="s">
        <v>570</v>
      </c>
      <c r="C22" s="441" t="s">
        <v>571</v>
      </c>
      <c r="D22" s="238">
        <v>5676</v>
      </c>
      <c r="E22" s="238">
        <v>2529</v>
      </c>
      <c r="F22" s="238">
        <v>3</v>
      </c>
      <c r="G22" s="112">
        <f t="shared" si="2"/>
        <v>8202</v>
      </c>
      <c r="H22" s="102"/>
      <c r="I22" s="102"/>
      <c r="J22" s="112">
        <f t="shared" si="3"/>
        <v>8202</v>
      </c>
      <c r="K22" s="102">
        <v>3109</v>
      </c>
      <c r="L22" s="102">
        <v>980</v>
      </c>
      <c r="M22" s="102">
        <v>30</v>
      </c>
      <c r="N22" s="112">
        <f t="shared" si="4"/>
        <v>4059</v>
      </c>
      <c r="O22" s="102"/>
      <c r="P22" s="102"/>
      <c r="Q22" s="112">
        <f t="shared" si="5"/>
        <v>4059</v>
      </c>
      <c r="R22" s="112">
        <f t="shared" si="6"/>
        <v>4143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>
      <c r="A23" s="448" t="s">
        <v>543</v>
      </c>
      <c r="B23" s="448" t="s">
        <v>572</v>
      </c>
      <c r="C23" s="441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>
        <v>0</v>
      </c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>
      <c r="A24" s="440" t="s">
        <v>546</v>
      </c>
      <c r="B24" s="449" t="s">
        <v>556</v>
      </c>
      <c r="C24" s="441" t="s">
        <v>574</v>
      </c>
      <c r="D24" s="238">
        <v>5212</v>
      </c>
      <c r="E24" s="238">
        <v>664</v>
      </c>
      <c r="F24" s="238">
        <v>2212</v>
      </c>
      <c r="G24" s="112">
        <f t="shared" si="2"/>
        <v>3664</v>
      </c>
      <c r="H24" s="102"/>
      <c r="I24" s="102"/>
      <c r="J24" s="112">
        <f t="shared" si="3"/>
        <v>3664</v>
      </c>
      <c r="K24" s="102">
        <v>649</v>
      </c>
      <c r="L24" s="102">
        <v>326</v>
      </c>
      <c r="M24" s="102"/>
      <c r="N24" s="112">
        <f t="shared" si="4"/>
        <v>975</v>
      </c>
      <c r="O24" s="102"/>
      <c r="P24" s="102"/>
      <c r="Q24" s="112">
        <f t="shared" si="5"/>
        <v>975</v>
      </c>
      <c r="R24" s="112">
        <f t="shared" si="6"/>
        <v>2689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>
      <c r="A25" s="440"/>
      <c r="B25" s="442" t="s">
        <v>826</v>
      </c>
      <c r="C25" s="450" t="s">
        <v>576</v>
      </c>
      <c r="D25" s="239">
        <f>SUM(D21:D24)</f>
        <v>21136</v>
      </c>
      <c r="E25" s="239">
        <f t="shared" ref="E25:P25" si="7">SUM(E21:E24)</f>
        <v>7578</v>
      </c>
      <c r="F25" s="239">
        <f t="shared" si="7"/>
        <v>2217</v>
      </c>
      <c r="G25" s="104">
        <f t="shared" si="2"/>
        <v>26497</v>
      </c>
      <c r="H25" s="103">
        <f t="shared" si="7"/>
        <v>0</v>
      </c>
      <c r="I25" s="103">
        <f t="shared" si="7"/>
        <v>0</v>
      </c>
      <c r="J25" s="104">
        <f t="shared" si="3"/>
        <v>26497</v>
      </c>
      <c r="K25" s="103">
        <f t="shared" si="7"/>
        <v>7705</v>
      </c>
      <c r="L25" s="103">
        <f t="shared" si="7"/>
        <v>3279</v>
      </c>
      <c r="M25" s="103">
        <f t="shared" si="7"/>
        <v>32</v>
      </c>
      <c r="N25" s="104">
        <f t="shared" si="4"/>
        <v>10952</v>
      </c>
      <c r="O25" s="103">
        <f t="shared" si="7"/>
        <v>0</v>
      </c>
      <c r="P25" s="103">
        <f t="shared" si="7"/>
        <v>0</v>
      </c>
      <c r="Q25" s="104">
        <f t="shared" si="5"/>
        <v>10952</v>
      </c>
      <c r="R25" s="104">
        <f t="shared" si="6"/>
        <v>15545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24" customHeight="1">
      <c r="A26" s="447" t="s">
        <v>577</v>
      </c>
      <c r="B26" s="451" t="s">
        <v>578</v>
      </c>
      <c r="C26" s="452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6"/>
    </row>
    <row r="27" spans="1:28">
      <c r="A27" s="440" t="s">
        <v>537</v>
      </c>
      <c r="B27" s="453" t="s">
        <v>840</v>
      </c>
      <c r="C27" s="454" t="s">
        <v>579</v>
      </c>
      <c r="D27" s="241">
        <f>SUM(D28:D31)</f>
        <v>24007</v>
      </c>
      <c r="E27" s="241">
        <f t="shared" ref="E27:P27" si="8">SUM(E28:E31)</f>
        <v>416</v>
      </c>
      <c r="F27" s="241">
        <f t="shared" si="8"/>
        <v>15343</v>
      </c>
      <c r="G27" s="109">
        <f t="shared" si="2"/>
        <v>9080</v>
      </c>
      <c r="H27" s="108">
        <f t="shared" si="8"/>
        <v>0</v>
      </c>
      <c r="I27" s="108">
        <f t="shared" si="8"/>
        <v>0</v>
      </c>
      <c r="J27" s="109">
        <f t="shared" si="3"/>
        <v>9080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9080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>
      <c r="A28" s="440"/>
      <c r="B28" s="440" t="s">
        <v>105</v>
      </c>
      <c r="C28" s="441" t="s">
        <v>580</v>
      </c>
      <c r="D28" s="238">
        <v>0</v>
      </c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t="shared" ref="Q28:Q39" si="9">N28+O28-P28</f>
        <v>0</v>
      </c>
      <c r="R28" s="112">
        <f t="shared" ref="R28:R39" si="10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>
      <c r="A29" s="440"/>
      <c r="B29" s="440" t="s">
        <v>107</v>
      </c>
      <c r="C29" s="441" t="s">
        <v>581</v>
      </c>
      <c r="D29" s="238">
        <v>0</v>
      </c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>
      <c r="A30" s="440"/>
      <c r="B30" s="440" t="s">
        <v>111</v>
      </c>
      <c r="C30" s="441" t="s">
        <v>582</v>
      </c>
      <c r="D30" s="238">
        <v>582</v>
      </c>
      <c r="E30" s="238">
        <v>416</v>
      </c>
      <c r="F30" s="238"/>
      <c r="G30" s="112">
        <f t="shared" si="2"/>
        <v>998</v>
      </c>
      <c r="H30" s="110"/>
      <c r="I30" s="110"/>
      <c r="J30" s="112">
        <f t="shared" si="3"/>
        <v>998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998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>
      <c r="A31" s="440"/>
      <c r="B31" s="440" t="s">
        <v>113</v>
      </c>
      <c r="C31" s="441" t="s">
        <v>583</v>
      </c>
      <c r="D31" s="238">
        <f>24496-1071</f>
        <v>23425</v>
      </c>
      <c r="E31" s="238"/>
      <c r="F31" s="238">
        <v>15343</v>
      </c>
      <c r="G31" s="112">
        <f t="shared" si="2"/>
        <v>8082</v>
      </c>
      <c r="H31" s="110"/>
      <c r="I31" s="110"/>
      <c r="J31" s="112">
        <f t="shared" si="3"/>
        <v>8082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8082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>
      <c r="A32" s="440" t="s">
        <v>540</v>
      </c>
      <c r="B32" s="453" t="s">
        <v>584</v>
      </c>
      <c r="C32" s="441" t="s">
        <v>585</v>
      </c>
      <c r="D32" s="242">
        <f>SUM(D33:D36)</f>
        <v>0</v>
      </c>
      <c r="E32" s="242">
        <f t="shared" ref="E32:P32" si="11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>
      <c r="A33" s="440"/>
      <c r="B33" s="455" t="s">
        <v>119</v>
      </c>
      <c r="C33" s="441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>
      <c r="A34" s="440"/>
      <c r="B34" s="455" t="s">
        <v>587</v>
      </c>
      <c r="C34" s="441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>
      <c r="A35" s="440"/>
      <c r="B35" s="455" t="s">
        <v>589</v>
      </c>
      <c r="C35" s="441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0"/>
      <c r="B36" s="455" t="s">
        <v>591</v>
      </c>
      <c r="C36" s="441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>
      <c r="A37" s="440" t="s">
        <v>543</v>
      </c>
      <c r="B37" s="455" t="s">
        <v>556</v>
      </c>
      <c r="C37" s="441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>
      <c r="A38" s="440"/>
      <c r="B38" s="442" t="s">
        <v>841</v>
      </c>
      <c r="C38" s="443" t="s">
        <v>595</v>
      </c>
      <c r="D38" s="243">
        <f>D27+D32+D37</f>
        <v>24007</v>
      </c>
      <c r="E38" s="243">
        <f t="shared" ref="E38:P38" si="12">E27+E32+E37</f>
        <v>416</v>
      </c>
      <c r="F38" s="243">
        <f t="shared" si="12"/>
        <v>15343</v>
      </c>
      <c r="G38" s="112">
        <f t="shared" si="2"/>
        <v>9080</v>
      </c>
      <c r="H38" s="113">
        <f t="shared" si="12"/>
        <v>0</v>
      </c>
      <c r="I38" s="113">
        <f t="shared" si="12"/>
        <v>0</v>
      </c>
      <c r="J38" s="112">
        <f t="shared" si="3"/>
        <v>9080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9080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>
      <c r="A39" s="444" t="s">
        <v>596</v>
      </c>
      <c r="B39" s="444" t="s">
        <v>597</v>
      </c>
      <c r="C39" s="443" t="s">
        <v>598</v>
      </c>
      <c r="D39" s="574">
        <v>21878</v>
      </c>
      <c r="E39" s="574">
        <v>524</v>
      </c>
      <c r="F39" s="574"/>
      <c r="G39" s="112">
        <f t="shared" si="2"/>
        <v>22402</v>
      </c>
      <c r="H39" s="574"/>
      <c r="I39" s="574"/>
      <c r="J39" s="112">
        <f t="shared" si="3"/>
        <v>22402</v>
      </c>
      <c r="K39" s="574">
        <f>6821+2108</f>
        <v>8929</v>
      </c>
      <c r="L39" s="574"/>
      <c r="M39" s="574"/>
      <c r="N39" s="112">
        <f t="shared" si="4"/>
        <v>8929</v>
      </c>
      <c r="O39" s="574"/>
      <c r="P39" s="574"/>
      <c r="Q39" s="112">
        <f t="shared" si="9"/>
        <v>8929</v>
      </c>
      <c r="R39" s="112">
        <f t="shared" si="10"/>
        <v>13473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>
      <c r="A40" s="440"/>
      <c r="B40" s="444" t="s">
        <v>599</v>
      </c>
      <c r="C40" s="433" t="s">
        <v>600</v>
      </c>
      <c r="D40" s="525">
        <f>D17+D18+D19+D25+D38+D39</f>
        <v>466673</v>
      </c>
      <c r="E40" s="525">
        <f>E17+E18+E19+E25+E38+E39</f>
        <v>151601</v>
      </c>
      <c r="F40" s="525">
        <f t="shared" ref="F40:R40" si="13">F17+F18+F19+F25+F38+F39</f>
        <v>121872</v>
      </c>
      <c r="G40" s="525">
        <f t="shared" si="13"/>
        <v>496402</v>
      </c>
      <c r="H40" s="525">
        <f t="shared" si="13"/>
        <v>0</v>
      </c>
      <c r="I40" s="525">
        <f t="shared" si="13"/>
        <v>213</v>
      </c>
      <c r="J40" s="525">
        <f t="shared" si="13"/>
        <v>496189</v>
      </c>
      <c r="K40" s="525">
        <f t="shared" si="13"/>
        <v>117102</v>
      </c>
      <c r="L40" s="525">
        <f t="shared" si="13"/>
        <v>24506</v>
      </c>
      <c r="M40" s="525">
        <f t="shared" si="13"/>
        <v>3205</v>
      </c>
      <c r="N40" s="525">
        <f t="shared" si="13"/>
        <v>138403</v>
      </c>
      <c r="O40" s="525">
        <f t="shared" si="13"/>
        <v>0</v>
      </c>
      <c r="P40" s="525">
        <f t="shared" si="13"/>
        <v>0</v>
      </c>
      <c r="Q40" s="525">
        <f t="shared" si="13"/>
        <v>138403</v>
      </c>
      <c r="R40" s="525">
        <f t="shared" si="13"/>
        <v>357786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>
      <c r="A41" s="419"/>
      <c r="B41" s="419"/>
      <c r="C41" s="419"/>
      <c r="D41" s="457"/>
      <c r="E41" s="457"/>
      <c r="F41" s="45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</row>
    <row r="42" spans="1:28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28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28">
      <c r="A44" s="419"/>
      <c r="B44" s="428" t="s">
        <v>897</v>
      </c>
      <c r="C44" s="428"/>
      <c r="D44" s="429"/>
      <c r="E44" s="429"/>
      <c r="F44" s="429"/>
      <c r="G44" s="608" t="s">
        <v>847</v>
      </c>
      <c r="H44" s="609"/>
      <c r="I44" s="609"/>
      <c r="J44" s="609"/>
      <c r="K44" s="607"/>
      <c r="L44" s="607"/>
      <c r="M44" s="607"/>
      <c r="N44" s="607"/>
      <c r="O44" s="608" t="s">
        <v>864</v>
      </c>
      <c r="P44" s="609"/>
      <c r="Q44" s="609"/>
      <c r="R44" s="609"/>
    </row>
    <row r="45" spans="1:28">
      <c r="A45" s="420"/>
      <c r="B45" s="420"/>
      <c r="C45" s="420"/>
      <c r="D45" s="430"/>
      <c r="E45" s="430"/>
      <c r="F45" s="43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28">
      <c r="A46" s="420"/>
      <c r="B46" s="420"/>
      <c r="C46" s="420"/>
      <c r="D46" s="430"/>
      <c r="E46" s="430"/>
      <c r="F46" s="43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28">
      <c r="A47" s="420"/>
      <c r="B47" s="420"/>
      <c r="C47" s="420"/>
      <c r="D47" s="430"/>
      <c r="E47" s="430"/>
      <c r="F47" s="43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28">
      <c r="A48" s="420"/>
      <c r="B48" s="420"/>
      <c r="C48" s="420"/>
      <c r="D48" s="430"/>
      <c r="E48" s="430"/>
      <c r="F48" s="43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>
      <c r="A49" s="420"/>
      <c r="B49" s="420"/>
      <c r="C49" s="420"/>
      <c r="D49" s="430"/>
      <c r="E49" s="430"/>
      <c r="F49" s="43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>
      <c r="A50" s="420"/>
      <c r="B50" s="420"/>
      <c r="C50" s="420"/>
      <c r="D50" s="430"/>
      <c r="E50" s="430"/>
      <c r="F50" s="43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1:18">
      <c r="D51" s="244"/>
      <c r="E51" s="244"/>
      <c r="F51" s="244"/>
    </row>
    <row r="52" spans="1:18">
      <c r="D52" s="244"/>
      <c r="E52" s="244"/>
      <c r="F52" s="244"/>
    </row>
    <row r="53" spans="1:18">
      <c r="D53" s="244"/>
      <c r="E53" s="244"/>
      <c r="F53" s="244"/>
    </row>
    <row r="54" spans="1:18">
      <c r="D54" s="244"/>
      <c r="E54" s="244"/>
      <c r="F54" s="244"/>
    </row>
    <row r="55" spans="1:18">
      <c r="D55" s="244"/>
      <c r="E55" s="244"/>
      <c r="F55" s="244"/>
    </row>
    <row r="56" spans="1:18">
      <c r="D56" s="244"/>
      <c r="E56" s="244"/>
      <c r="F56" s="244"/>
    </row>
    <row r="57" spans="1:18">
      <c r="D57" s="244"/>
      <c r="E57" s="244"/>
      <c r="F57" s="244"/>
    </row>
    <row r="58" spans="1:18">
      <c r="D58" s="244"/>
      <c r="E58" s="244"/>
      <c r="F58" s="244"/>
    </row>
    <row r="59" spans="1:18">
      <c r="D59" s="244"/>
      <c r="E59" s="244"/>
      <c r="F59" s="244"/>
    </row>
    <row r="60" spans="1:18">
      <c r="D60" s="244"/>
      <c r="E60" s="244"/>
      <c r="F60" s="244"/>
    </row>
    <row r="61" spans="1:18">
      <c r="D61" s="244"/>
      <c r="E61" s="244"/>
      <c r="F61" s="244"/>
    </row>
    <row r="62" spans="1:18">
      <c r="D62" s="244"/>
      <c r="E62" s="244"/>
      <c r="F62" s="244"/>
    </row>
    <row r="63" spans="1:18">
      <c r="D63" s="244"/>
      <c r="E63" s="244"/>
      <c r="F63" s="244"/>
    </row>
    <row r="64" spans="1:18">
      <c r="D64" s="244"/>
      <c r="E64" s="244"/>
      <c r="F64" s="244"/>
    </row>
    <row r="65" spans="4:6">
      <c r="D65" s="244"/>
      <c r="E65" s="244"/>
      <c r="F65" s="244"/>
    </row>
    <row r="66" spans="4:6">
      <c r="D66" s="244"/>
      <c r="E66" s="244"/>
      <c r="F66" s="244"/>
    </row>
    <row r="67" spans="4:6">
      <c r="D67" s="244"/>
      <c r="E67" s="244"/>
      <c r="F67" s="244"/>
    </row>
    <row r="68" spans="4:6">
      <c r="E68" s="244"/>
      <c r="F68" s="244"/>
    </row>
    <row r="69" spans="4:6">
      <c r="E69" s="244"/>
      <c r="F69" s="244"/>
    </row>
    <row r="70" spans="4:6">
      <c r="E70" s="244"/>
      <c r="F70" s="244"/>
    </row>
    <row r="71" spans="4:6">
      <c r="E71" s="244"/>
      <c r="F71" s="244"/>
    </row>
    <row r="72" spans="4:6">
      <c r="E72" s="244"/>
      <c r="F72" s="244"/>
    </row>
    <row r="73" spans="4:6">
      <c r="E73" s="244"/>
      <c r="F73" s="244"/>
    </row>
    <row r="74" spans="4:6">
      <c r="E74" s="244"/>
      <c r="F74" s="244"/>
    </row>
    <row r="75" spans="4:6">
      <c r="E75" s="244"/>
      <c r="F75" s="244"/>
    </row>
    <row r="76" spans="4:6">
      <c r="E76" s="244"/>
      <c r="F76" s="244"/>
    </row>
    <row r="77" spans="4:6">
      <c r="E77" s="244"/>
      <c r="F77" s="244"/>
    </row>
    <row r="78" spans="4:6">
      <c r="E78" s="244"/>
      <c r="F78" s="244"/>
    </row>
    <row r="79" spans="4:6">
      <c r="E79" s="244"/>
      <c r="F79" s="244"/>
    </row>
    <row r="80" spans="4:6">
      <c r="E80" s="244"/>
      <c r="F80" s="244"/>
    </row>
    <row r="81" spans="5:6">
      <c r="E81" s="244"/>
      <c r="F81" s="244"/>
    </row>
    <row r="82" spans="5:6">
      <c r="E82" s="244"/>
      <c r="F82" s="244"/>
    </row>
    <row r="83" spans="5:6">
      <c r="E83" s="244"/>
      <c r="F83" s="244"/>
    </row>
    <row r="84" spans="5:6">
      <c r="E84" s="244"/>
      <c r="F84" s="244"/>
    </row>
    <row r="85" spans="5:6">
      <c r="E85" s="244"/>
      <c r="F85" s="244"/>
    </row>
    <row r="86" spans="5:6">
      <c r="E86" s="244"/>
      <c r="F86" s="244"/>
    </row>
    <row r="87" spans="5:6">
      <c r="E87" s="244"/>
      <c r="F87" s="244"/>
    </row>
    <row r="88" spans="5:6">
      <c r="E88" s="244"/>
      <c r="F88" s="244"/>
    </row>
    <row r="89" spans="5:6">
      <c r="E89" s="244"/>
      <c r="F89" s="244"/>
    </row>
    <row r="90" spans="5:6">
      <c r="E90" s="244"/>
      <c r="F90" s="244"/>
    </row>
    <row r="91" spans="5:6">
      <c r="E91" s="244"/>
      <c r="F91" s="244"/>
    </row>
    <row r="92" spans="5:6">
      <c r="E92" s="244"/>
      <c r="F92" s="244"/>
    </row>
    <row r="93" spans="5:6">
      <c r="E93" s="244"/>
      <c r="F93" s="244"/>
    </row>
    <row r="94" spans="5:6">
      <c r="E94" s="244"/>
      <c r="F94" s="244"/>
    </row>
    <row r="95" spans="5:6">
      <c r="E95" s="244"/>
      <c r="F95" s="244"/>
    </row>
    <row r="96" spans="5:6">
      <c r="E96" s="244"/>
      <c r="F96" s="244"/>
    </row>
    <row r="97" spans="5:6">
      <c r="E97" s="244"/>
      <c r="F97" s="244"/>
    </row>
    <row r="98" spans="5:6">
      <c r="E98" s="244"/>
      <c r="F98" s="244"/>
    </row>
    <row r="99" spans="5:6">
      <c r="E99" s="244"/>
      <c r="F99" s="244"/>
    </row>
    <row r="100" spans="5:6">
      <c r="E100" s="244"/>
      <c r="F100" s="244"/>
    </row>
    <row r="101" spans="5:6">
      <c r="E101" s="244"/>
      <c r="F101" s="244"/>
    </row>
    <row r="102" spans="5:6">
      <c r="E102" s="244"/>
      <c r="F102" s="244"/>
    </row>
    <row r="103" spans="5:6">
      <c r="E103" s="244"/>
      <c r="F103" s="244"/>
    </row>
    <row r="104" spans="5:6">
      <c r="E104" s="244"/>
      <c r="F104" s="244"/>
    </row>
    <row r="105" spans="5:6">
      <c r="E105" s="244"/>
      <c r="F105" s="244"/>
    </row>
    <row r="106" spans="5:6">
      <c r="E106" s="244"/>
      <c r="F106" s="244"/>
    </row>
    <row r="107" spans="5:6">
      <c r="E107" s="244"/>
      <c r="F107" s="244"/>
    </row>
    <row r="108" spans="5:6">
      <c r="E108" s="244"/>
      <c r="F108" s="244"/>
    </row>
    <row r="109" spans="5:6">
      <c r="E109" s="244"/>
      <c r="F109" s="244"/>
    </row>
    <row r="110" spans="5:6">
      <c r="E110" s="244"/>
      <c r="F110" s="244"/>
    </row>
    <row r="111" spans="5:6">
      <c r="E111" s="244"/>
      <c r="F111" s="244"/>
    </row>
    <row r="112" spans="5:6">
      <c r="E112" s="244"/>
      <c r="F112" s="244"/>
    </row>
    <row r="113" spans="5:6">
      <c r="E113" s="244"/>
      <c r="F113" s="244"/>
    </row>
    <row r="114" spans="5:6">
      <c r="E114" s="244"/>
      <c r="F114" s="244"/>
    </row>
    <row r="115" spans="5:6">
      <c r="E115" s="244"/>
      <c r="F115" s="244"/>
    </row>
    <row r="116" spans="5:6">
      <c r="E116" s="244"/>
      <c r="F116" s="244"/>
    </row>
    <row r="117" spans="5:6">
      <c r="E117" s="244"/>
      <c r="F117" s="244"/>
    </row>
    <row r="118" spans="5:6">
      <c r="E118" s="244"/>
      <c r="F118" s="244"/>
    </row>
    <row r="119" spans="5:6">
      <c r="E119" s="244"/>
      <c r="F119" s="244"/>
    </row>
    <row r="120" spans="5:6">
      <c r="E120" s="244"/>
      <c r="F120" s="244"/>
    </row>
    <row r="121" spans="5:6">
      <c r="E121" s="244"/>
      <c r="F121" s="244"/>
    </row>
    <row r="122" spans="5:6">
      <c r="E122" s="244"/>
      <c r="F122" s="244"/>
    </row>
    <row r="123" spans="5:6">
      <c r="E123" s="244"/>
      <c r="F123" s="244"/>
    </row>
    <row r="124" spans="5:6">
      <c r="E124" s="244"/>
      <c r="F124" s="244"/>
    </row>
    <row r="125" spans="5:6">
      <c r="E125" s="244"/>
      <c r="F125" s="244"/>
    </row>
    <row r="126" spans="5:6">
      <c r="E126" s="244"/>
      <c r="F126" s="244"/>
    </row>
    <row r="127" spans="5:6">
      <c r="E127" s="244"/>
      <c r="F127" s="244"/>
    </row>
    <row r="128" spans="5:6">
      <c r="E128" s="244"/>
      <c r="F128" s="244"/>
    </row>
    <row r="129" spans="5:6">
      <c r="E129" s="244"/>
      <c r="F129" s="244"/>
    </row>
    <row r="130" spans="5:6">
      <c r="E130" s="244"/>
      <c r="F130" s="244"/>
    </row>
    <row r="131" spans="5:6">
      <c r="E131" s="244"/>
      <c r="F131" s="244"/>
    </row>
    <row r="132" spans="5:6">
      <c r="E132" s="244"/>
      <c r="F132" s="244"/>
    </row>
    <row r="133" spans="5:6">
      <c r="E133" s="244"/>
      <c r="F133" s="244"/>
    </row>
    <row r="134" spans="5:6">
      <c r="E134" s="244"/>
      <c r="F134" s="244"/>
    </row>
    <row r="135" spans="5:6">
      <c r="E135" s="244"/>
      <c r="F135" s="244"/>
    </row>
    <row r="136" spans="5:6">
      <c r="E136" s="244"/>
      <c r="F136" s="244"/>
    </row>
    <row r="137" spans="5:6">
      <c r="E137" s="244"/>
      <c r="F137" s="244"/>
    </row>
    <row r="138" spans="5:6">
      <c r="E138" s="244"/>
      <c r="F138" s="244"/>
    </row>
    <row r="139" spans="5:6">
      <c r="E139" s="244"/>
      <c r="F139" s="244"/>
    </row>
    <row r="140" spans="5:6">
      <c r="E140" s="244"/>
      <c r="F140" s="244"/>
    </row>
    <row r="141" spans="5:6">
      <c r="E141" s="244"/>
      <c r="F141" s="244"/>
    </row>
    <row r="142" spans="5:6">
      <c r="E142" s="244"/>
      <c r="F142" s="244"/>
    </row>
    <row r="143" spans="5:6">
      <c r="E143" s="244"/>
      <c r="F143" s="244"/>
    </row>
    <row r="144" spans="5:6">
      <c r="E144" s="244"/>
      <c r="F144" s="244"/>
    </row>
    <row r="145" spans="5:6">
      <c r="E145" s="244"/>
      <c r="F145" s="244"/>
    </row>
    <row r="146" spans="5:6">
      <c r="E146" s="244"/>
      <c r="F146" s="244"/>
    </row>
    <row r="147" spans="5:6">
      <c r="E147" s="244"/>
      <c r="F147" s="244"/>
    </row>
    <row r="148" spans="5:6">
      <c r="E148" s="244"/>
      <c r="F148" s="244"/>
    </row>
    <row r="149" spans="5:6">
      <c r="E149" s="244"/>
      <c r="F149" s="244"/>
    </row>
    <row r="150" spans="5:6">
      <c r="E150" s="244"/>
      <c r="F150" s="244"/>
    </row>
    <row r="151" spans="5:6">
      <c r="E151" s="244"/>
      <c r="F151" s="244"/>
    </row>
    <row r="152" spans="5:6">
      <c r="E152" s="244"/>
      <c r="F152" s="244"/>
    </row>
    <row r="153" spans="5:6">
      <c r="E153" s="244"/>
      <c r="F153" s="244"/>
    </row>
    <row r="154" spans="5:6">
      <c r="E154" s="244"/>
      <c r="F154" s="244"/>
    </row>
    <row r="155" spans="5:6">
      <c r="E155" s="244"/>
      <c r="F155" s="244"/>
    </row>
    <row r="156" spans="5:6">
      <c r="E156" s="244"/>
      <c r="F156" s="244"/>
    </row>
    <row r="157" spans="5:6">
      <c r="E157" s="244"/>
      <c r="F157" s="244"/>
    </row>
    <row r="158" spans="5:6">
      <c r="E158" s="244"/>
      <c r="F158" s="244"/>
    </row>
    <row r="159" spans="5:6">
      <c r="E159" s="244"/>
      <c r="F159" s="244"/>
    </row>
    <row r="160" spans="5:6">
      <c r="E160" s="244"/>
      <c r="F160" s="244"/>
    </row>
    <row r="161" spans="5:6">
      <c r="E161" s="244"/>
      <c r="F161" s="244"/>
    </row>
    <row r="162" spans="5:6">
      <c r="E162" s="244"/>
      <c r="F162" s="244"/>
    </row>
    <row r="163" spans="5:6">
      <c r="E163" s="244"/>
      <c r="F163" s="244"/>
    </row>
    <row r="164" spans="5:6">
      <c r="E164" s="244"/>
      <c r="F164" s="244"/>
    </row>
    <row r="165" spans="5:6">
      <c r="E165" s="244"/>
      <c r="F165" s="244"/>
    </row>
    <row r="166" spans="5:6">
      <c r="E166" s="244"/>
      <c r="F166" s="244"/>
    </row>
    <row r="167" spans="5:6">
      <c r="E167" s="244"/>
      <c r="F167" s="244"/>
    </row>
    <row r="168" spans="5:6">
      <c r="E168" s="244"/>
      <c r="F168" s="244"/>
    </row>
    <row r="169" spans="5:6">
      <c r="E169" s="244"/>
      <c r="F169" s="244"/>
    </row>
    <row r="170" spans="5:6">
      <c r="E170" s="244"/>
      <c r="F170" s="244"/>
    </row>
    <row r="171" spans="5:6">
      <c r="E171" s="244"/>
      <c r="F171" s="244"/>
    </row>
    <row r="172" spans="5:6">
      <c r="E172" s="244"/>
      <c r="F172" s="244"/>
    </row>
    <row r="173" spans="5:6">
      <c r="E173" s="244"/>
      <c r="F173" s="244"/>
    </row>
    <row r="174" spans="5:6">
      <c r="E174" s="244"/>
      <c r="F174" s="244"/>
    </row>
    <row r="175" spans="5:6">
      <c r="E175" s="244"/>
      <c r="F175" s="244"/>
    </row>
    <row r="176" spans="5:6">
      <c r="E176" s="244"/>
      <c r="F176" s="244"/>
    </row>
    <row r="177" spans="5:6">
      <c r="E177" s="244"/>
      <c r="F177" s="244"/>
    </row>
    <row r="178" spans="5:6">
      <c r="E178" s="244"/>
      <c r="F178" s="244"/>
    </row>
    <row r="179" spans="5:6">
      <c r="E179" s="244"/>
      <c r="F179" s="244"/>
    </row>
    <row r="180" spans="5:6">
      <c r="E180" s="244"/>
      <c r="F180" s="244"/>
    </row>
    <row r="181" spans="5:6">
      <c r="E181" s="244"/>
      <c r="F181" s="244"/>
    </row>
    <row r="182" spans="5:6">
      <c r="E182" s="244"/>
      <c r="F182" s="244"/>
    </row>
    <row r="183" spans="5:6">
      <c r="E183" s="244"/>
      <c r="F183" s="244"/>
    </row>
    <row r="184" spans="5:6">
      <c r="E184" s="244"/>
      <c r="F184" s="244"/>
    </row>
    <row r="185" spans="5:6">
      <c r="E185" s="244"/>
      <c r="F185" s="244"/>
    </row>
    <row r="186" spans="5:6">
      <c r="E186" s="244"/>
      <c r="F186" s="244"/>
    </row>
    <row r="187" spans="5:6">
      <c r="E187" s="244"/>
      <c r="F187" s="244"/>
    </row>
    <row r="188" spans="5:6">
      <c r="E188" s="244"/>
      <c r="F188" s="244"/>
    </row>
    <row r="189" spans="5:6">
      <c r="E189" s="244"/>
      <c r="F189" s="244"/>
    </row>
    <row r="190" spans="5:6">
      <c r="E190" s="244"/>
      <c r="F190" s="244"/>
    </row>
    <row r="191" spans="5:6">
      <c r="E191" s="244"/>
      <c r="F191" s="244"/>
    </row>
    <row r="192" spans="5:6">
      <c r="E192" s="244"/>
      <c r="F192" s="244"/>
    </row>
    <row r="193" spans="5:6">
      <c r="E193" s="244"/>
      <c r="F193" s="244"/>
    </row>
    <row r="194" spans="5:6">
      <c r="E194" s="244"/>
      <c r="F194" s="244"/>
    </row>
    <row r="195" spans="5:6">
      <c r="E195" s="244"/>
      <c r="F195" s="244"/>
    </row>
    <row r="196" spans="5:6">
      <c r="E196" s="244"/>
      <c r="F196" s="244"/>
    </row>
    <row r="197" spans="5:6">
      <c r="E197" s="244"/>
      <c r="F197" s="244"/>
    </row>
    <row r="198" spans="5:6">
      <c r="E198" s="244"/>
      <c r="F198" s="244"/>
    </row>
    <row r="199" spans="5:6">
      <c r="E199" s="244"/>
      <c r="F199" s="244"/>
    </row>
    <row r="200" spans="5:6">
      <c r="E200" s="244"/>
      <c r="F200" s="244"/>
    </row>
    <row r="201" spans="5:6">
      <c r="E201" s="244"/>
      <c r="F201" s="244"/>
    </row>
    <row r="202" spans="5:6">
      <c r="E202" s="244"/>
      <c r="F202" s="244"/>
    </row>
    <row r="203" spans="5:6">
      <c r="E203" s="244"/>
      <c r="F203" s="244"/>
    </row>
    <row r="204" spans="5:6">
      <c r="E204" s="244"/>
      <c r="F204" s="244"/>
    </row>
    <row r="205" spans="5:6">
      <c r="E205" s="244"/>
      <c r="F205" s="244"/>
    </row>
    <row r="206" spans="5:6">
      <c r="E206" s="244"/>
      <c r="F206" s="244"/>
    </row>
    <row r="207" spans="5:6">
      <c r="E207" s="244"/>
      <c r="F207" s="244"/>
    </row>
    <row r="208" spans="5:6">
      <c r="E208" s="244"/>
      <c r="F208" s="244"/>
    </row>
    <row r="209" spans="5:6">
      <c r="E209" s="244"/>
      <c r="F209" s="244"/>
    </row>
    <row r="210" spans="5:6">
      <c r="E210" s="244"/>
      <c r="F210" s="244"/>
    </row>
    <row r="211" spans="5:6">
      <c r="E211" s="244"/>
      <c r="F211" s="244"/>
    </row>
    <row r="212" spans="5:6">
      <c r="E212" s="244"/>
      <c r="F212" s="244"/>
    </row>
    <row r="213" spans="5:6">
      <c r="E213" s="244"/>
      <c r="F213" s="244"/>
    </row>
    <row r="214" spans="5:6">
      <c r="E214" s="244"/>
      <c r="F214" s="244"/>
    </row>
    <row r="215" spans="5:6">
      <c r="E215" s="244"/>
      <c r="F215" s="244"/>
    </row>
    <row r="216" spans="5:6">
      <c r="E216" s="244"/>
      <c r="F216" s="244"/>
    </row>
    <row r="217" spans="5:6">
      <c r="E217" s="244"/>
      <c r="F217" s="244"/>
    </row>
    <row r="218" spans="5:6">
      <c r="E218" s="244"/>
      <c r="F218" s="244"/>
    </row>
    <row r="219" spans="5:6">
      <c r="E219" s="244"/>
      <c r="F219" s="244"/>
    </row>
    <row r="220" spans="5:6">
      <c r="E220" s="244"/>
      <c r="F220" s="244"/>
    </row>
    <row r="221" spans="5:6">
      <c r="E221" s="244"/>
      <c r="F221" s="244"/>
    </row>
    <row r="222" spans="5:6">
      <c r="E222" s="244"/>
      <c r="F222" s="244"/>
    </row>
    <row r="223" spans="5:6">
      <c r="E223" s="244"/>
      <c r="F223" s="244"/>
    </row>
    <row r="224" spans="5:6">
      <c r="E224" s="244"/>
      <c r="F224" s="244"/>
    </row>
    <row r="225" spans="5:6">
      <c r="E225" s="244"/>
      <c r="F225" s="244"/>
    </row>
    <row r="226" spans="5:6">
      <c r="E226" s="244"/>
      <c r="F226" s="244"/>
    </row>
    <row r="227" spans="5:6">
      <c r="E227" s="244"/>
      <c r="F227" s="244"/>
    </row>
    <row r="228" spans="5:6">
      <c r="E228" s="244"/>
      <c r="F228" s="244"/>
    </row>
    <row r="229" spans="5:6">
      <c r="E229" s="244"/>
      <c r="F229" s="244"/>
    </row>
    <row r="230" spans="5:6">
      <c r="E230" s="244"/>
      <c r="F230" s="244"/>
    </row>
    <row r="231" spans="5:6">
      <c r="E231" s="244"/>
      <c r="F231" s="244"/>
    </row>
    <row r="232" spans="5:6">
      <c r="E232" s="244"/>
      <c r="F232" s="244"/>
    </row>
  </sheetData>
  <sheetProtection password="CF7A" sheet="1" objects="1" scenarios="1"/>
  <mergeCells count="17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  <mergeCell ref="G44:J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329"/>
  <sheetViews>
    <sheetView topLeftCell="A61" workbookViewId="0">
      <selection activeCell="C96" sqref="C96"/>
    </sheetView>
  </sheetViews>
  <sheetFormatPr defaultColWidth="10.7109375" defaultRowHeight="12"/>
  <cols>
    <col min="1" max="1" width="47.28515625" style="42" customWidth="1"/>
    <col min="2" max="2" width="11.85546875" style="46" customWidth="1"/>
    <col min="3" max="3" width="13.42578125" style="42" customWidth="1"/>
    <col min="4" max="4" width="12.42578125" style="42" customWidth="1"/>
    <col min="5" max="5" width="13.140625" style="42" customWidth="1"/>
    <col min="6" max="6" width="14.85546875" style="42" customWidth="1"/>
    <col min="7" max="26" width="10.7109375" style="42" hidden="1" customWidth="1"/>
    <col min="27" max="16384" width="10.7109375" style="42"/>
  </cols>
  <sheetData>
    <row r="1" spans="1:15" ht="24" customHeight="1">
      <c r="A1" s="619" t="s">
        <v>855</v>
      </c>
      <c r="B1" s="619"/>
      <c r="C1" s="619"/>
      <c r="D1" s="619"/>
      <c r="E1" s="619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489"/>
      <c r="B2" s="490"/>
      <c r="C2" s="491"/>
      <c r="E2" s="492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1" t="str">
        <f>"Име на отчитащото се предприятие:" &amp;    "           " &amp;'справка №1-БАЛАНС'!E3</f>
        <v>Име на отчитащото се предприятие:           СОФАРМА АД</v>
      </c>
      <c r="B3" s="621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2" t="str">
        <f>"Отчетен период:" &amp;    "           " &amp;'справка №1-БАЛАНС'!E5</f>
        <v>Отчетен период:           01.01.-31.12.2013</v>
      </c>
      <c r="B4" s="622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3" t="s">
        <v>602</v>
      </c>
      <c r="B5" s="494"/>
      <c r="C5" s="495"/>
      <c r="D5" s="495"/>
      <c r="E5" s="496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3" t="s">
        <v>459</v>
      </c>
      <c r="B6" s="464" t="s">
        <v>7</v>
      </c>
      <c r="C6" s="465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>
      <c r="A7" s="463"/>
      <c r="B7" s="466"/>
      <c r="C7" s="465"/>
      <c r="D7" s="467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>
      <c r="A8" s="159" t="s">
        <v>13</v>
      </c>
      <c r="B8" s="466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>
      <c r="A9" s="467" t="s">
        <v>608</v>
      </c>
      <c r="B9" s="468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67" t="s">
        <v>610</v>
      </c>
      <c r="B10" s="469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470" t="s">
        <v>611</v>
      </c>
      <c r="B11" s="471" t="s">
        <v>612</v>
      </c>
      <c r="C11" s="164">
        <f>SUM(C12:C14)</f>
        <v>25656</v>
      </c>
      <c r="D11" s="164">
        <f>SUM(D12:D14)</f>
        <v>0</v>
      </c>
      <c r="E11" s="165">
        <f>SUM(E12:E14)</f>
        <v>25656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s="470" t="s">
        <v>613</v>
      </c>
      <c r="B12" s="471" t="s">
        <v>614</v>
      </c>
      <c r="C12" s="152">
        <v>25221</v>
      </c>
      <c r="D12" s="152"/>
      <c r="E12" s="165">
        <f t="shared" ref="E12:E42" si="0">C12-D12</f>
        <v>25221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70" t="s">
        <v>615</v>
      </c>
      <c r="B13" s="471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>
      <c r="A14" s="470" t="s">
        <v>617</v>
      </c>
      <c r="B14" s="471" t="s">
        <v>618</v>
      </c>
      <c r="C14" s="152">
        <v>435</v>
      </c>
      <c r="D14" s="152"/>
      <c r="E14" s="165">
        <f t="shared" si="0"/>
        <v>435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70" t="s">
        <v>619</v>
      </c>
      <c r="B15" s="471" t="s">
        <v>620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470" t="s">
        <v>621</v>
      </c>
      <c r="B16" s="471" t="s">
        <v>622</v>
      </c>
      <c r="C16" s="164">
        <f>+C17+C18</f>
        <v>588</v>
      </c>
      <c r="D16" s="164">
        <f>+D17+D18</f>
        <v>0</v>
      </c>
      <c r="E16" s="165">
        <f t="shared" si="0"/>
        <v>588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>
      <c r="A17" s="470" t="s">
        <v>623</v>
      </c>
      <c r="B17" s="471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470" t="s">
        <v>617</v>
      </c>
      <c r="B18" s="471" t="s">
        <v>625</v>
      </c>
      <c r="C18" s="152">
        <v>588</v>
      </c>
      <c r="D18" s="152"/>
      <c r="E18" s="165">
        <f t="shared" si="0"/>
        <v>588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472" t="s">
        <v>626</v>
      </c>
      <c r="B19" s="468" t="s">
        <v>627</v>
      </c>
      <c r="C19" s="148">
        <f>C11+C15+C16</f>
        <v>26244</v>
      </c>
      <c r="D19" s="148">
        <f>D11+D15+D16</f>
        <v>0</v>
      </c>
      <c r="E19" s="163">
        <f>E11+E15+E16</f>
        <v>26244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>
      <c r="A20" s="467" t="s">
        <v>628</v>
      </c>
      <c r="B20" s="469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470" t="s">
        <v>629</v>
      </c>
      <c r="B21" s="468" t="s">
        <v>630</v>
      </c>
      <c r="C21" s="152">
        <v>4741</v>
      </c>
      <c r="D21" s="152"/>
      <c r="E21" s="165">
        <f t="shared" si="0"/>
        <v>4741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A22" s="470"/>
      <c r="B22" s="469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>
      <c r="A23" s="467" t="s">
        <v>631</v>
      </c>
      <c r="B23" s="473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>
      <c r="A24" s="470" t="s">
        <v>632</v>
      </c>
      <c r="B24" s="471" t="s">
        <v>633</v>
      </c>
      <c r="C24" s="164">
        <f>SUM(C25:C27)</f>
        <v>26771</v>
      </c>
      <c r="D24" s="164">
        <f>SUM(D25:D27)</f>
        <v>26771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>
      <c r="A25" s="470" t="s">
        <v>634</v>
      </c>
      <c r="B25" s="471" t="s">
        <v>635</v>
      </c>
      <c r="C25" s="152">
        <v>25359</v>
      </c>
      <c r="D25" s="152">
        <f>+C25</f>
        <v>25359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>
      <c r="A26" s="470" t="s">
        <v>636</v>
      </c>
      <c r="B26" s="471" t="s">
        <v>637</v>
      </c>
      <c r="C26" s="152">
        <v>1412</v>
      </c>
      <c r="D26" s="152">
        <f t="shared" ref="D26:D32" si="1">+C26</f>
        <v>1412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70" t="s">
        <v>638</v>
      </c>
      <c r="B27" s="471" t="s">
        <v>639</v>
      </c>
      <c r="C27" s="152"/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70" t="s">
        <v>640</v>
      </c>
      <c r="B28" s="471" t="s">
        <v>641</v>
      </c>
      <c r="C28" s="152">
        <v>186491</v>
      </c>
      <c r="D28" s="152">
        <f t="shared" si="1"/>
        <v>186491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70" t="s">
        <v>642</v>
      </c>
      <c r="B29" s="471" t="s">
        <v>643</v>
      </c>
      <c r="C29" s="152">
        <v>6565</v>
      </c>
      <c r="D29" s="152">
        <f t="shared" si="1"/>
        <v>6565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>
      <c r="A30" s="470" t="s">
        <v>644</v>
      </c>
      <c r="B30" s="471" t="s">
        <v>645</v>
      </c>
      <c r="C30" s="152">
        <v>1134</v>
      </c>
      <c r="D30" s="152">
        <f t="shared" si="1"/>
        <v>1134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>
      <c r="A31" s="470" t="s">
        <v>646</v>
      </c>
      <c r="B31" s="471" t="s">
        <v>647</v>
      </c>
      <c r="C31" s="152">
        <v>831</v>
      </c>
      <c r="D31" s="152">
        <f t="shared" si="1"/>
        <v>831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>
      <c r="A32" s="470" t="s">
        <v>648</v>
      </c>
      <c r="B32" s="471" t="s">
        <v>649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27">
      <c r="A33" s="470" t="s">
        <v>650</v>
      </c>
      <c r="B33" s="471" t="s">
        <v>651</v>
      </c>
      <c r="C33" s="149">
        <f>SUM(C34:C37)</f>
        <v>5142</v>
      </c>
      <c r="D33" s="149">
        <f>SUM(D34:D37)</f>
        <v>5142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27">
      <c r="A34" s="470" t="s">
        <v>652</v>
      </c>
      <c r="B34" s="471" t="s">
        <v>653</v>
      </c>
      <c r="C34" s="152">
        <v>518</v>
      </c>
      <c r="D34" s="152">
        <f>+C34</f>
        <v>518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27">
      <c r="A35" s="470" t="s">
        <v>654</v>
      </c>
      <c r="B35" s="471" t="s">
        <v>655</v>
      </c>
      <c r="C35" s="152">
        <v>823</v>
      </c>
      <c r="D35" s="152">
        <f>+C35</f>
        <v>823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27">
      <c r="A36" s="470" t="s">
        <v>656</v>
      </c>
      <c r="B36" s="471" t="s">
        <v>657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27">
      <c r="A37" s="470" t="s">
        <v>658</v>
      </c>
      <c r="B37" s="471" t="s">
        <v>659</v>
      </c>
      <c r="C37" s="152">
        <v>3801</v>
      </c>
      <c r="D37" s="152">
        <f>+C37</f>
        <v>3801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27">
      <c r="A38" s="470" t="s">
        <v>660</v>
      </c>
      <c r="B38" s="471" t="s">
        <v>661</v>
      </c>
      <c r="C38" s="164">
        <f>SUM(C39:C42)</f>
        <v>1663</v>
      </c>
      <c r="D38" s="149">
        <f>SUM(D39:D42)</f>
        <v>1663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27">
      <c r="A39" s="470" t="s">
        <v>662</v>
      </c>
      <c r="B39" s="471" t="s">
        <v>663</v>
      </c>
      <c r="C39" s="152">
        <v>1</v>
      </c>
      <c r="D39" s="152">
        <f>+C39</f>
        <v>1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27">
      <c r="A40" s="470" t="s">
        <v>664</v>
      </c>
      <c r="B40" s="471" t="s">
        <v>665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27">
      <c r="A41" s="470" t="s">
        <v>666</v>
      </c>
      <c r="B41" s="471" t="s">
        <v>667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27">
      <c r="A42" s="470" t="s">
        <v>668</v>
      </c>
      <c r="B42" s="471" t="s">
        <v>669</v>
      </c>
      <c r="C42" s="152">
        <v>1662</v>
      </c>
      <c r="D42" s="152">
        <f>+C42</f>
        <v>1662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27">
      <c r="A43" s="472" t="s">
        <v>670</v>
      </c>
      <c r="B43" s="468" t="s">
        <v>671</v>
      </c>
      <c r="C43" s="148">
        <f>C24+C28+C29+C31+C30+C32+C33+C38</f>
        <v>228597</v>
      </c>
      <c r="D43" s="148">
        <f>D24+D28+D29+D31+D30+D32+D33+D38</f>
        <v>228597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27">
      <c r="A44" s="467" t="s">
        <v>672</v>
      </c>
      <c r="B44" s="469" t="s">
        <v>673</v>
      </c>
      <c r="C44" s="147">
        <f>C43+C21+C19+C9</f>
        <v>259582</v>
      </c>
      <c r="D44" s="147">
        <f>D43+D21+D19+D9</f>
        <v>228597</v>
      </c>
      <c r="E44" s="163">
        <f>E43+E21+E19+E9</f>
        <v>30985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>
      <c r="A45" s="474"/>
      <c r="B45" s="475"/>
      <c r="C45" s="476"/>
      <c r="D45" s="476"/>
      <c r="E45" s="476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>
      <c r="A46" s="474"/>
      <c r="B46" s="475"/>
      <c r="C46" s="476"/>
      <c r="D46" s="476"/>
      <c r="E46" s="476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>
      <c r="A47" s="474" t="s">
        <v>674</v>
      </c>
      <c r="B47" s="475"/>
      <c r="C47" s="477"/>
      <c r="D47" s="477"/>
      <c r="E47" s="477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27" s="43" customFormat="1" ht="24">
      <c r="A48" s="463" t="s">
        <v>459</v>
      </c>
      <c r="B48" s="464" t="s">
        <v>7</v>
      </c>
      <c r="C48" s="478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6" s="43" customFormat="1">
      <c r="A49" s="463"/>
      <c r="B49" s="466"/>
      <c r="C49" s="478"/>
      <c r="D49" s="467" t="s">
        <v>606</v>
      </c>
      <c r="E49" s="467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6" s="43" customFormat="1">
      <c r="A50" s="159" t="s">
        <v>13</v>
      </c>
      <c r="B50" s="466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6">
      <c r="A51" s="467" t="s">
        <v>678</v>
      </c>
      <c r="B51" s="473"/>
      <c r="C51" s="147"/>
      <c r="D51" s="147"/>
      <c r="E51" s="147"/>
      <c r="F51" s="479"/>
      <c r="G51" s="41"/>
      <c r="H51" s="41"/>
      <c r="I51" s="41"/>
      <c r="J51" s="41"/>
      <c r="K51" s="41"/>
      <c r="L51" s="41"/>
      <c r="M51" s="41"/>
      <c r="N51" s="41"/>
      <c r="O51" s="41"/>
    </row>
    <row r="52" spans="1:16">
      <c r="A52" s="470" t="s">
        <v>679</v>
      </c>
      <c r="B52" s="471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6">
      <c r="A53" s="470" t="s">
        <v>681</v>
      </c>
      <c r="B53" s="471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6">
      <c r="A54" s="470" t="s">
        <v>683</v>
      </c>
      <c r="B54" s="471" t="s">
        <v>684</v>
      </c>
      <c r="C54" s="152"/>
      <c r="D54" s="152"/>
      <c r="E54" s="164">
        <f t="shared" ref="E54:E95" si="2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6">
      <c r="A55" s="470" t="s">
        <v>668</v>
      </c>
      <c r="B55" s="471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0" t="s">
        <v>686</v>
      </c>
      <c r="B56" s="471" t="s">
        <v>687</v>
      </c>
      <c r="C56" s="147">
        <f>C57+C59</f>
        <v>56556</v>
      </c>
      <c r="D56" s="147">
        <f>D57+D59</f>
        <v>0</v>
      </c>
      <c r="E56" s="164">
        <f t="shared" si="2"/>
        <v>56556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6">
      <c r="A57" s="470" t="s">
        <v>688</v>
      </c>
      <c r="B57" s="471" t="s">
        <v>689</v>
      </c>
      <c r="C57" s="152">
        <v>56556</v>
      </c>
      <c r="D57" s="152"/>
      <c r="E57" s="164">
        <f t="shared" si="2"/>
        <v>56556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6">
      <c r="A58" s="480" t="s">
        <v>690</v>
      </c>
      <c r="B58" s="471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6">
      <c r="A59" s="480" t="s">
        <v>692</v>
      </c>
      <c r="B59" s="471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6">
      <c r="A60" s="480" t="s">
        <v>690</v>
      </c>
      <c r="B60" s="471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6">
      <c r="A61" s="470" t="s">
        <v>137</v>
      </c>
      <c r="B61" s="471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6">
      <c r="A62" s="470" t="s">
        <v>140</v>
      </c>
      <c r="B62" s="471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6">
      <c r="A63" s="470" t="s">
        <v>697</v>
      </c>
      <c r="B63" s="471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6">
      <c r="A64" s="470" t="s">
        <v>699</v>
      </c>
      <c r="B64" s="471" t="s">
        <v>700</v>
      </c>
      <c r="C64" s="152">
        <v>10816</v>
      </c>
      <c r="D64" s="152"/>
      <c r="E64" s="164">
        <f t="shared" si="2"/>
        <v>10816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6">
      <c r="A65" s="470" t="s">
        <v>701</v>
      </c>
      <c r="B65" s="471" t="s">
        <v>702</v>
      </c>
      <c r="C65" s="153">
        <v>2438</v>
      </c>
      <c r="D65" s="153"/>
      <c r="E65" s="164">
        <f t="shared" si="2"/>
        <v>2438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>
      <c r="A66" s="472" t="s">
        <v>703</v>
      </c>
      <c r="B66" s="468" t="s">
        <v>704</v>
      </c>
      <c r="C66" s="147">
        <f>C52+C56+C61+C62+C63+C64</f>
        <v>67372</v>
      </c>
      <c r="D66" s="147">
        <f>D52+D56+D61+D62+D63+D64</f>
        <v>0</v>
      </c>
      <c r="E66" s="164">
        <f t="shared" si="2"/>
        <v>67372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6">
      <c r="A67" s="467" t="s">
        <v>705</v>
      </c>
      <c r="B67" s="469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6">
      <c r="A68" s="470" t="s">
        <v>706</v>
      </c>
      <c r="B68" s="481" t="s">
        <v>707</v>
      </c>
      <c r="C68" s="152">
        <v>7717</v>
      </c>
      <c r="D68" s="152"/>
      <c r="E68" s="164">
        <f t="shared" si="2"/>
        <v>7717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6">
      <c r="A69" s="467"/>
      <c r="B69" s="469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6">
      <c r="A70" s="467" t="s">
        <v>708</v>
      </c>
      <c r="B70" s="473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>
      <c r="A71" s="470" t="s">
        <v>679</v>
      </c>
      <c r="B71" s="471" t="s">
        <v>709</v>
      </c>
      <c r="C71" s="149">
        <f>SUM(C72:C74)</f>
        <v>3806</v>
      </c>
      <c r="D71" s="149">
        <f>SUM(D72:D74)</f>
        <v>3806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6">
      <c r="A72" s="470" t="s">
        <v>710</v>
      </c>
      <c r="B72" s="471" t="s">
        <v>711</v>
      </c>
      <c r="C72" s="152">
        <v>3806</v>
      </c>
      <c r="D72" s="152">
        <f>+C72</f>
        <v>3806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6">
      <c r="A73" s="470" t="s">
        <v>712</v>
      </c>
      <c r="B73" s="471" t="s">
        <v>713</v>
      </c>
      <c r="C73" s="152">
        <v>0</v>
      </c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6">
      <c r="A74" s="482" t="s">
        <v>714</v>
      </c>
      <c r="B74" s="471" t="s">
        <v>715</v>
      </c>
      <c r="C74" s="152"/>
      <c r="D74" s="152">
        <f>+C74</f>
        <v>0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0" t="s">
        <v>686</v>
      </c>
      <c r="B75" s="471" t="s">
        <v>716</v>
      </c>
      <c r="C75" s="147">
        <f>C76+C78</f>
        <v>209743</v>
      </c>
      <c r="D75" s="147">
        <f>D76+D78</f>
        <v>209743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6">
      <c r="A76" s="470" t="s">
        <v>717</v>
      </c>
      <c r="B76" s="471" t="s">
        <v>718</v>
      </c>
      <c r="C76" s="152">
        <v>209743</v>
      </c>
      <c r="D76" s="152">
        <f>+C76</f>
        <v>209743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6">
      <c r="A77" s="470" t="s">
        <v>719</v>
      </c>
      <c r="B77" s="471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6">
      <c r="A78" s="470" t="s">
        <v>721</v>
      </c>
      <c r="B78" s="471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6">
      <c r="A79" s="470" t="s">
        <v>690</v>
      </c>
      <c r="B79" s="471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>
      <c r="A80" s="470" t="s">
        <v>724</v>
      </c>
      <c r="B80" s="471" t="s">
        <v>725</v>
      </c>
      <c r="C80" s="147">
        <f>SUM(C81:C84)</f>
        <v>6246</v>
      </c>
      <c r="D80" s="147">
        <f>SUM(D81:D84)</f>
        <v>6246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6">
      <c r="A81" s="470" t="s">
        <v>726</v>
      </c>
      <c r="B81" s="471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6">
      <c r="A82" s="470" t="s">
        <v>728</v>
      </c>
      <c r="B82" s="471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6" ht="24">
      <c r="A83" s="470" t="s">
        <v>730</v>
      </c>
      <c r="B83" s="471" t="s">
        <v>731</v>
      </c>
      <c r="C83" s="152">
        <v>6246</v>
      </c>
      <c r="D83" s="152">
        <f>+C83</f>
        <v>6246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6">
      <c r="A84" s="470" t="s">
        <v>732</v>
      </c>
      <c r="B84" s="471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>
      <c r="A85" s="470" t="s">
        <v>734</v>
      </c>
      <c r="B85" s="471" t="s">
        <v>735</v>
      </c>
      <c r="C85" s="148">
        <f>SUM(C86:C90)+C94</f>
        <v>74664</v>
      </c>
      <c r="D85" s="148">
        <f>SUM(D86:D90)+D94</f>
        <v>74664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6">
      <c r="A86" s="470" t="s">
        <v>736</v>
      </c>
      <c r="B86" s="471" t="s">
        <v>737</v>
      </c>
      <c r="C86" s="152"/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6">
      <c r="A87" s="470" t="s">
        <v>738</v>
      </c>
      <c r="B87" s="471" t="s">
        <v>739</v>
      </c>
      <c r="C87" s="152">
        <v>62583</v>
      </c>
      <c r="D87" s="152">
        <f>+C87</f>
        <v>62583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6">
      <c r="A88" s="470" t="s">
        <v>740</v>
      </c>
      <c r="B88" s="471" t="s">
        <v>741</v>
      </c>
      <c r="C88" s="152">
        <v>985</v>
      </c>
      <c r="D88" s="152">
        <f>+C88</f>
        <v>985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6">
      <c r="A89" s="470" t="s">
        <v>742</v>
      </c>
      <c r="B89" s="471" t="s">
        <v>743</v>
      </c>
      <c r="C89" s="152">
        <v>5454</v>
      </c>
      <c r="D89" s="152">
        <f>+C89</f>
        <v>5454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>
      <c r="A90" s="470" t="s">
        <v>744</v>
      </c>
      <c r="B90" s="471" t="s">
        <v>745</v>
      </c>
      <c r="C90" s="147">
        <f>SUM(C91:C93)</f>
        <v>4241</v>
      </c>
      <c r="D90" s="147">
        <f>SUM(D91:D93)</f>
        <v>4241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6">
      <c r="A91" s="470" t="s">
        <v>746</v>
      </c>
      <c r="B91" s="471" t="s">
        <v>747</v>
      </c>
      <c r="C91" s="152">
        <v>988</v>
      </c>
      <c r="D91" s="152">
        <f>+C91</f>
        <v>988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6">
      <c r="A92" s="470" t="s">
        <v>654</v>
      </c>
      <c r="B92" s="471" t="s">
        <v>748</v>
      </c>
      <c r="C92" s="152">
        <v>2017</v>
      </c>
      <c r="D92" s="152">
        <f>+C92</f>
        <v>2017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6">
      <c r="A93" s="470" t="s">
        <v>658</v>
      </c>
      <c r="B93" s="471" t="s">
        <v>749</v>
      </c>
      <c r="C93" s="152">
        <v>1236</v>
      </c>
      <c r="D93" s="152">
        <f>+C93</f>
        <v>1236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6">
      <c r="A94" s="470" t="s">
        <v>750</v>
      </c>
      <c r="B94" s="471" t="s">
        <v>751</v>
      </c>
      <c r="C94" s="152">
        <f>'справка №1-БАЛАНС'!G67</f>
        <v>1401</v>
      </c>
      <c r="D94" s="152">
        <f>+C94</f>
        <v>1401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6">
      <c r="A95" s="470" t="s">
        <v>752</v>
      </c>
      <c r="B95" s="471" t="s">
        <v>753</v>
      </c>
      <c r="C95" s="152">
        <v>3376</v>
      </c>
      <c r="D95" s="152">
        <f>+C95</f>
        <v>3376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>
      <c r="A96" s="472" t="s">
        <v>754</v>
      </c>
      <c r="B96" s="481" t="s">
        <v>755</v>
      </c>
      <c r="C96" s="148">
        <f>C85+C80+C75+C71+C95</f>
        <v>297835</v>
      </c>
      <c r="D96" s="148">
        <f>D85+D80+D75+D71+D95</f>
        <v>297835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27">
      <c r="A97" s="467" t="s">
        <v>756</v>
      </c>
      <c r="B97" s="469" t="s">
        <v>757</v>
      </c>
      <c r="C97" s="148">
        <f>C96+C68+C66</f>
        <v>372924</v>
      </c>
      <c r="D97" s="148">
        <f>D96+D68+D66</f>
        <v>297835</v>
      </c>
      <c r="E97" s="148">
        <f>E96+E68+E66</f>
        <v>75089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27">
      <c r="A98" s="477"/>
      <c r="B98" s="483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>
      <c r="A99" s="474" t="s">
        <v>758</v>
      </c>
      <c r="B99" s="484"/>
      <c r="C99" s="157"/>
      <c r="D99" s="157"/>
      <c r="E99" s="157"/>
      <c r="F99" s="485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145" customFormat="1" ht="24">
      <c r="A100" s="159" t="s">
        <v>459</v>
      </c>
      <c r="B100" s="469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27" s="145" customFormat="1">
      <c r="A101" s="159" t="s">
        <v>13</v>
      </c>
      <c r="B101" s="469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27">
      <c r="A102" s="470" t="s">
        <v>763</v>
      </c>
      <c r="B102" s="471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27">
      <c r="A103" s="470" t="s">
        <v>765</v>
      </c>
      <c r="B103" s="471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27">
      <c r="A104" s="470" t="s">
        <v>767</v>
      </c>
      <c r="B104" s="471" t="s">
        <v>768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27">
      <c r="A105" s="486" t="s">
        <v>769</v>
      </c>
      <c r="B105" s="469" t="s">
        <v>770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>
      <c r="A106" s="487" t="s">
        <v>771</v>
      </c>
      <c r="B106" s="488"/>
      <c r="C106" s="474"/>
      <c r="D106" s="474"/>
      <c r="E106" s="474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18" t="s">
        <v>772</v>
      </c>
      <c r="B107" s="618"/>
      <c r="C107" s="618"/>
      <c r="D107" s="618"/>
      <c r="E107" s="618"/>
      <c r="F107" s="618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>
      <c r="A108" s="474"/>
      <c r="B108" s="475"/>
      <c r="C108" s="474"/>
      <c r="D108" s="474"/>
      <c r="E108" s="474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27" ht="12" customHeight="1">
      <c r="A109" s="620" t="s">
        <v>896</v>
      </c>
      <c r="B109" s="620"/>
      <c r="C109" s="617" t="s">
        <v>847</v>
      </c>
      <c r="D109" s="617"/>
      <c r="E109" s="617"/>
      <c r="F109" s="617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27">
      <c r="A110" s="459"/>
      <c r="B110" s="460"/>
      <c r="C110" s="459"/>
      <c r="D110" s="459"/>
      <c r="E110" s="459"/>
      <c r="F110" s="461"/>
    </row>
    <row r="111" spans="1:27">
      <c r="A111" s="459"/>
      <c r="B111" s="460"/>
      <c r="C111" s="617" t="s">
        <v>864</v>
      </c>
      <c r="D111" s="617"/>
      <c r="E111" s="617"/>
      <c r="F111" s="617"/>
    </row>
    <row r="112" spans="1:27">
      <c r="A112" s="417"/>
      <c r="B112" s="462"/>
      <c r="C112" s="417"/>
      <c r="D112" s="417"/>
      <c r="E112" s="417"/>
      <c r="F112" s="417"/>
    </row>
    <row r="113" spans="1:6">
      <c r="A113" s="417"/>
      <c r="B113" s="462"/>
      <c r="C113" s="417"/>
      <c r="D113" s="417"/>
      <c r="E113" s="417"/>
      <c r="F113" s="417"/>
    </row>
    <row r="114" spans="1:6">
      <c r="A114" s="417"/>
      <c r="B114" s="462"/>
      <c r="C114" s="417"/>
      <c r="D114" s="417"/>
      <c r="E114" s="417"/>
      <c r="F114" s="417"/>
    </row>
    <row r="115" spans="1:6">
      <c r="A115" s="417"/>
      <c r="B115" s="462"/>
      <c r="C115" s="417"/>
      <c r="D115" s="417"/>
      <c r="E115" s="417"/>
      <c r="F115" s="417"/>
    </row>
    <row r="116" spans="1:6">
      <c r="A116" s="41"/>
      <c r="B116" s="146"/>
      <c r="C116" s="41"/>
      <c r="D116" s="41"/>
      <c r="E116" s="41"/>
      <c r="F116" s="41"/>
    </row>
    <row r="117" spans="1:6">
      <c r="A117" s="41"/>
      <c r="B117" s="146"/>
      <c r="C117" s="41"/>
      <c r="D117" s="41"/>
      <c r="E117" s="41"/>
      <c r="F117" s="41"/>
    </row>
    <row r="118" spans="1:6">
      <c r="A118" s="41"/>
      <c r="B118" s="146"/>
      <c r="C118" s="41"/>
      <c r="D118" s="41"/>
      <c r="E118" s="41"/>
      <c r="F118" s="41"/>
    </row>
    <row r="119" spans="1:6">
      <c r="A119" s="41"/>
      <c r="B119" s="146"/>
      <c r="C119" s="41"/>
      <c r="D119" s="41"/>
      <c r="E119" s="41"/>
      <c r="F119" s="41"/>
    </row>
    <row r="120" spans="1:6">
      <c r="A120" s="41"/>
      <c r="B120" s="146"/>
      <c r="C120" s="41"/>
      <c r="D120" s="41"/>
      <c r="E120" s="41"/>
      <c r="F120" s="41"/>
    </row>
    <row r="121" spans="1:6">
      <c r="A121" s="41"/>
      <c r="B121" s="146"/>
      <c r="C121" s="41"/>
      <c r="D121" s="41"/>
      <c r="E121" s="41"/>
      <c r="F121" s="41"/>
    </row>
    <row r="122" spans="1:6">
      <c r="A122" s="41"/>
      <c r="B122" s="146"/>
      <c r="C122" s="41"/>
      <c r="D122" s="41"/>
      <c r="E122" s="41"/>
      <c r="F122" s="41"/>
    </row>
    <row r="123" spans="1:6">
      <c r="A123" s="41"/>
      <c r="B123" s="146"/>
      <c r="C123" s="41"/>
      <c r="D123" s="41"/>
      <c r="E123" s="41"/>
      <c r="F123" s="41"/>
    </row>
    <row r="124" spans="1:6">
      <c r="A124" s="41"/>
      <c r="B124" s="146"/>
      <c r="C124" s="41"/>
      <c r="D124" s="41"/>
      <c r="E124" s="41"/>
      <c r="F124" s="41"/>
    </row>
    <row r="125" spans="1:6">
      <c r="A125" s="41"/>
      <c r="B125" s="146"/>
      <c r="C125" s="41"/>
      <c r="D125" s="41"/>
      <c r="E125" s="41"/>
      <c r="F125" s="41"/>
    </row>
    <row r="126" spans="1:6">
      <c r="A126" s="41"/>
      <c r="B126" s="146"/>
      <c r="C126" s="41"/>
      <c r="D126" s="41"/>
      <c r="E126" s="41"/>
      <c r="F126" s="41"/>
    </row>
    <row r="127" spans="1:6">
      <c r="A127" s="41"/>
      <c r="B127" s="146"/>
      <c r="C127" s="41"/>
      <c r="D127" s="41"/>
      <c r="E127" s="41"/>
      <c r="F127" s="41"/>
    </row>
    <row r="128" spans="1:6">
      <c r="A128" s="41"/>
      <c r="B128" s="146"/>
      <c r="C128" s="41"/>
      <c r="D128" s="41"/>
      <c r="E128" s="41"/>
      <c r="F128" s="41"/>
    </row>
    <row r="129" spans="1:6">
      <c r="A129" s="41"/>
      <c r="B129" s="146"/>
      <c r="C129" s="41"/>
      <c r="D129" s="41"/>
      <c r="E129" s="41"/>
      <c r="F129" s="41"/>
    </row>
    <row r="130" spans="1:6">
      <c r="A130" s="41"/>
      <c r="B130" s="146"/>
      <c r="C130" s="41"/>
      <c r="D130" s="41"/>
      <c r="E130" s="41"/>
      <c r="F130" s="41"/>
    </row>
    <row r="131" spans="1:6">
      <c r="A131" s="41"/>
      <c r="B131" s="146"/>
      <c r="C131" s="41"/>
      <c r="D131" s="41"/>
      <c r="E131" s="41"/>
      <c r="F131" s="41"/>
    </row>
    <row r="132" spans="1:6">
      <c r="A132" s="41"/>
      <c r="B132" s="146"/>
      <c r="C132" s="41"/>
      <c r="D132" s="41"/>
      <c r="E132" s="41"/>
      <c r="F132" s="41"/>
    </row>
    <row r="133" spans="1:6">
      <c r="A133" s="41"/>
      <c r="B133" s="146"/>
      <c r="C133" s="41"/>
      <c r="D133" s="41"/>
      <c r="E133" s="41"/>
      <c r="F133" s="41"/>
    </row>
    <row r="134" spans="1:6">
      <c r="A134" s="41"/>
      <c r="B134" s="146"/>
      <c r="C134" s="41"/>
      <c r="D134" s="41"/>
      <c r="E134" s="41"/>
      <c r="F134" s="41"/>
    </row>
    <row r="135" spans="1:6">
      <c r="A135" s="41"/>
      <c r="B135" s="146"/>
      <c r="C135" s="41"/>
      <c r="D135" s="41"/>
      <c r="E135" s="41"/>
      <c r="F135" s="41"/>
    </row>
    <row r="136" spans="1:6">
      <c r="A136" s="41"/>
      <c r="B136" s="146"/>
      <c r="C136" s="41"/>
      <c r="D136" s="41"/>
      <c r="E136" s="41"/>
      <c r="F136" s="41"/>
    </row>
    <row r="137" spans="1:6">
      <c r="A137" s="41"/>
      <c r="B137" s="146"/>
      <c r="C137" s="41"/>
      <c r="D137" s="41"/>
      <c r="E137" s="41"/>
      <c r="F137" s="41"/>
    </row>
    <row r="138" spans="1:6">
      <c r="A138" s="41"/>
      <c r="B138" s="146"/>
      <c r="C138" s="41"/>
      <c r="D138" s="41"/>
      <c r="E138" s="41"/>
      <c r="F138" s="41"/>
    </row>
    <row r="139" spans="1:6">
      <c r="A139" s="41"/>
      <c r="B139" s="146"/>
      <c r="C139" s="41"/>
      <c r="D139" s="41"/>
      <c r="E139" s="41"/>
      <c r="F139" s="41"/>
    </row>
    <row r="140" spans="1:6">
      <c r="A140" s="41"/>
      <c r="B140" s="146"/>
      <c r="C140" s="41"/>
      <c r="D140" s="41"/>
      <c r="E140" s="41"/>
      <c r="F140" s="41"/>
    </row>
    <row r="141" spans="1:6">
      <c r="A141" s="41"/>
      <c r="B141" s="146"/>
      <c r="C141" s="41"/>
      <c r="D141" s="41"/>
      <c r="E141" s="41"/>
      <c r="F141" s="41"/>
    </row>
    <row r="142" spans="1:6">
      <c r="A142" s="41"/>
      <c r="B142" s="146"/>
      <c r="C142" s="41"/>
      <c r="D142" s="41"/>
      <c r="E142" s="41"/>
      <c r="F142" s="41"/>
    </row>
    <row r="143" spans="1:6">
      <c r="A143" s="41"/>
      <c r="B143" s="146"/>
      <c r="C143" s="41"/>
      <c r="D143" s="41"/>
      <c r="E143" s="41"/>
      <c r="F143" s="41"/>
    </row>
    <row r="144" spans="1:6">
      <c r="A144" s="41"/>
      <c r="B144" s="146"/>
      <c r="C144" s="41"/>
      <c r="D144" s="41"/>
      <c r="E144" s="41"/>
      <c r="F144" s="41"/>
    </row>
    <row r="145" spans="1:6">
      <c r="A145" s="41"/>
      <c r="B145" s="146"/>
      <c r="C145" s="41"/>
      <c r="D145" s="41"/>
      <c r="E145" s="41"/>
      <c r="F145" s="41"/>
    </row>
    <row r="146" spans="1:6">
      <c r="A146" s="41"/>
      <c r="B146" s="146"/>
      <c r="C146" s="41"/>
      <c r="D146" s="41"/>
      <c r="E146" s="41"/>
      <c r="F146" s="41"/>
    </row>
    <row r="147" spans="1:6">
      <c r="A147" s="41"/>
      <c r="B147" s="146"/>
      <c r="C147" s="41"/>
      <c r="D147" s="41"/>
      <c r="E147" s="41"/>
      <c r="F147" s="41"/>
    </row>
    <row r="148" spans="1:6">
      <c r="A148" s="41"/>
      <c r="B148" s="146"/>
      <c r="C148" s="41"/>
      <c r="D148" s="41"/>
      <c r="E148" s="41"/>
      <c r="F148" s="41"/>
    </row>
    <row r="149" spans="1:6">
      <c r="A149" s="41"/>
      <c r="B149" s="146"/>
      <c r="C149" s="41"/>
      <c r="D149" s="41"/>
      <c r="E149" s="41"/>
      <c r="F149" s="41"/>
    </row>
    <row r="150" spans="1:6">
      <c r="A150" s="41"/>
      <c r="B150" s="146"/>
      <c r="C150" s="41"/>
      <c r="D150" s="41"/>
      <c r="E150" s="41"/>
      <c r="F150" s="41"/>
    </row>
    <row r="151" spans="1:6">
      <c r="A151" s="41"/>
      <c r="B151" s="146"/>
      <c r="C151" s="41"/>
      <c r="D151" s="41"/>
      <c r="E151" s="41"/>
      <c r="F151" s="41"/>
    </row>
    <row r="152" spans="1:6">
      <c r="A152" s="41"/>
      <c r="B152" s="146"/>
      <c r="C152" s="41"/>
      <c r="D152" s="41"/>
      <c r="E152" s="41"/>
      <c r="F152" s="41"/>
    </row>
    <row r="153" spans="1:6">
      <c r="A153" s="41"/>
      <c r="B153" s="146"/>
      <c r="C153" s="41"/>
      <c r="D153" s="41"/>
      <c r="E153" s="41"/>
      <c r="F153" s="41"/>
    </row>
    <row r="154" spans="1:6">
      <c r="A154" s="41"/>
      <c r="B154" s="146"/>
      <c r="C154" s="41"/>
      <c r="D154" s="41"/>
      <c r="E154" s="41"/>
      <c r="F154" s="41"/>
    </row>
    <row r="155" spans="1:6">
      <c r="A155" s="41"/>
      <c r="B155" s="146"/>
      <c r="C155" s="41"/>
      <c r="D155" s="41"/>
      <c r="E155" s="41"/>
      <c r="F155" s="41"/>
    </row>
    <row r="156" spans="1:6">
      <c r="A156" s="41"/>
      <c r="B156" s="146"/>
      <c r="C156" s="41"/>
      <c r="D156" s="41"/>
      <c r="E156" s="41"/>
      <c r="F156" s="41"/>
    </row>
    <row r="157" spans="1:6">
      <c r="A157" s="41"/>
      <c r="B157" s="146"/>
      <c r="C157" s="41"/>
      <c r="D157" s="41"/>
      <c r="E157" s="41"/>
      <c r="F157" s="41"/>
    </row>
    <row r="158" spans="1:6">
      <c r="A158" s="41"/>
      <c r="B158" s="146"/>
      <c r="C158" s="41"/>
      <c r="D158" s="41"/>
      <c r="E158" s="41"/>
      <c r="F158" s="41"/>
    </row>
    <row r="159" spans="1:6">
      <c r="A159" s="41"/>
      <c r="B159" s="146"/>
      <c r="C159" s="41"/>
      <c r="D159" s="41"/>
      <c r="E159" s="41"/>
      <c r="F159" s="41"/>
    </row>
    <row r="160" spans="1:6">
      <c r="A160" s="41"/>
      <c r="B160" s="146"/>
      <c r="C160" s="41"/>
      <c r="D160" s="41"/>
      <c r="E160" s="41"/>
      <c r="F160" s="41"/>
    </row>
    <row r="161" spans="1:6">
      <c r="A161" s="41"/>
      <c r="B161" s="146"/>
      <c r="C161" s="41"/>
      <c r="D161" s="41"/>
      <c r="E161" s="41"/>
      <c r="F161" s="41"/>
    </row>
    <row r="162" spans="1:6">
      <c r="A162" s="41"/>
      <c r="B162" s="146"/>
      <c r="C162" s="41"/>
      <c r="D162" s="41"/>
      <c r="E162" s="41"/>
      <c r="F162" s="41"/>
    </row>
    <row r="163" spans="1:6">
      <c r="A163" s="41"/>
      <c r="B163" s="146"/>
      <c r="C163" s="41"/>
      <c r="D163" s="41"/>
      <c r="E163" s="41"/>
      <c r="F163" s="41"/>
    </row>
    <row r="164" spans="1:6">
      <c r="A164" s="41"/>
      <c r="B164" s="146"/>
      <c r="C164" s="41"/>
      <c r="D164" s="41"/>
      <c r="E164" s="41"/>
      <c r="F164" s="41"/>
    </row>
    <row r="165" spans="1:6">
      <c r="A165" s="41"/>
      <c r="B165" s="146"/>
      <c r="C165" s="41"/>
      <c r="D165" s="41"/>
      <c r="E165" s="41"/>
      <c r="F165" s="41"/>
    </row>
    <row r="166" spans="1:6">
      <c r="A166" s="41"/>
      <c r="B166" s="146"/>
      <c r="C166" s="41"/>
      <c r="D166" s="41"/>
      <c r="E166" s="41"/>
      <c r="F166" s="41"/>
    </row>
    <row r="167" spans="1:6">
      <c r="A167" s="41"/>
      <c r="B167" s="146"/>
      <c r="C167" s="41"/>
      <c r="D167" s="41"/>
      <c r="E167" s="41"/>
      <c r="F167" s="41"/>
    </row>
    <row r="168" spans="1:6">
      <c r="A168" s="41"/>
      <c r="B168" s="146"/>
      <c r="C168" s="41"/>
      <c r="D168" s="41"/>
      <c r="E168" s="41"/>
      <c r="F168" s="41"/>
    </row>
    <row r="169" spans="1:6">
      <c r="A169" s="41"/>
      <c r="B169" s="146"/>
      <c r="C169" s="41"/>
      <c r="D169" s="41"/>
      <c r="E169" s="41"/>
      <c r="F169" s="41"/>
    </row>
    <row r="170" spans="1:6">
      <c r="A170" s="41"/>
      <c r="B170" s="146"/>
      <c r="C170" s="41"/>
      <c r="D170" s="41"/>
      <c r="E170" s="41"/>
      <c r="F170" s="41"/>
    </row>
    <row r="171" spans="1:6">
      <c r="A171" s="41"/>
      <c r="B171" s="146"/>
      <c r="C171" s="41"/>
      <c r="D171" s="41"/>
      <c r="E171" s="41"/>
      <c r="F171" s="41"/>
    </row>
    <row r="172" spans="1:6">
      <c r="A172" s="41"/>
      <c r="B172" s="146"/>
      <c r="C172" s="41"/>
      <c r="D172" s="41"/>
      <c r="E172" s="41"/>
      <c r="F172" s="41"/>
    </row>
    <row r="173" spans="1:6">
      <c r="A173" s="41"/>
      <c r="B173" s="146"/>
      <c r="C173" s="41"/>
      <c r="D173" s="41"/>
      <c r="E173" s="41"/>
      <c r="F173" s="41"/>
    </row>
    <row r="174" spans="1:6">
      <c r="A174" s="41"/>
      <c r="B174" s="146"/>
      <c r="C174" s="41"/>
      <c r="D174" s="41"/>
      <c r="E174" s="41"/>
      <c r="F174" s="41"/>
    </row>
    <row r="175" spans="1:6">
      <c r="A175" s="41"/>
      <c r="B175" s="146"/>
      <c r="C175" s="41"/>
      <c r="D175" s="41"/>
      <c r="E175" s="41"/>
      <c r="F175" s="41"/>
    </row>
    <row r="176" spans="1:6">
      <c r="A176" s="41"/>
      <c r="B176" s="146"/>
      <c r="C176" s="41"/>
      <c r="D176" s="41"/>
      <c r="E176" s="41"/>
      <c r="F176" s="41"/>
    </row>
    <row r="177" spans="1:6">
      <c r="A177" s="41"/>
      <c r="B177" s="146"/>
      <c r="C177" s="41"/>
      <c r="D177" s="41"/>
      <c r="E177" s="41"/>
      <c r="F177" s="41"/>
    </row>
    <row r="178" spans="1:6">
      <c r="A178" s="41"/>
      <c r="B178" s="146"/>
      <c r="C178" s="41"/>
      <c r="D178" s="41"/>
      <c r="E178" s="41"/>
      <c r="F178" s="41"/>
    </row>
    <row r="179" spans="1:6">
      <c r="A179" s="41"/>
      <c r="B179" s="146"/>
      <c r="C179" s="41"/>
      <c r="D179" s="41"/>
      <c r="E179" s="41"/>
      <c r="F179" s="41"/>
    </row>
    <row r="180" spans="1:6">
      <c r="A180" s="41"/>
      <c r="B180" s="146"/>
      <c r="C180" s="41"/>
      <c r="D180" s="41"/>
      <c r="E180" s="41"/>
      <c r="F180" s="41"/>
    </row>
    <row r="181" spans="1:6">
      <c r="A181" s="41"/>
      <c r="B181" s="146"/>
      <c r="C181" s="41"/>
      <c r="D181" s="41"/>
      <c r="E181" s="41"/>
      <c r="F181" s="41"/>
    </row>
    <row r="182" spans="1:6">
      <c r="A182" s="41"/>
      <c r="B182" s="146"/>
      <c r="C182" s="41"/>
      <c r="D182" s="41"/>
      <c r="E182" s="41"/>
      <c r="F182" s="41"/>
    </row>
    <row r="183" spans="1:6">
      <c r="A183" s="41"/>
      <c r="B183" s="146"/>
      <c r="C183" s="41"/>
      <c r="D183" s="41"/>
      <c r="E183" s="41"/>
      <c r="F183" s="41"/>
    </row>
    <row r="184" spans="1:6">
      <c r="A184" s="41"/>
      <c r="B184" s="146"/>
      <c r="C184" s="41"/>
      <c r="D184" s="41"/>
      <c r="E184" s="41"/>
      <c r="F184" s="41"/>
    </row>
    <row r="185" spans="1:6">
      <c r="A185" s="41"/>
      <c r="B185" s="146"/>
      <c r="C185" s="41"/>
      <c r="D185" s="41"/>
      <c r="E185" s="41"/>
      <c r="F185" s="41"/>
    </row>
    <row r="186" spans="1:6">
      <c r="A186" s="41"/>
      <c r="B186" s="146"/>
      <c r="C186" s="41"/>
      <c r="D186" s="41"/>
      <c r="E186" s="41"/>
      <c r="F186" s="41"/>
    </row>
    <row r="187" spans="1:6">
      <c r="A187" s="41"/>
      <c r="B187" s="146"/>
      <c r="C187" s="41"/>
      <c r="D187" s="41"/>
      <c r="E187" s="41"/>
      <c r="F187" s="41"/>
    </row>
    <row r="188" spans="1:6">
      <c r="A188" s="41"/>
      <c r="B188" s="146"/>
      <c r="C188" s="41"/>
      <c r="D188" s="41"/>
      <c r="E188" s="41"/>
      <c r="F188" s="41"/>
    </row>
    <row r="189" spans="1:6">
      <c r="A189" s="41"/>
      <c r="B189" s="146"/>
      <c r="C189" s="41"/>
      <c r="D189" s="41"/>
      <c r="E189" s="41"/>
      <c r="F189" s="41"/>
    </row>
    <row r="190" spans="1:6">
      <c r="A190" s="41"/>
      <c r="B190" s="146"/>
      <c r="C190" s="41"/>
      <c r="D190" s="41"/>
      <c r="E190" s="41"/>
      <c r="F190" s="41"/>
    </row>
    <row r="191" spans="1:6">
      <c r="A191" s="41"/>
      <c r="B191" s="146"/>
      <c r="C191" s="41"/>
      <c r="D191" s="41"/>
      <c r="E191" s="41"/>
      <c r="F191" s="41"/>
    </row>
    <row r="192" spans="1:6">
      <c r="A192" s="41"/>
      <c r="B192" s="146"/>
      <c r="C192" s="41"/>
      <c r="D192" s="41"/>
      <c r="E192" s="41"/>
      <c r="F192" s="41"/>
    </row>
    <row r="193" spans="1:6">
      <c r="A193" s="41"/>
      <c r="B193" s="146"/>
      <c r="C193" s="41"/>
      <c r="D193" s="41"/>
      <c r="E193" s="41"/>
      <c r="F193" s="41"/>
    </row>
    <row r="194" spans="1:6">
      <c r="A194" s="41"/>
      <c r="B194" s="146"/>
      <c r="C194" s="41"/>
      <c r="D194" s="41"/>
      <c r="E194" s="41"/>
      <c r="F194" s="41"/>
    </row>
    <row r="195" spans="1:6">
      <c r="A195" s="41"/>
      <c r="B195" s="146"/>
      <c r="C195" s="41"/>
      <c r="D195" s="41"/>
      <c r="E195" s="41"/>
      <c r="F195" s="41"/>
    </row>
    <row r="196" spans="1:6">
      <c r="A196" s="41"/>
      <c r="B196" s="146"/>
      <c r="C196" s="41"/>
      <c r="D196" s="41"/>
      <c r="E196" s="41"/>
      <c r="F196" s="41"/>
    </row>
    <row r="197" spans="1:6">
      <c r="A197" s="41"/>
      <c r="B197" s="146"/>
      <c r="C197" s="41"/>
      <c r="D197" s="41"/>
      <c r="E197" s="41"/>
      <c r="F197" s="41"/>
    </row>
    <row r="198" spans="1:6">
      <c r="A198" s="41"/>
      <c r="B198" s="146"/>
      <c r="C198" s="41"/>
      <c r="D198" s="41"/>
      <c r="E198" s="41"/>
      <c r="F198" s="41"/>
    </row>
    <row r="199" spans="1:6">
      <c r="A199" s="41"/>
      <c r="B199" s="146"/>
      <c r="C199" s="41"/>
      <c r="D199" s="41"/>
      <c r="E199" s="41"/>
      <c r="F199" s="41"/>
    </row>
    <row r="200" spans="1:6">
      <c r="A200" s="41"/>
      <c r="B200" s="146"/>
      <c r="C200" s="41"/>
      <c r="D200" s="41"/>
      <c r="E200" s="41"/>
      <c r="F200" s="41"/>
    </row>
    <row r="201" spans="1:6">
      <c r="A201" s="41"/>
      <c r="B201" s="146"/>
      <c r="C201" s="41"/>
      <c r="D201" s="41"/>
      <c r="E201" s="41"/>
      <c r="F201" s="41"/>
    </row>
    <row r="202" spans="1:6">
      <c r="A202" s="41"/>
      <c r="B202" s="146"/>
      <c r="C202" s="41"/>
      <c r="D202" s="41"/>
      <c r="E202" s="41"/>
      <c r="F202" s="41"/>
    </row>
    <row r="203" spans="1:6">
      <c r="A203" s="41"/>
      <c r="B203" s="146"/>
      <c r="C203" s="41"/>
      <c r="D203" s="41"/>
      <c r="E203" s="41"/>
      <c r="F203" s="41"/>
    </row>
    <row r="204" spans="1:6">
      <c r="A204" s="41"/>
      <c r="B204" s="146"/>
      <c r="C204" s="41"/>
      <c r="D204" s="41"/>
      <c r="E204" s="41"/>
      <c r="F204" s="41"/>
    </row>
    <row r="205" spans="1:6">
      <c r="A205" s="41"/>
      <c r="B205" s="146"/>
      <c r="C205" s="41"/>
      <c r="D205" s="41"/>
      <c r="E205" s="41"/>
      <c r="F205" s="41"/>
    </row>
    <row r="206" spans="1:6">
      <c r="A206" s="41"/>
      <c r="B206" s="146"/>
      <c r="C206" s="41"/>
      <c r="D206" s="41"/>
      <c r="E206" s="41"/>
      <c r="F206" s="41"/>
    </row>
    <row r="207" spans="1:6">
      <c r="A207" s="41"/>
      <c r="B207" s="146"/>
      <c r="C207" s="41"/>
      <c r="D207" s="41"/>
      <c r="E207" s="41"/>
      <c r="F207" s="41"/>
    </row>
    <row r="208" spans="1:6">
      <c r="A208" s="41"/>
      <c r="B208" s="146"/>
      <c r="C208" s="41"/>
      <c r="D208" s="41"/>
      <c r="E208" s="41"/>
      <c r="F208" s="41"/>
    </row>
    <row r="209" spans="1:6">
      <c r="A209" s="41"/>
      <c r="B209" s="146"/>
      <c r="C209" s="41"/>
      <c r="D209" s="41"/>
      <c r="E209" s="41"/>
      <c r="F209" s="41"/>
    </row>
    <row r="210" spans="1:6">
      <c r="A210" s="41"/>
      <c r="B210" s="146"/>
      <c r="C210" s="41"/>
      <c r="D210" s="41"/>
      <c r="E210" s="41"/>
      <c r="F210" s="41"/>
    </row>
    <row r="211" spans="1:6">
      <c r="A211" s="41"/>
      <c r="B211" s="146"/>
      <c r="C211" s="41"/>
      <c r="D211" s="41"/>
      <c r="E211" s="41"/>
      <c r="F211" s="41"/>
    </row>
    <row r="212" spans="1:6">
      <c r="A212" s="41"/>
      <c r="B212" s="146"/>
      <c r="C212" s="41"/>
      <c r="D212" s="41"/>
      <c r="E212" s="41"/>
      <c r="F212" s="41"/>
    </row>
    <row r="213" spans="1:6">
      <c r="A213" s="41"/>
      <c r="B213" s="146"/>
      <c r="C213" s="41"/>
      <c r="D213" s="41"/>
      <c r="E213" s="41"/>
      <c r="F213" s="41"/>
    </row>
    <row r="214" spans="1:6">
      <c r="A214" s="41"/>
      <c r="B214" s="146"/>
      <c r="C214" s="41"/>
      <c r="D214" s="41"/>
      <c r="E214" s="41"/>
      <c r="F214" s="41"/>
    </row>
    <row r="215" spans="1:6">
      <c r="A215" s="41"/>
      <c r="B215" s="146"/>
      <c r="C215" s="41"/>
      <c r="D215" s="41"/>
      <c r="E215" s="41"/>
      <c r="F215" s="41"/>
    </row>
    <row r="216" spans="1:6">
      <c r="A216" s="41"/>
      <c r="B216" s="146"/>
      <c r="C216" s="41"/>
      <c r="D216" s="41"/>
      <c r="E216" s="41"/>
      <c r="F216" s="41"/>
    </row>
    <row r="217" spans="1:6">
      <c r="A217" s="41"/>
      <c r="B217" s="146"/>
      <c r="C217" s="41"/>
      <c r="D217" s="41"/>
      <c r="E217" s="41"/>
      <c r="F217" s="41"/>
    </row>
    <row r="218" spans="1:6">
      <c r="A218" s="41"/>
      <c r="B218" s="146"/>
      <c r="C218" s="41"/>
      <c r="D218" s="41"/>
      <c r="E218" s="41"/>
      <c r="F218" s="41"/>
    </row>
    <row r="219" spans="1:6">
      <c r="A219" s="41"/>
      <c r="B219" s="146"/>
      <c r="C219" s="41"/>
      <c r="D219" s="41"/>
      <c r="E219" s="41"/>
      <c r="F219" s="41"/>
    </row>
    <row r="220" spans="1:6">
      <c r="A220" s="41"/>
      <c r="B220" s="146"/>
      <c r="C220" s="41"/>
      <c r="D220" s="41"/>
      <c r="E220" s="41"/>
      <c r="F220" s="41"/>
    </row>
    <row r="221" spans="1:6">
      <c r="A221" s="41"/>
      <c r="B221" s="146"/>
      <c r="C221" s="41"/>
      <c r="D221" s="41"/>
      <c r="E221" s="41"/>
      <c r="F221" s="41"/>
    </row>
    <row r="222" spans="1:6">
      <c r="A222" s="41"/>
      <c r="B222" s="146"/>
      <c r="C222" s="41"/>
      <c r="D222" s="41"/>
      <c r="E222" s="41"/>
      <c r="F222" s="41"/>
    </row>
    <row r="223" spans="1:6">
      <c r="A223" s="41"/>
      <c r="B223" s="146"/>
      <c r="C223" s="41"/>
      <c r="D223" s="41"/>
      <c r="E223" s="41"/>
      <c r="F223" s="41"/>
    </row>
    <row r="224" spans="1:6">
      <c r="A224" s="41"/>
      <c r="B224" s="146"/>
      <c r="C224" s="41"/>
      <c r="D224" s="41"/>
      <c r="E224" s="41"/>
      <c r="F224" s="41"/>
    </row>
    <row r="225" spans="1:6">
      <c r="A225" s="41"/>
      <c r="B225" s="146"/>
      <c r="C225" s="41"/>
      <c r="D225" s="41"/>
      <c r="E225" s="41"/>
      <c r="F225" s="41"/>
    </row>
    <row r="226" spans="1:6">
      <c r="A226" s="41"/>
      <c r="B226" s="146"/>
      <c r="C226" s="41"/>
      <c r="D226" s="41"/>
      <c r="E226" s="41"/>
      <c r="F226" s="41"/>
    </row>
    <row r="227" spans="1:6">
      <c r="A227" s="41"/>
      <c r="B227" s="146"/>
      <c r="C227" s="41"/>
      <c r="D227" s="41"/>
      <c r="E227" s="41"/>
      <c r="F227" s="41"/>
    </row>
    <row r="228" spans="1:6">
      <c r="A228" s="41"/>
      <c r="B228" s="146"/>
      <c r="C228" s="41"/>
      <c r="D228" s="41"/>
      <c r="E228" s="41"/>
      <c r="F228" s="41"/>
    </row>
    <row r="229" spans="1:6">
      <c r="A229" s="41"/>
      <c r="B229" s="146"/>
      <c r="C229" s="41"/>
      <c r="D229" s="41"/>
      <c r="E229" s="41"/>
      <c r="F229" s="41"/>
    </row>
    <row r="230" spans="1:6">
      <c r="A230" s="41"/>
      <c r="B230" s="146"/>
      <c r="C230" s="41"/>
      <c r="D230" s="41"/>
      <c r="E230" s="41"/>
      <c r="F230" s="41"/>
    </row>
    <row r="231" spans="1:6">
      <c r="A231" s="41"/>
      <c r="B231" s="146"/>
      <c r="C231" s="41"/>
      <c r="D231" s="41"/>
      <c r="E231" s="41"/>
      <c r="F231" s="41"/>
    </row>
    <row r="232" spans="1:6">
      <c r="A232" s="41"/>
      <c r="B232" s="146"/>
      <c r="C232" s="41"/>
      <c r="D232" s="41"/>
      <c r="E232" s="41"/>
      <c r="F232" s="41"/>
    </row>
    <row r="233" spans="1:6">
      <c r="A233" s="41"/>
      <c r="B233" s="146"/>
      <c r="C233" s="41"/>
      <c r="D233" s="41"/>
      <c r="E233" s="41"/>
      <c r="F233" s="41"/>
    </row>
    <row r="234" spans="1:6">
      <c r="A234" s="41"/>
      <c r="B234" s="146"/>
      <c r="C234" s="41"/>
      <c r="D234" s="41"/>
      <c r="E234" s="41"/>
      <c r="F234" s="41"/>
    </row>
    <row r="235" spans="1:6">
      <c r="A235" s="41"/>
      <c r="B235" s="146"/>
      <c r="C235" s="41"/>
      <c r="D235" s="41"/>
      <c r="E235" s="41"/>
      <c r="F235" s="41"/>
    </row>
    <row r="236" spans="1:6">
      <c r="A236" s="41"/>
      <c r="B236" s="146"/>
      <c r="C236" s="41"/>
      <c r="D236" s="41"/>
      <c r="E236" s="41"/>
      <c r="F236" s="41"/>
    </row>
    <row r="237" spans="1:6">
      <c r="A237" s="41"/>
      <c r="B237" s="146"/>
      <c r="C237" s="41"/>
      <c r="D237" s="41"/>
      <c r="E237" s="41"/>
      <c r="F237" s="41"/>
    </row>
    <row r="238" spans="1:6">
      <c r="A238" s="41"/>
      <c r="B238" s="146"/>
      <c r="C238" s="41"/>
      <c r="D238" s="41"/>
      <c r="E238" s="41"/>
      <c r="F238" s="41"/>
    </row>
    <row r="239" spans="1:6">
      <c r="A239" s="41"/>
      <c r="B239" s="146"/>
      <c r="C239" s="41"/>
      <c r="D239" s="41"/>
      <c r="E239" s="41"/>
      <c r="F239" s="41"/>
    </row>
    <row r="240" spans="1:6">
      <c r="A240" s="41"/>
      <c r="B240" s="146"/>
      <c r="C240" s="41"/>
      <c r="D240" s="41"/>
      <c r="E240" s="41"/>
      <c r="F240" s="41"/>
    </row>
    <row r="241" spans="1:6">
      <c r="A241" s="41"/>
      <c r="B241" s="146"/>
      <c r="C241" s="41"/>
      <c r="D241" s="41"/>
      <c r="E241" s="41"/>
      <c r="F241" s="41"/>
    </row>
    <row r="242" spans="1:6">
      <c r="A242" s="41"/>
      <c r="B242" s="146"/>
      <c r="C242" s="41"/>
      <c r="D242" s="41"/>
      <c r="E242" s="41"/>
      <c r="F242" s="41"/>
    </row>
    <row r="243" spans="1:6">
      <c r="A243" s="41"/>
      <c r="B243" s="146"/>
      <c r="C243" s="41"/>
      <c r="D243" s="41"/>
      <c r="E243" s="41"/>
      <c r="F243" s="41"/>
    </row>
    <row r="244" spans="1:6">
      <c r="A244" s="41"/>
      <c r="B244" s="146"/>
      <c r="C244" s="41"/>
      <c r="D244" s="41"/>
      <c r="E244" s="41"/>
      <c r="F244" s="41"/>
    </row>
    <row r="245" spans="1:6">
      <c r="A245" s="41"/>
      <c r="B245" s="146"/>
      <c r="C245" s="41"/>
      <c r="D245" s="41"/>
      <c r="E245" s="41"/>
      <c r="F245" s="41"/>
    </row>
    <row r="246" spans="1:6">
      <c r="A246" s="41"/>
      <c r="B246" s="146"/>
      <c r="C246" s="41"/>
      <c r="D246" s="41"/>
      <c r="E246" s="41"/>
      <c r="F246" s="41"/>
    </row>
    <row r="247" spans="1:6">
      <c r="A247" s="41"/>
      <c r="B247" s="146"/>
      <c r="C247" s="41"/>
      <c r="D247" s="41"/>
      <c r="E247" s="41"/>
      <c r="F247" s="41"/>
    </row>
    <row r="248" spans="1:6">
      <c r="A248" s="41"/>
      <c r="B248" s="146"/>
      <c r="C248" s="41"/>
      <c r="D248" s="41"/>
      <c r="E248" s="41"/>
      <c r="F248" s="41"/>
    </row>
    <row r="249" spans="1:6">
      <c r="A249" s="41"/>
      <c r="B249" s="146"/>
      <c r="C249" s="41"/>
      <c r="D249" s="41"/>
      <c r="E249" s="41"/>
      <c r="F249" s="41"/>
    </row>
    <row r="250" spans="1:6">
      <c r="A250" s="41"/>
      <c r="B250" s="146"/>
      <c r="C250" s="41"/>
      <c r="D250" s="41"/>
      <c r="E250" s="41"/>
      <c r="F250" s="41"/>
    </row>
    <row r="251" spans="1:6">
      <c r="A251" s="41"/>
      <c r="B251" s="146"/>
      <c r="C251" s="41"/>
      <c r="D251" s="41"/>
      <c r="E251" s="41"/>
      <c r="F251" s="41"/>
    </row>
    <row r="252" spans="1:6">
      <c r="A252" s="41"/>
      <c r="B252" s="146"/>
      <c r="C252" s="41"/>
      <c r="D252" s="41"/>
      <c r="E252" s="41"/>
      <c r="F252" s="41"/>
    </row>
    <row r="253" spans="1:6">
      <c r="A253" s="41"/>
      <c r="B253" s="146"/>
      <c r="C253" s="41"/>
      <c r="D253" s="41"/>
      <c r="E253" s="41"/>
      <c r="F253" s="41"/>
    </row>
    <row r="254" spans="1:6">
      <c r="A254" s="41"/>
      <c r="B254" s="146"/>
      <c r="C254" s="41"/>
      <c r="D254" s="41"/>
      <c r="E254" s="41"/>
      <c r="F254" s="41"/>
    </row>
    <row r="255" spans="1:6">
      <c r="A255" s="41"/>
      <c r="B255" s="146"/>
      <c r="C255" s="41"/>
      <c r="D255" s="41"/>
      <c r="E255" s="41"/>
      <c r="F255" s="41"/>
    </row>
    <row r="256" spans="1:6">
      <c r="A256" s="41"/>
      <c r="B256" s="146"/>
      <c r="C256" s="41"/>
      <c r="D256" s="41"/>
      <c r="E256" s="41"/>
      <c r="F256" s="41"/>
    </row>
    <row r="257" spans="1:6">
      <c r="A257" s="41"/>
      <c r="B257" s="146"/>
      <c r="C257" s="41"/>
      <c r="D257" s="41"/>
      <c r="E257" s="41"/>
      <c r="F257" s="41"/>
    </row>
    <row r="258" spans="1:6">
      <c r="A258" s="41"/>
      <c r="B258" s="146"/>
      <c r="C258" s="41"/>
      <c r="D258" s="41"/>
      <c r="E258" s="41"/>
      <c r="F258" s="41"/>
    </row>
    <row r="259" spans="1:6">
      <c r="A259" s="41"/>
      <c r="B259" s="146"/>
      <c r="C259" s="41"/>
      <c r="D259" s="41"/>
      <c r="E259" s="41"/>
      <c r="F259" s="41"/>
    </row>
    <row r="260" spans="1:6">
      <c r="A260" s="41"/>
      <c r="B260" s="146"/>
      <c r="C260" s="41"/>
      <c r="D260" s="41"/>
      <c r="E260" s="41"/>
      <c r="F260" s="41"/>
    </row>
    <row r="261" spans="1:6">
      <c r="A261" s="41"/>
      <c r="B261" s="146"/>
      <c r="C261" s="41"/>
      <c r="D261" s="41"/>
      <c r="E261" s="41"/>
      <c r="F261" s="41"/>
    </row>
    <row r="262" spans="1:6">
      <c r="A262" s="41"/>
      <c r="B262" s="146"/>
      <c r="C262" s="41"/>
      <c r="D262" s="41"/>
      <c r="E262" s="41"/>
      <c r="F262" s="41"/>
    </row>
    <row r="263" spans="1:6">
      <c r="A263" s="41"/>
      <c r="B263" s="146"/>
      <c r="C263" s="41"/>
      <c r="D263" s="41"/>
      <c r="E263" s="41"/>
      <c r="F263" s="41"/>
    </row>
    <row r="264" spans="1:6">
      <c r="A264" s="41"/>
      <c r="B264" s="146"/>
      <c r="C264" s="41"/>
      <c r="D264" s="41"/>
      <c r="E264" s="41"/>
      <c r="F264" s="41"/>
    </row>
    <row r="265" spans="1:6">
      <c r="A265" s="41"/>
      <c r="B265" s="146"/>
      <c r="C265" s="41"/>
      <c r="D265" s="41"/>
      <c r="E265" s="41"/>
      <c r="F265" s="41"/>
    </row>
    <row r="266" spans="1:6">
      <c r="A266" s="41"/>
      <c r="B266" s="146"/>
      <c r="C266" s="41"/>
      <c r="D266" s="41"/>
      <c r="E266" s="41"/>
      <c r="F266" s="41"/>
    </row>
    <row r="267" spans="1:6">
      <c r="A267" s="41"/>
      <c r="B267" s="146"/>
      <c r="C267" s="41"/>
      <c r="D267" s="41"/>
      <c r="E267" s="41"/>
      <c r="F267" s="41"/>
    </row>
    <row r="268" spans="1:6">
      <c r="A268" s="41"/>
      <c r="B268" s="146"/>
      <c r="C268" s="41"/>
      <c r="D268" s="41"/>
      <c r="E268" s="41"/>
      <c r="F268" s="41"/>
    </row>
    <row r="269" spans="1:6">
      <c r="A269" s="41"/>
      <c r="B269" s="146"/>
      <c r="C269" s="41"/>
      <c r="D269" s="41"/>
      <c r="E269" s="41"/>
      <c r="F269" s="41"/>
    </row>
    <row r="270" spans="1:6">
      <c r="A270" s="41"/>
      <c r="B270" s="146"/>
      <c r="C270" s="41"/>
      <c r="D270" s="41"/>
      <c r="E270" s="41"/>
      <c r="F270" s="41"/>
    </row>
    <row r="271" spans="1:6">
      <c r="A271" s="41"/>
      <c r="B271" s="146"/>
      <c r="C271" s="41"/>
      <c r="D271" s="41"/>
      <c r="E271" s="41"/>
      <c r="F271" s="41"/>
    </row>
    <row r="272" spans="1:6">
      <c r="A272" s="41"/>
      <c r="B272" s="146"/>
      <c r="C272" s="41"/>
      <c r="D272" s="41"/>
      <c r="E272" s="41"/>
      <c r="F272" s="41"/>
    </row>
    <row r="273" spans="1:6">
      <c r="A273" s="41"/>
      <c r="B273" s="146"/>
      <c r="C273" s="41"/>
      <c r="D273" s="41"/>
      <c r="E273" s="41"/>
      <c r="F273" s="41"/>
    </row>
    <row r="274" spans="1:6">
      <c r="A274" s="41"/>
      <c r="B274" s="146"/>
      <c r="C274" s="41"/>
      <c r="D274" s="41"/>
      <c r="E274" s="41"/>
      <c r="F274" s="41"/>
    </row>
    <row r="275" spans="1:6">
      <c r="A275" s="41"/>
      <c r="B275" s="146"/>
      <c r="C275" s="41"/>
      <c r="D275" s="41"/>
      <c r="E275" s="41"/>
      <c r="F275" s="41"/>
    </row>
    <row r="276" spans="1:6">
      <c r="A276" s="41"/>
      <c r="B276" s="146"/>
      <c r="C276" s="41"/>
      <c r="D276" s="41"/>
      <c r="E276" s="41"/>
      <c r="F276" s="41"/>
    </row>
    <row r="277" spans="1:6">
      <c r="A277" s="41"/>
      <c r="B277" s="146"/>
      <c r="C277" s="41"/>
      <c r="D277" s="41"/>
      <c r="E277" s="41"/>
      <c r="F277" s="41"/>
    </row>
    <row r="278" spans="1:6">
      <c r="A278" s="41"/>
      <c r="B278" s="146"/>
      <c r="C278" s="41"/>
      <c r="D278" s="41"/>
      <c r="E278" s="41"/>
      <c r="F278" s="41"/>
    </row>
    <row r="279" spans="1:6">
      <c r="A279" s="41"/>
      <c r="B279" s="146"/>
      <c r="C279" s="41"/>
      <c r="D279" s="41"/>
      <c r="E279" s="41"/>
      <c r="F279" s="41"/>
    </row>
    <row r="280" spans="1:6">
      <c r="A280" s="41"/>
      <c r="B280" s="146"/>
      <c r="C280" s="41"/>
      <c r="D280" s="41"/>
      <c r="E280" s="41"/>
      <c r="F280" s="41"/>
    </row>
    <row r="281" spans="1:6">
      <c r="A281" s="41"/>
      <c r="B281" s="146"/>
      <c r="C281" s="41"/>
      <c r="D281" s="41"/>
      <c r="E281" s="41"/>
      <c r="F281" s="41"/>
    </row>
    <row r="282" spans="1:6">
      <c r="A282" s="41"/>
      <c r="B282" s="146"/>
      <c r="C282" s="41"/>
      <c r="D282" s="41"/>
      <c r="E282" s="41"/>
      <c r="F282" s="41"/>
    </row>
    <row r="283" spans="1:6">
      <c r="A283" s="41"/>
      <c r="B283" s="146"/>
      <c r="C283" s="41"/>
      <c r="D283" s="41"/>
      <c r="E283" s="41"/>
      <c r="F283" s="41"/>
    </row>
    <row r="284" spans="1:6">
      <c r="A284" s="41"/>
      <c r="B284" s="146"/>
      <c r="C284" s="41"/>
      <c r="D284" s="41"/>
      <c r="E284" s="41"/>
      <c r="F284" s="41"/>
    </row>
    <row r="285" spans="1:6">
      <c r="A285" s="41"/>
      <c r="B285" s="146"/>
      <c r="C285" s="41"/>
      <c r="D285" s="41"/>
      <c r="E285" s="41"/>
      <c r="F285" s="41"/>
    </row>
    <row r="286" spans="1:6">
      <c r="A286" s="41"/>
      <c r="B286" s="146"/>
      <c r="C286" s="41"/>
      <c r="D286" s="41"/>
      <c r="E286" s="41"/>
      <c r="F286" s="41"/>
    </row>
    <row r="287" spans="1:6">
      <c r="A287" s="41"/>
      <c r="B287" s="146"/>
      <c r="C287" s="41"/>
      <c r="D287" s="41"/>
      <c r="E287" s="41"/>
      <c r="F287" s="41"/>
    </row>
    <row r="288" spans="1:6">
      <c r="A288" s="41"/>
      <c r="B288" s="146"/>
      <c r="C288" s="41"/>
      <c r="D288" s="41"/>
      <c r="E288" s="41"/>
      <c r="F288" s="41"/>
    </row>
    <row r="289" spans="1:6">
      <c r="A289" s="41"/>
      <c r="B289" s="146"/>
      <c r="C289" s="41"/>
      <c r="D289" s="41"/>
      <c r="E289" s="41"/>
      <c r="F289" s="41"/>
    </row>
    <row r="290" spans="1:6">
      <c r="A290" s="41"/>
      <c r="B290" s="146"/>
      <c r="C290" s="41"/>
      <c r="D290" s="41"/>
      <c r="E290" s="41"/>
      <c r="F290" s="41"/>
    </row>
    <row r="291" spans="1:6">
      <c r="A291" s="41"/>
      <c r="B291" s="146"/>
      <c r="C291" s="41"/>
      <c r="D291" s="41"/>
      <c r="E291" s="41"/>
      <c r="F291" s="41"/>
    </row>
    <row r="292" spans="1:6">
      <c r="A292" s="41"/>
      <c r="B292" s="146"/>
      <c r="C292" s="41"/>
      <c r="D292" s="41"/>
      <c r="E292" s="41"/>
      <c r="F292" s="41"/>
    </row>
    <row r="293" spans="1:6">
      <c r="A293" s="41"/>
      <c r="B293" s="146"/>
      <c r="C293" s="41"/>
      <c r="D293" s="41"/>
      <c r="E293" s="41"/>
      <c r="F293" s="41"/>
    </row>
    <row r="294" spans="1:6">
      <c r="A294" s="41"/>
      <c r="B294" s="146"/>
      <c r="C294" s="41"/>
      <c r="D294" s="41"/>
      <c r="E294" s="41"/>
      <c r="F294" s="41"/>
    </row>
    <row r="295" spans="1:6">
      <c r="A295" s="41"/>
      <c r="B295" s="146"/>
      <c r="C295" s="41"/>
      <c r="D295" s="41"/>
      <c r="E295" s="41"/>
      <c r="F295" s="41"/>
    </row>
    <row r="296" spans="1:6">
      <c r="A296" s="41"/>
      <c r="B296" s="146"/>
      <c r="C296" s="41"/>
      <c r="D296" s="41"/>
      <c r="E296" s="41"/>
      <c r="F296" s="41"/>
    </row>
    <row r="297" spans="1:6">
      <c r="A297" s="41"/>
      <c r="B297" s="146"/>
      <c r="C297" s="41"/>
      <c r="D297" s="41"/>
      <c r="E297" s="41"/>
      <c r="F297" s="41"/>
    </row>
    <row r="298" spans="1:6">
      <c r="A298" s="41"/>
      <c r="B298" s="146"/>
      <c r="C298" s="41"/>
      <c r="D298" s="41"/>
      <c r="E298" s="41"/>
      <c r="F298" s="41"/>
    </row>
    <row r="299" spans="1:6">
      <c r="A299" s="41"/>
      <c r="B299" s="146"/>
      <c r="C299" s="41"/>
      <c r="D299" s="41"/>
      <c r="E299" s="41"/>
      <c r="F299" s="41"/>
    </row>
    <row r="300" spans="1:6">
      <c r="A300" s="41"/>
      <c r="B300" s="146"/>
      <c r="C300" s="41"/>
      <c r="D300" s="41"/>
      <c r="E300" s="41"/>
      <c r="F300" s="41"/>
    </row>
    <row r="301" spans="1:6">
      <c r="A301" s="41"/>
      <c r="B301" s="146"/>
      <c r="C301" s="41"/>
      <c r="D301" s="41"/>
      <c r="E301" s="41"/>
      <c r="F301" s="41"/>
    </row>
    <row r="302" spans="1:6">
      <c r="A302" s="41"/>
      <c r="B302" s="146"/>
      <c r="C302" s="41"/>
      <c r="D302" s="41"/>
      <c r="E302" s="41"/>
      <c r="F302" s="41"/>
    </row>
    <row r="303" spans="1:6">
      <c r="A303" s="41"/>
      <c r="B303" s="146"/>
      <c r="C303" s="41"/>
      <c r="D303" s="41"/>
      <c r="E303" s="41"/>
      <c r="F303" s="41"/>
    </row>
    <row r="304" spans="1:6">
      <c r="A304" s="41"/>
      <c r="B304" s="146"/>
      <c r="C304" s="41"/>
      <c r="D304" s="41"/>
      <c r="E304" s="41"/>
      <c r="F304" s="41"/>
    </row>
    <row r="305" spans="1:6">
      <c r="A305" s="41"/>
      <c r="B305" s="146"/>
      <c r="C305" s="41"/>
      <c r="D305" s="41"/>
      <c r="E305" s="41"/>
      <c r="F305" s="41"/>
    </row>
    <row r="306" spans="1:6">
      <c r="A306" s="41"/>
      <c r="B306" s="146"/>
      <c r="C306" s="41"/>
      <c r="D306" s="41"/>
      <c r="E306" s="41"/>
      <c r="F306" s="41"/>
    </row>
    <row r="307" spans="1:6">
      <c r="A307" s="41"/>
      <c r="B307" s="146"/>
      <c r="C307" s="41"/>
      <c r="D307" s="41"/>
      <c r="E307" s="41"/>
      <c r="F307" s="41"/>
    </row>
    <row r="308" spans="1:6">
      <c r="A308" s="41"/>
      <c r="B308" s="146"/>
      <c r="C308" s="41"/>
      <c r="D308" s="41"/>
      <c r="E308" s="41"/>
      <c r="F308" s="41"/>
    </row>
    <row r="309" spans="1:6">
      <c r="A309" s="41"/>
      <c r="B309" s="146"/>
      <c r="C309" s="41"/>
      <c r="D309" s="41"/>
      <c r="E309" s="41"/>
      <c r="F309" s="41"/>
    </row>
    <row r="310" spans="1:6">
      <c r="A310" s="41"/>
      <c r="B310" s="146"/>
      <c r="C310" s="41"/>
      <c r="D310" s="41"/>
      <c r="E310" s="41"/>
      <c r="F310" s="41"/>
    </row>
    <row r="311" spans="1:6">
      <c r="A311" s="41"/>
      <c r="B311" s="146"/>
      <c r="C311" s="41"/>
      <c r="D311" s="41"/>
      <c r="E311" s="41"/>
      <c r="F311" s="41"/>
    </row>
    <row r="312" spans="1:6">
      <c r="A312" s="41"/>
      <c r="B312" s="146"/>
      <c r="C312" s="41"/>
      <c r="D312" s="41"/>
      <c r="E312" s="41"/>
      <c r="F312" s="41"/>
    </row>
    <row r="313" spans="1:6">
      <c r="A313" s="41"/>
      <c r="B313" s="146"/>
      <c r="C313" s="41"/>
      <c r="D313" s="41"/>
      <c r="E313" s="41"/>
      <c r="F313" s="41"/>
    </row>
    <row r="314" spans="1:6">
      <c r="A314" s="41"/>
      <c r="B314" s="146"/>
      <c r="C314" s="41"/>
      <c r="D314" s="41"/>
      <c r="E314" s="41"/>
      <c r="F314" s="41"/>
    </row>
    <row r="315" spans="1:6">
      <c r="A315" s="41"/>
      <c r="B315" s="146"/>
      <c r="C315" s="41"/>
      <c r="D315" s="41"/>
      <c r="E315" s="41"/>
      <c r="F315" s="41"/>
    </row>
    <row r="316" spans="1:6">
      <c r="A316" s="41"/>
      <c r="B316" s="146"/>
      <c r="C316" s="41"/>
      <c r="D316" s="41"/>
      <c r="E316" s="41"/>
      <c r="F316" s="41"/>
    </row>
    <row r="317" spans="1:6">
      <c r="A317" s="41"/>
      <c r="B317" s="146"/>
      <c r="C317" s="41"/>
      <c r="D317" s="41"/>
      <c r="E317" s="41"/>
      <c r="F317" s="41"/>
    </row>
    <row r="318" spans="1:6">
      <c r="A318" s="41"/>
      <c r="B318" s="146"/>
      <c r="C318" s="41"/>
      <c r="D318" s="41"/>
      <c r="E318" s="41"/>
      <c r="F318" s="41"/>
    </row>
    <row r="319" spans="1:6">
      <c r="A319" s="41"/>
      <c r="B319" s="146"/>
      <c r="C319" s="41"/>
      <c r="D319" s="41"/>
      <c r="E319" s="41"/>
      <c r="F319" s="41"/>
    </row>
    <row r="320" spans="1:6">
      <c r="A320" s="41"/>
      <c r="B320" s="146"/>
      <c r="C320" s="41"/>
      <c r="D320" s="41"/>
      <c r="E320" s="41"/>
      <c r="F320" s="41"/>
    </row>
    <row r="321" spans="1:6">
      <c r="A321" s="41"/>
      <c r="B321" s="146"/>
      <c r="C321" s="41"/>
      <c r="D321" s="41"/>
      <c r="E321" s="41"/>
      <c r="F321" s="41"/>
    </row>
    <row r="322" spans="1:6">
      <c r="A322" s="41"/>
      <c r="B322" s="146"/>
      <c r="C322" s="41"/>
      <c r="D322" s="41"/>
      <c r="E322" s="41"/>
      <c r="F322" s="41"/>
    </row>
    <row r="323" spans="1:6">
      <c r="A323" s="41"/>
      <c r="B323" s="146"/>
      <c r="C323" s="41"/>
      <c r="D323" s="41"/>
      <c r="E323" s="41"/>
      <c r="F323" s="41"/>
    </row>
    <row r="324" spans="1:6">
      <c r="A324" s="41"/>
      <c r="B324" s="146"/>
      <c r="C324" s="41"/>
      <c r="D324" s="41"/>
      <c r="E324" s="41"/>
      <c r="F324" s="41"/>
    </row>
    <row r="325" spans="1:6">
      <c r="A325" s="41"/>
      <c r="B325" s="146"/>
      <c r="C325" s="41"/>
      <c r="D325" s="41"/>
      <c r="E325" s="41"/>
      <c r="F325" s="41"/>
    </row>
    <row r="326" spans="1:6">
      <c r="A326" s="41"/>
      <c r="B326" s="146"/>
      <c r="C326" s="41"/>
      <c r="D326" s="41"/>
      <c r="E326" s="41"/>
      <c r="F326" s="41"/>
    </row>
    <row r="327" spans="1:6">
      <c r="A327" s="41"/>
      <c r="B327" s="146"/>
      <c r="C327" s="41"/>
      <c r="D327" s="41"/>
      <c r="E327" s="41"/>
      <c r="F327" s="41"/>
    </row>
    <row r="328" spans="1:6">
      <c r="A328" s="41"/>
      <c r="B328" s="146"/>
      <c r="C328" s="41"/>
      <c r="D328" s="41"/>
      <c r="E328" s="41"/>
      <c r="F328" s="41"/>
    </row>
    <row r="329" spans="1:6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2" fitToHeight="2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264"/>
  <sheetViews>
    <sheetView workbookViewId="0">
      <selection activeCell="L15" sqref="L15"/>
    </sheetView>
  </sheetViews>
  <sheetFormatPr defaultColWidth="10.7109375" defaultRowHeight="12"/>
  <cols>
    <col min="1" max="1" width="52.7109375" style="105" customWidth="1"/>
    <col min="2" max="2" width="9.140625" style="139" customWidth="1"/>
    <col min="3" max="3" width="12.85546875" style="105" customWidth="1"/>
    <col min="4" max="4" width="12.7109375" style="105" customWidth="1"/>
    <col min="5" max="5" width="12.85546875" style="105" customWidth="1"/>
    <col min="6" max="6" width="11.42578125" style="105" customWidth="1"/>
    <col min="7" max="7" width="12.42578125" style="105" customWidth="1"/>
    <col min="8" max="8" width="14.140625" style="105" customWidth="1"/>
    <col min="9" max="9" width="14" style="105" customWidth="1"/>
    <col min="10" max="16384" width="10.7109375" style="105"/>
  </cols>
  <sheetData>
    <row r="1" spans="1:9">
      <c r="A1" s="497"/>
      <c r="B1" s="498"/>
      <c r="C1" s="497"/>
      <c r="D1" s="497"/>
      <c r="E1" s="497"/>
      <c r="F1" s="497"/>
      <c r="G1" s="497"/>
      <c r="H1" s="497"/>
      <c r="I1" s="497"/>
    </row>
    <row r="2" spans="1:9">
      <c r="A2" s="497"/>
      <c r="B2" s="498"/>
      <c r="C2" s="499"/>
      <c r="D2" s="502"/>
      <c r="E2" s="499" t="s">
        <v>854</v>
      </c>
      <c r="F2" s="499"/>
      <c r="G2" s="499"/>
      <c r="H2" s="497"/>
      <c r="I2" s="497"/>
    </row>
    <row r="3" spans="1:9">
      <c r="A3" s="497"/>
      <c r="B3" s="498"/>
      <c r="C3" s="500" t="s">
        <v>774</v>
      </c>
      <c r="D3" s="500"/>
      <c r="E3" s="500"/>
      <c r="F3" s="500"/>
      <c r="G3" s="500"/>
      <c r="H3" s="497"/>
      <c r="I3" s="497"/>
    </row>
    <row r="4" spans="1:9" ht="15" customHeight="1">
      <c r="A4" s="423" t="s">
        <v>379</v>
      </c>
      <c r="B4" s="555"/>
      <c r="C4" s="598" t="str">
        <f>'справка №1-БАЛАНС'!E3</f>
        <v>СОФАРМА АД</v>
      </c>
      <c r="D4" s="615"/>
      <c r="E4" s="615"/>
      <c r="F4" s="555"/>
      <c r="G4" s="557" t="s">
        <v>1</v>
      </c>
      <c r="H4" s="557"/>
      <c r="I4" s="566">
        <f>'справка №1-БАЛАНС'!H3</f>
        <v>831902088</v>
      </c>
    </row>
    <row r="5" spans="1:9" ht="15">
      <c r="A5" s="503" t="s">
        <v>4</v>
      </c>
      <c r="B5" s="556"/>
      <c r="C5" s="598" t="str">
        <f>'справка №1-БАЛАНС'!E5</f>
        <v>01.01.-31.12.2013</v>
      </c>
      <c r="D5" s="625"/>
      <c r="E5" s="625"/>
      <c r="F5" s="556"/>
      <c r="G5" s="349" t="s">
        <v>3</v>
      </c>
      <c r="H5" s="558"/>
      <c r="I5" s="565">
        <f>'справка №1-БАЛАНС'!H4</f>
        <v>684</v>
      </c>
    </row>
    <row r="6" spans="1:9">
      <c r="A6" s="425"/>
      <c r="B6" s="504"/>
      <c r="C6" s="426"/>
      <c r="D6" s="426"/>
      <c r="E6" s="513"/>
      <c r="F6" s="426"/>
      <c r="G6" s="426"/>
      <c r="H6" s="426"/>
      <c r="I6" s="425" t="s">
        <v>775</v>
      </c>
    </row>
    <row r="7" spans="1:9" s="121" customFormat="1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>
      <c r="A12" s="116" t="s">
        <v>785</v>
      </c>
      <c r="B12" s="131" t="s">
        <v>786</v>
      </c>
      <c r="C12" s="140">
        <v>4633291</v>
      </c>
      <c r="D12" s="140"/>
      <c r="E12" s="140"/>
      <c r="F12" s="140">
        <v>8082</v>
      </c>
      <c r="G12" s="140"/>
      <c r="H12" s="140"/>
      <c r="I12" s="521">
        <f>F12+G12-H12</f>
        <v>8082</v>
      </c>
    </row>
    <row r="13" spans="1:9" s="114" customFormat="1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1">
        <f t="shared" ref="I13:I26" si="0">F13+G13-H13</f>
        <v>0</v>
      </c>
    </row>
    <row r="14" spans="1:9" s="114" customFormat="1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1">
        <f t="shared" si="0"/>
        <v>0</v>
      </c>
    </row>
    <row r="15" spans="1:9" s="114" customFormat="1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1">
        <f t="shared" si="0"/>
        <v>0</v>
      </c>
    </row>
    <row r="16" spans="1:9" s="114" customFormat="1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1">
        <f t="shared" si="0"/>
        <v>0</v>
      </c>
    </row>
    <row r="17" spans="1:16" s="114" customFormat="1">
      <c r="A17" s="132" t="s">
        <v>558</v>
      </c>
      <c r="B17" s="133" t="s">
        <v>793</v>
      </c>
      <c r="C17" s="126">
        <f t="shared" ref="C17:H17" si="1">C12+C13+C15+C16</f>
        <v>4633291</v>
      </c>
      <c r="D17" s="126">
        <f t="shared" si="1"/>
        <v>0</v>
      </c>
      <c r="E17" s="126">
        <f t="shared" si="1"/>
        <v>0</v>
      </c>
      <c r="F17" s="126">
        <f t="shared" si="1"/>
        <v>8082</v>
      </c>
      <c r="G17" s="126">
        <f t="shared" si="1"/>
        <v>0</v>
      </c>
      <c r="H17" s="126">
        <f t="shared" si="1"/>
        <v>0</v>
      </c>
      <c r="I17" s="521">
        <f t="shared" si="0"/>
        <v>8082</v>
      </c>
    </row>
    <row r="18" spans="1:16" s="114" customFormat="1">
      <c r="A18" s="129" t="s">
        <v>794</v>
      </c>
      <c r="B18" s="134"/>
      <c r="C18" s="521"/>
      <c r="D18" s="521"/>
      <c r="E18" s="521"/>
      <c r="F18" s="521"/>
      <c r="G18" s="521"/>
      <c r="H18" s="521"/>
      <c r="I18" s="521"/>
    </row>
    <row r="19" spans="1:16" s="114" customFormat="1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1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>
      <c r="A20" s="116" t="s">
        <v>796</v>
      </c>
      <c r="B20" s="131" t="s">
        <v>797</v>
      </c>
      <c r="C20" s="140">
        <v>5675342</v>
      </c>
      <c r="D20" s="140"/>
      <c r="E20" s="140"/>
      <c r="F20" s="140">
        <v>18995</v>
      </c>
      <c r="G20" s="140"/>
      <c r="H20" s="140"/>
      <c r="I20" s="521">
        <f t="shared" si="0"/>
        <v>18995</v>
      </c>
      <c r="J20" s="115"/>
      <c r="K20" s="115"/>
      <c r="L20" s="115"/>
      <c r="M20" s="115"/>
      <c r="N20" s="115"/>
      <c r="O20" s="115"/>
      <c r="P20" s="115"/>
    </row>
    <row r="21" spans="1:16" s="114" customFormat="1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1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>
      <c r="A22" s="116" t="s">
        <v>800</v>
      </c>
      <c r="B22" s="131" t="s">
        <v>801</v>
      </c>
      <c r="C22" s="140"/>
      <c r="D22" s="140"/>
      <c r="E22" s="140"/>
      <c r="F22" s="526"/>
      <c r="G22" s="140"/>
      <c r="H22" s="140"/>
      <c r="I22" s="521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1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1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1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>
      <c r="A26" s="132" t="s">
        <v>575</v>
      </c>
      <c r="B26" s="133" t="s">
        <v>808</v>
      </c>
      <c r="C26" s="126">
        <f t="shared" ref="C26:H26" si="2">SUM(C19:C25)</f>
        <v>5675342</v>
      </c>
      <c r="D26" s="126">
        <f t="shared" si="2"/>
        <v>0</v>
      </c>
      <c r="E26" s="126">
        <f t="shared" si="2"/>
        <v>0</v>
      </c>
      <c r="F26" s="126">
        <f t="shared" si="2"/>
        <v>18995</v>
      </c>
      <c r="G26" s="126">
        <f t="shared" si="2"/>
        <v>0</v>
      </c>
      <c r="H26" s="126">
        <f t="shared" si="2"/>
        <v>0</v>
      </c>
      <c r="I26" s="521">
        <f t="shared" si="0"/>
        <v>18995</v>
      </c>
      <c r="J26" s="115"/>
      <c r="K26" s="115"/>
      <c r="L26" s="115"/>
      <c r="M26" s="115"/>
      <c r="N26" s="115"/>
      <c r="O26" s="115"/>
      <c r="P26" s="115"/>
    </row>
    <row r="27" spans="1:16" s="114" customFormat="1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16" s="114" customFormat="1">
      <c r="A28" s="246" t="s">
        <v>809</v>
      </c>
      <c r="B28" s="246"/>
      <c r="C28" s="246"/>
      <c r="D28" s="505"/>
      <c r="E28" s="505"/>
      <c r="F28" s="505"/>
      <c r="G28" s="505"/>
      <c r="H28" s="505"/>
      <c r="I28" s="505"/>
    </row>
    <row r="29" spans="1:16" s="114" customFormat="1">
      <c r="A29" s="497"/>
      <c r="B29" s="498"/>
      <c r="C29" s="497"/>
      <c r="D29" s="506"/>
      <c r="E29" s="506"/>
      <c r="F29" s="506"/>
      <c r="G29" s="506"/>
      <c r="H29" s="506"/>
      <c r="I29" s="506"/>
    </row>
    <row r="30" spans="1:16" s="114" customFormat="1" ht="15" customHeight="1">
      <c r="A30" s="499" t="s">
        <v>896</v>
      </c>
      <c r="B30" s="624" t="s">
        <v>849</v>
      </c>
      <c r="C30" s="624"/>
      <c r="D30" s="545"/>
      <c r="E30" s="587" t="s">
        <v>810</v>
      </c>
      <c r="F30" s="623"/>
      <c r="G30" s="623"/>
      <c r="H30" s="545"/>
      <c r="I30" s="623"/>
      <c r="J30" s="623"/>
    </row>
    <row r="31" spans="1:16" s="114" customFormat="1" ht="12.75">
      <c r="A31" s="420"/>
      <c r="B31" s="501"/>
      <c r="C31" s="537"/>
      <c r="D31" s="537" t="s">
        <v>850</v>
      </c>
      <c r="E31" s="537"/>
      <c r="F31" s="537" t="s">
        <v>865</v>
      </c>
      <c r="G31" s="586"/>
      <c r="H31" s="537"/>
      <c r="I31" s="537"/>
    </row>
    <row r="32" spans="1:16" s="114" customFormat="1">
      <c r="A32" s="420"/>
      <c r="B32" s="501"/>
      <c r="C32" s="420"/>
      <c r="D32" s="492"/>
      <c r="E32" s="492"/>
      <c r="F32" s="492"/>
      <c r="G32" s="492"/>
      <c r="H32" s="492"/>
      <c r="I32" s="492"/>
    </row>
    <row r="33" spans="1:9" s="114" customFormat="1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1:9">
      <c r="D120" s="167"/>
      <c r="E120" s="167"/>
      <c r="F120" s="167"/>
      <c r="G120" s="167"/>
      <c r="H120" s="167"/>
      <c r="I120" s="167"/>
    </row>
    <row r="121" spans="1:9">
      <c r="D121" s="167"/>
      <c r="E121" s="167"/>
      <c r="F121" s="167"/>
      <c r="G121" s="167"/>
      <c r="H121" s="167"/>
      <c r="I121" s="167"/>
    </row>
    <row r="122" spans="1:9">
      <c r="D122" s="167"/>
      <c r="E122" s="167"/>
      <c r="F122" s="167"/>
      <c r="G122" s="167"/>
      <c r="H122" s="167"/>
      <c r="I122" s="167"/>
    </row>
    <row r="123" spans="1:9">
      <c r="D123" s="167"/>
      <c r="E123" s="167"/>
      <c r="F123" s="167"/>
      <c r="G123" s="167"/>
      <c r="H123" s="167"/>
      <c r="I123" s="167"/>
    </row>
    <row r="124" spans="1:9">
      <c r="D124" s="167"/>
      <c r="E124" s="167"/>
      <c r="F124" s="167"/>
      <c r="G124" s="167"/>
      <c r="H124" s="167"/>
      <c r="I124" s="167"/>
    </row>
    <row r="125" spans="1:9">
      <c r="D125" s="167"/>
      <c r="E125" s="167"/>
      <c r="F125" s="167"/>
      <c r="G125" s="167"/>
      <c r="H125" s="167"/>
      <c r="I125" s="167"/>
    </row>
    <row r="126" spans="1:9">
      <c r="D126" s="167"/>
      <c r="E126" s="167"/>
      <c r="F126" s="167"/>
      <c r="G126" s="167"/>
      <c r="H126" s="167"/>
      <c r="I126" s="167"/>
    </row>
    <row r="127" spans="1:9">
      <c r="D127" s="167"/>
      <c r="E127" s="167"/>
      <c r="F127" s="167"/>
      <c r="G127" s="167"/>
      <c r="H127" s="167"/>
      <c r="I127" s="167"/>
    </row>
    <row r="128" spans="1:9">
      <c r="D128" s="167"/>
      <c r="E128" s="167"/>
      <c r="F128" s="167"/>
      <c r="G128" s="167"/>
      <c r="H128" s="167"/>
      <c r="I128" s="167"/>
    </row>
    <row r="129" spans="4:9">
      <c r="D129" s="167"/>
      <c r="E129" s="167"/>
      <c r="F129" s="167"/>
      <c r="G129" s="167"/>
      <c r="H129" s="167"/>
      <c r="I129" s="167"/>
    </row>
    <row r="130" spans="4:9">
      <c r="D130" s="167"/>
      <c r="E130" s="167"/>
      <c r="F130" s="167"/>
      <c r="G130" s="167"/>
      <c r="H130" s="167"/>
      <c r="I130" s="167"/>
    </row>
    <row r="131" spans="4:9">
      <c r="D131" s="167"/>
      <c r="E131" s="167"/>
      <c r="F131" s="167"/>
      <c r="G131" s="167"/>
      <c r="H131" s="167"/>
      <c r="I131" s="167"/>
    </row>
    <row r="132" spans="4:9">
      <c r="D132" s="167"/>
      <c r="E132" s="167"/>
      <c r="F132" s="167"/>
      <c r="G132" s="167"/>
      <c r="H132" s="167"/>
      <c r="I132" s="167"/>
    </row>
    <row r="133" spans="4:9">
      <c r="D133" s="167"/>
      <c r="E133" s="167"/>
      <c r="F133" s="167"/>
      <c r="G133" s="167"/>
      <c r="H133" s="167"/>
      <c r="I133" s="167"/>
    </row>
    <row r="134" spans="4:9">
      <c r="D134" s="167"/>
      <c r="E134" s="167"/>
      <c r="F134" s="167"/>
      <c r="G134" s="167"/>
      <c r="H134" s="167"/>
      <c r="I134" s="167"/>
    </row>
    <row r="135" spans="4:9">
      <c r="D135" s="167"/>
      <c r="E135" s="167"/>
      <c r="F135" s="167"/>
      <c r="G135" s="167"/>
      <c r="H135" s="167"/>
      <c r="I135" s="167"/>
    </row>
    <row r="136" spans="4:9">
      <c r="D136" s="167"/>
      <c r="E136" s="167"/>
      <c r="F136" s="167"/>
      <c r="G136" s="167"/>
      <c r="H136" s="167"/>
      <c r="I136" s="167"/>
    </row>
    <row r="137" spans="4:9">
      <c r="D137" s="167"/>
      <c r="E137" s="167"/>
      <c r="F137" s="167"/>
      <c r="G137" s="167"/>
      <c r="H137" s="167"/>
      <c r="I137" s="167"/>
    </row>
    <row r="138" spans="4:9">
      <c r="D138" s="167"/>
      <c r="E138" s="167"/>
      <c r="F138" s="167"/>
      <c r="G138" s="167"/>
      <c r="H138" s="167"/>
      <c r="I138" s="167"/>
    </row>
    <row r="139" spans="4:9">
      <c r="D139" s="167"/>
      <c r="E139" s="167"/>
      <c r="F139" s="167"/>
      <c r="G139" s="167"/>
      <c r="H139" s="167"/>
      <c r="I139" s="167"/>
    </row>
    <row r="140" spans="4:9">
      <c r="D140" s="167"/>
      <c r="E140" s="167"/>
      <c r="F140" s="167"/>
      <c r="G140" s="167"/>
      <c r="H140" s="167"/>
      <c r="I140" s="167"/>
    </row>
    <row r="141" spans="4:9">
      <c r="D141" s="167"/>
      <c r="E141" s="167"/>
      <c r="F141" s="167"/>
      <c r="G141" s="167"/>
      <c r="H141" s="167"/>
      <c r="I141" s="167"/>
    </row>
    <row r="142" spans="4:9">
      <c r="D142" s="167"/>
      <c r="E142" s="167"/>
      <c r="F142" s="167"/>
      <c r="G142" s="167"/>
      <c r="H142" s="167"/>
      <c r="I142" s="167"/>
    </row>
    <row r="143" spans="4:9">
      <c r="D143" s="167"/>
      <c r="E143" s="167"/>
      <c r="F143" s="167"/>
      <c r="G143" s="167"/>
      <c r="H143" s="167"/>
      <c r="I143" s="167"/>
    </row>
    <row r="144" spans="4:9">
      <c r="D144" s="167"/>
      <c r="E144" s="167"/>
      <c r="F144" s="167"/>
      <c r="G144" s="167"/>
      <c r="H144" s="167"/>
      <c r="I144" s="167"/>
    </row>
    <row r="145" spans="4:9">
      <c r="D145" s="167"/>
      <c r="E145" s="167"/>
      <c r="F145" s="167"/>
      <c r="G145" s="167"/>
      <c r="H145" s="167"/>
      <c r="I145" s="167"/>
    </row>
    <row r="146" spans="4:9">
      <c r="D146" s="167"/>
      <c r="E146" s="167"/>
      <c r="F146" s="167"/>
      <c r="G146" s="167"/>
      <c r="H146" s="167"/>
      <c r="I146" s="167"/>
    </row>
    <row r="147" spans="4:9">
      <c r="D147" s="167"/>
      <c r="E147" s="167"/>
      <c r="F147" s="167"/>
      <c r="G147" s="167"/>
      <c r="H147" s="167"/>
      <c r="I147" s="167"/>
    </row>
    <row r="148" spans="4:9">
      <c r="D148" s="167"/>
      <c r="E148" s="167"/>
      <c r="F148" s="167"/>
      <c r="G148" s="167"/>
      <c r="H148" s="167"/>
      <c r="I148" s="167"/>
    </row>
    <row r="149" spans="4:9">
      <c r="D149" s="167"/>
      <c r="E149" s="167"/>
      <c r="F149" s="167"/>
      <c r="G149" s="167"/>
      <c r="H149" s="167"/>
      <c r="I149" s="167"/>
    </row>
    <row r="150" spans="4:9">
      <c r="D150" s="167"/>
      <c r="E150" s="167"/>
      <c r="F150" s="167"/>
      <c r="G150" s="167"/>
      <c r="H150" s="167"/>
      <c r="I150" s="167"/>
    </row>
    <row r="151" spans="4:9">
      <c r="D151" s="167"/>
      <c r="E151" s="167"/>
      <c r="F151" s="167"/>
      <c r="G151" s="167"/>
      <c r="H151" s="167"/>
      <c r="I151" s="167"/>
    </row>
    <row r="152" spans="4:9">
      <c r="D152" s="167"/>
      <c r="E152" s="167"/>
      <c r="F152" s="167"/>
      <c r="G152" s="167"/>
      <c r="H152" s="167"/>
      <c r="I152" s="167"/>
    </row>
    <row r="153" spans="4:9">
      <c r="D153" s="167"/>
      <c r="E153" s="167"/>
      <c r="F153" s="167"/>
      <c r="G153" s="167"/>
      <c r="H153" s="167"/>
      <c r="I153" s="167"/>
    </row>
    <row r="154" spans="4:9">
      <c r="D154" s="167"/>
      <c r="E154" s="167"/>
      <c r="F154" s="167"/>
      <c r="G154" s="167"/>
      <c r="H154" s="167"/>
      <c r="I154" s="167"/>
    </row>
    <row r="155" spans="4:9">
      <c r="D155" s="167"/>
      <c r="E155" s="167"/>
      <c r="F155" s="167"/>
      <c r="G155" s="167"/>
      <c r="H155" s="167"/>
      <c r="I155" s="167"/>
    </row>
    <row r="156" spans="4:9">
      <c r="D156" s="167"/>
      <c r="E156" s="167"/>
      <c r="F156" s="167"/>
      <c r="G156" s="167"/>
      <c r="H156" s="167"/>
      <c r="I156" s="167"/>
    </row>
    <row r="157" spans="4:9">
      <c r="D157" s="167"/>
      <c r="E157" s="167"/>
      <c r="F157" s="167"/>
      <c r="G157" s="167"/>
      <c r="H157" s="167"/>
      <c r="I157" s="167"/>
    </row>
    <row r="158" spans="4:9">
      <c r="D158" s="167"/>
      <c r="E158" s="167"/>
      <c r="F158" s="167"/>
      <c r="G158" s="167"/>
      <c r="H158" s="167"/>
      <c r="I158" s="167"/>
    </row>
    <row r="159" spans="4:9">
      <c r="D159" s="167"/>
      <c r="E159" s="167"/>
      <c r="F159" s="167"/>
      <c r="G159" s="167"/>
      <c r="H159" s="167"/>
      <c r="I159" s="167"/>
    </row>
    <row r="160" spans="4:9">
      <c r="D160" s="167"/>
      <c r="E160" s="167"/>
      <c r="F160" s="167"/>
      <c r="G160" s="167"/>
      <c r="H160" s="167"/>
      <c r="I160" s="167"/>
    </row>
    <row r="161" spans="4:9">
      <c r="D161" s="167"/>
      <c r="E161" s="167"/>
      <c r="F161" s="167"/>
      <c r="G161" s="167"/>
      <c r="H161" s="167"/>
      <c r="I161" s="167"/>
    </row>
    <row r="162" spans="4:9">
      <c r="D162" s="167"/>
      <c r="E162" s="167"/>
      <c r="F162" s="167"/>
      <c r="G162" s="167"/>
      <c r="H162" s="167"/>
      <c r="I162" s="167"/>
    </row>
    <row r="163" spans="4:9">
      <c r="D163" s="167"/>
      <c r="E163" s="167"/>
      <c r="F163" s="167"/>
      <c r="G163" s="167"/>
      <c r="H163" s="167"/>
      <c r="I163" s="167"/>
    </row>
    <row r="164" spans="4:9">
      <c r="D164" s="167"/>
      <c r="E164" s="167"/>
      <c r="F164" s="167"/>
      <c r="G164" s="167"/>
      <c r="H164" s="167"/>
      <c r="I164" s="167"/>
    </row>
    <row r="165" spans="4:9">
      <c r="D165" s="167"/>
      <c r="E165" s="167"/>
      <c r="F165" s="167"/>
      <c r="G165" s="167"/>
      <c r="H165" s="167"/>
      <c r="I165" s="167"/>
    </row>
    <row r="166" spans="4:9">
      <c r="D166" s="167"/>
      <c r="E166" s="167"/>
      <c r="F166" s="167"/>
      <c r="G166" s="167"/>
      <c r="H166" s="167"/>
      <c r="I166" s="167"/>
    </row>
    <row r="167" spans="4:9">
      <c r="D167" s="167"/>
      <c r="E167" s="167"/>
      <c r="F167" s="167"/>
      <c r="G167" s="167"/>
      <c r="H167" s="167"/>
      <c r="I167" s="167"/>
    </row>
    <row r="168" spans="4:9">
      <c r="D168" s="167"/>
      <c r="E168" s="167"/>
      <c r="F168" s="167"/>
      <c r="G168" s="167"/>
      <c r="H168" s="167"/>
      <c r="I168" s="167"/>
    </row>
    <row r="169" spans="4:9">
      <c r="D169" s="167"/>
      <c r="E169" s="167"/>
      <c r="F169" s="167"/>
      <c r="G169" s="167"/>
      <c r="H169" s="167"/>
      <c r="I169" s="167"/>
    </row>
    <row r="170" spans="4:9">
      <c r="D170" s="167"/>
      <c r="E170" s="167"/>
      <c r="F170" s="167"/>
      <c r="G170" s="167"/>
      <c r="H170" s="167"/>
      <c r="I170" s="167"/>
    </row>
    <row r="171" spans="4:9">
      <c r="D171" s="167"/>
      <c r="E171" s="167"/>
      <c r="F171" s="167"/>
      <c r="G171" s="167"/>
      <c r="H171" s="167"/>
      <c r="I171" s="167"/>
    </row>
    <row r="172" spans="4:9">
      <c r="D172" s="167"/>
      <c r="E172" s="167"/>
      <c r="F172" s="167"/>
      <c r="G172" s="167"/>
      <c r="H172" s="167"/>
      <c r="I172" s="167"/>
    </row>
    <row r="173" spans="4:9">
      <c r="D173" s="167"/>
      <c r="E173" s="167"/>
      <c r="F173" s="167"/>
      <c r="G173" s="167"/>
      <c r="H173" s="167"/>
      <c r="I173" s="167"/>
    </row>
    <row r="174" spans="4:9">
      <c r="D174" s="167"/>
      <c r="E174" s="167"/>
      <c r="F174" s="167"/>
      <c r="G174" s="167"/>
      <c r="H174" s="167"/>
      <c r="I174" s="167"/>
    </row>
    <row r="175" spans="4:9">
      <c r="D175" s="167"/>
      <c r="E175" s="167"/>
      <c r="F175" s="167"/>
      <c r="G175" s="167"/>
      <c r="H175" s="167"/>
      <c r="I175" s="167"/>
    </row>
    <row r="176" spans="4:9">
      <c r="D176" s="167"/>
      <c r="E176" s="167"/>
      <c r="F176" s="167"/>
      <c r="G176" s="167"/>
      <c r="H176" s="167"/>
      <c r="I176" s="167"/>
    </row>
    <row r="177" spans="4:9">
      <c r="D177" s="167"/>
      <c r="E177" s="167"/>
      <c r="F177" s="167"/>
      <c r="G177" s="167"/>
      <c r="H177" s="167"/>
      <c r="I177" s="167"/>
    </row>
    <row r="178" spans="4:9">
      <c r="D178" s="167"/>
      <c r="E178" s="167"/>
      <c r="F178" s="167"/>
      <c r="G178" s="167"/>
      <c r="H178" s="167"/>
      <c r="I178" s="167"/>
    </row>
    <row r="179" spans="4:9">
      <c r="D179" s="167"/>
      <c r="E179" s="167"/>
      <c r="F179" s="167"/>
      <c r="G179" s="167"/>
      <c r="H179" s="167"/>
      <c r="I179" s="167"/>
    </row>
    <row r="180" spans="4:9">
      <c r="D180" s="167"/>
      <c r="E180" s="167"/>
      <c r="F180" s="167"/>
      <c r="G180" s="167"/>
      <c r="H180" s="167"/>
      <c r="I180" s="167"/>
    </row>
    <row r="181" spans="4:9">
      <c r="D181" s="167"/>
      <c r="E181" s="167"/>
      <c r="F181" s="167"/>
      <c r="G181" s="167"/>
      <c r="H181" s="167"/>
      <c r="I181" s="167"/>
    </row>
    <row r="182" spans="4:9">
      <c r="D182" s="167"/>
      <c r="E182" s="167"/>
      <c r="F182" s="167"/>
      <c r="G182" s="167"/>
      <c r="H182" s="167"/>
      <c r="I182" s="167"/>
    </row>
    <row r="183" spans="4:9">
      <c r="D183" s="167"/>
      <c r="E183" s="167"/>
      <c r="F183" s="167"/>
      <c r="G183" s="167"/>
      <c r="H183" s="167"/>
      <c r="I183" s="167"/>
    </row>
    <row r="184" spans="4:9">
      <c r="D184" s="167"/>
      <c r="E184" s="167"/>
      <c r="F184" s="167"/>
      <c r="G184" s="167"/>
      <c r="H184" s="167"/>
      <c r="I184" s="167"/>
    </row>
    <row r="185" spans="4:9">
      <c r="D185" s="167"/>
      <c r="E185" s="167"/>
      <c r="F185" s="167"/>
      <c r="G185" s="167"/>
      <c r="H185" s="167"/>
      <c r="I185" s="167"/>
    </row>
    <row r="186" spans="4:9">
      <c r="D186" s="167"/>
      <c r="E186" s="167"/>
      <c r="F186" s="167"/>
      <c r="G186" s="167"/>
      <c r="H186" s="167"/>
      <c r="I186" s="167"/>
    </row>
    <row r="187" spans="4:9">
      <c r="D187" s="167"/>
      <c r="E187" s="167"/>
      <c r="F187" s="167"/>
      <c r="G187" s="167"/>
      <c r="H187" s="167"/>
      <c r="I187" s="167"/>
    </row>
    <row r="188" spans="4:9">
      <c r="D188" s="167"/>
      <c r="E188" s="167"/>
      <c r="F188" s="167"/>
      <c r="G188" s="167"/>
      <c r="H188" s="167"/>
      <c r="I188" s="167"/>
    </row>
    <row r="189" spans="4:9">
      <c r="D189" s="167"/>
      <c r="E189" s="167"/>
      <c r="F189" s="167"/>
      <c r="G189" s="167"/>
      <c r="H189" s="167"/>
      <c r="I189" s="167"/>
    </row>
    <row r="190" spans="4:9">
      <c r="D190" s="167"/>
      <c r="E190" s="167"/>
      <c r="F190" s="167"/>
      <c r="G190" s="167"/>
      <c r="H190" s="167"/>
      <c r="I190" s="167"/>
    </row>
    <row r="191" spans="4:9">
      <c r="D191" s="167"/>
      <c r="E191" s="167"/>
      <c r="F191" s="167"/>
      <c r="G191" s="167"/>
      <c r="H191" s="167"/>
      <c r="I191" s="167"/>
    </row>
    <row r="192" spans="4:9">
      <c r="D192" s="167"/>
      <c r="E192" s="167"/>
      <c r="F192" s="167"/>
      <c r="G192" s="167"/>
      <c r="H192" s="167"/>
      <c r="I192" s="167"/>
    </row>
    <row r="193" spans="4:9">
      <c r="D193" s="167"/>
      <c r="E193" s="167"/>
      <c r="F193" s="167"/>
      <c r="G193" s="167"/>
      <c r="H193" s="167"/>
      <c r="I193" s="167"/>
    </row>
    <row r="194" spans="4:9">
      <c r="D194" s="167"/>
      <c r="E194" s="167"/>
      <c r="F194" s="167"/>
      <c r="G194" s="167"/>
      <c r="H194" s="167"/>
      <c r="I194" s="167"/>
    </row>
    <row r="195" spans="4:9">
      <c r="D195" s="167"/>
      <c r="E195" s="167"/>
      <c r="F195" s="167"/>
      <c r="G195" s="167"/>
      <c r="H195" s="167"/>
      <c r="I195" s="167"/>
    </row>
    <row r="196" spans="4:9">
      <c r="D196" s="167"/>
      <c r="E196" s="167"/>
      <c r="F196" s="167"/>
      <c r="G196" s="167"/>
      <c r="H196" s="167"/>
      <c r="I196" s="167"/>
    </row>
    <row r="197" spans="4:9">
      <c r="D197" s="167"/>
      <c r="E197" s="167"/>
      <c r="F197" s="167"/>
      <c r="G197" s="167"/>
      <c r="H197" s="167"/>
      <c r="I197" s="167"/>
    </row>
    <row r="198" spans="4:9">
      <c r="D198" s="167"/>
      <c r="E198" s="167"/>
      <c r="F198" s="167"/>
      <c r="G198" s="167"/>
      <c r="H198" s="167"/>
      <c r="I198" s="167"/>
    </row>
    <row r="199" spans="4:9">
      <c r="D199" s="167"/>
      <c r="E199" s="167"/>
      <c r="F199" s="167"/>
      <c r="G199" s="167"/>
      <c r="H199" s="167"/>
      <c r="I199" s="167"/>
    </row>
    <row r="200" spans="4:9">
      <c r="D200" s="167"/>
      <c r="E200" s="167"/>
      <c r="F200" s="167"/>
      <c r="G200" s="167"/>
      <c r="H200" s="167"/>
      <c r="I200" s="167"/>
    </row>
    <row r="201" spans="4:9">
      <c r="D201" s="167"/>
      <c r="E201" s="167"/>
      <c r="F201" s="167"/>
      <c r="G201" s="167"/>
      <c r="H201" s="167"/>
      <c r="I201" s="167"/>
    </row>
    <row r="202" spans="4:9">
      <c r="D202" s="167"/>
      <c r="E202" s="167"/>
      <c r="F202" s="167"/>
      <c r="G202" s="167"/>
      <c r="H202" s="167"/>
      <c r="I202" s="167"/>
    </row>
    <row r="203" spans="4:9">
      <c r="D203" s="167"/>
      <c r="E203" s="167"/>
      <c r="F203" s="167"/>
      <c r="G203" s="167"/>
      <c r="H203" s="167"/>
      <c r="I203" s="167"/>
    </row>
    <row r="204" spans="4:9">
      <c r="D204" s="167"/>
      <c r="E204" s="167"/>
      <c r="F204" s="167"/>
      <c r="G204" s="167"/>
      <c r="H204" s="167"/>
      <c r="I204" s="167"/>
    </row>
    <row r="205" spans="4:9">
      <c r="D205" s="167"/>
      <c r="E205" s="167"/>
      <c r="F205" s="167"/>
      <c r="G205" s="167"/>
      <c r="H205" s="167"/>
      <c r="I205" s="167"/>
    </row>
    <row r="206" spans="4:9">
      <c r="D206" s="167"/>
      <c r="E206" s="167"/>
      <c r="F206" s="167"/>
      <c r="G206" s="167"/>
      <c r="H206" s="167"/>
      <c r="I206" s="167"/>
    </row>
    <row r="207" spans="4:9">
      <c r="D207" s="167"/>
      <c r="E207" s="167"/>
      <c r="F207" s="167"/>
      <c r="G207" s="167"/>
      <c r="H207" s="167"/>
      <c r="I207" s="167"/>
    </row>
    <row r="208" spans="4:9">
      <c r="D208" s="167"/>
      <c r="E208" s="167"/>
      <c r="F208" s="167"/>
      <c r="G208" s="167"/>
      <c r="H208" s="167"/>
      <c r="I208" s="167"/>
    </row>
    <row r="209" spans="4:9">
      <c r="D209" s="167"/>
      <c r="E209" s="167"/>
      <c r="F209" s="167"/>
      <c r="G209" s="167"/>
      <c r="H209" s="167"/>
      <c r="I209" s="167"/>
    </row>
    <row r="210" spans="4:9">
      <c r="D210" s="167"/>
      <c r="E210" s="167"/>
      <c r="F210" s="167"/>
      <c r="G210" s="167"/>
      <c r="H210" s="167"/>
      <c r="I210" s="167"/>
    </row>
    <row r="211" spans="4:9">
      <c r="D211" s="167"/>
      <c r="E211" s="167"/>
      <c r="F211" s="167"/>
      <c r="G211" s="167"/>
      <c r="H211" s="167"/>
      <c r="I211" s="167"/>
    </row>
    <row r="212" spans="4:9">
      <c r="D212" s="167"/>
      <c r="E212" s="167"/>
      <c r="F212" s="167"/>
      <c r="G212" s="167"/>
      <c r="H212" s="167"/>
      <c r="I212" s="167"/>
    </row>
    <row r="213" spans="4:9">
      <c r="D213" s="167"/>
      <c r="E213" s="167"/>
      <c r="F213" s="167"/>
      <c r="G213" s="167"/>
      <c r="H213" s="167"/>
      <c r="I213" s="167"/>
    </row>
    <row r="214" spans="4:9">
      <c r="D214" s="167"/>
      <c r="E214" s="167"/>
      <c r="F214" s="167"/>
      <c r="G214" s="167"/>
      <c r="H214" s="167"/>
      <c r="I214" s="167"/>
    </row>
    <row r="215" spans="4:9">
      <c r="D215" s="167"/>
      <c r="E215" s="167"/>
      <c r="F215" s="167"/>
      <c r="G215" s="167"/>
      <c r="H215" s="167"/>
      <c r="I215" s="167"/>
    </row>
    <row r="216" spans="4:9">
      <c r="D216" s="167"/>
      <c r="E216" s="167"/>
      <c r="F216" s="167"/>
      <c r="G216" s="167"/>
      <c r="H216" s="167"/>
      <c r="I216" s="167"/>
    </row>
    <row r="217" spans="4:9">
      <c r="D217" s="167"/>
      <c r="E217" s="167"/>
      <c r="F217" s="167"/>
      <c r="G217" s="167"/>
      <c r="H217" s="167"/>
      <c r="I217" s="167"/>
    </row>
    <row r="218" spans="4:9">
      <c r="D218" s="167"/>
      <c r="E218" s="167"/>
      <c r="F218" s="167"/>
      <c r="G218" s="167"/>
      <c r="H218" s="167"/>
      <c r="I218" s="167"/>
    </row>
    <row r="219" spans="4:9">
      <c r="D219" s="167"/>
      <c r="E219" s="167"/>
      <c r="F219" s="167"/>
      <c r="G219" s="167"/>
      <c r="H219" s="167"/>
      <c r="I219" s="167"/>
    </row>
    <row r="220" spans="4:9">
      <c r="D220" s="167"/>
      <c r="E220" s="167"/>
      <c r="F220" s="167"/>
      <c r="G220" s="167"/>
      <c r="H220" s="167"/>
      <c r="I220" s="167"/>
    </row>
    <row r="221" spans="4:9">
      <c r="D221" s="167"/>
      <c r="E221" s="167"/>
      <c r="F221" s="167"/>
      <c r="G221" s="167"/>
      <c r="H221" s="167"/>
      <c r="I221" s="167"/>
    </row>
    <row r="222" spans="4:9">
      <c r="D222" s="167"/>
      <c r="E222" s="167"/>
      <c r="F222" s="167"/>
      <c r="G222" s="167"/>
      <c r="H222" s="167"/>
      <c r="I222" s="167"/>
    </row>
    <row r="223" spans="4:9">
      <c r="D223" s="167"/>
      <c r="E223" s="167"/>
      <c r="F223" s="167"/>
      <c r="G223" s="167"/>
      <c r="H223" s="167"/>
      <c r="I223" s="167"/>
    </row>
    <row r="224" spans="4:9">
      <c r="D224" s="167"/>
      <c r="E224" s="167"/>
      <c r="F224" s="167"/>
      <c r="G224" s="167"/>
      <c r="H224" s="167"/>
      <c r="I224" s="167"/>
    </row>
    <row r="225" spans="4:9">
      <c r="D225" s="167"/>
      <c r="E225" s="167"/>
      <c r="F225" s="167"/>
      <c r="G225" s="167"/>
      <c r="H225" s="167"/>
      <c r="I225" s="167"/>
    </row>
    <row r="226" spans="4:9">
      <c r="D226" s="167"/>
      <c r="E226" s="167"/>
      <c r="F226" s="167"/>
      <c r="G226" s="167"/>
      <c r="H226" s="167"/>
      <c r="I226" s="167"/>
    </row>
    <row r="227" spans="4:9">
      <c r="D227" s="167"/>
      <c r="E227" s="167"/>
      <c r="F227" s="167"/>
      <c r="G227" s="167"/>
      <c r="H227" s="167"/>
      <c r="I227" s="167"/>
    </row>
    <row r="228" spans="4:9">
      <c r="D228" s="167"/>
      <c r="E228" s="167"/>
      <c r="F228" s="167"/>
      <c r="G228" s="167"/>
      <c r="H228" s="167"/>
      <c r="I228" s="167"/>
    </row>
    <row r="229" spans="4:9">
      <c r="D229" s="167"/>
      <c r="E229" s="167"/>
      <c r="F229" s="167"/>
      <c r="G229" s="167"/>
      <c r="H229" s="167"/>
      <c r="I229" s="167"/>
    </row>
    <row r="230" spans="4:9">
      <c r="D230" s="167"/>
      <c r="E230" s="167"/>
      <c r="F230" s="167"/>
      <c r="G230" s="167"/>
      <c r="H230" s="167"/>
      <c r="I230" s="167"/>
    </row>
    <row r="231" spans="4:9">
      <c r="D231" s="167"/>
      <c r="E231" s="167"/>
      <c r="F231" s="167"/>
      <c r="G231" s="167"/>
      <c r="H231" s="167"/>
      <c r="I231" s="167"/>
    </row>
    <row r="232" spans="4:9">
      <c r="D232" s="167"/>
      <c r="E232" s="167"/>
      <c r="F232" s="167"/>
      <c r="G232" s="167"/>
      <c r="H232" s="167"/>
      <c r="I232" s="167"/>
    </row>
    <row r="233" spans="4:9">
      <c r="D233" s="167"/>
      <c r="E233" s="167"/>
      <c r="F233" s="167"/>
      <c r="G233" s="167"/>
      <c r="H233" s="167"/>
      <c r="I233" s="167"/>
    </row>
    <row r="234" spans="4:9">
      <c r="D234" s="167"/>
      <c r="E234" s="167"/>
      <c r="F234" s="167"/>
      <c r="G234" s="167"/>
      <c r="H234" s="167"/>
      <c r="I234" s="167"/>
    </row>
    <row r="235" spans="4:9">
      <c r="D235" s="167"/>
      <c r="E235" s="167"/>
      <c r="F235" s="167"/>
      <c r="G235" s="167"/>
      <c r="H235" s="167"/>
      <c r="I235" s="167"/>
    </row>
    <row r="236" spans="4:9">
      <c r="D236" s="167"/>
      <c r="E236" s="167"/>
      <c r="F236" s="167"/>
      <c r="G236" s="167"/>
      <c r="H236" s="167"/>
      <c r="I236" s="167"/>
    </row>
    <row r="237" spans="4:9">
      <c r="D237" s="167"/>
      <c r="E237" s="167"/>
      <c r="F237" s="167"/>
      <c r="G237" s="167"/>
      <c r="H237" s="167"/>
      <c r="I237" s="167"/>
    </row>
    <row r="238" spans="4:9">
      <c r="D238" s="167"/>
      <c r="E238" s="167"/>
      <c r="F238" s="167"/>
      <c r="G238" s="167"/>
      <c r="H238" s="167"/>
      <c r="I238" s="167"/>
    </row>
    <row r="239" spans="4:9">
      <c r="D239" s="167"/>
      <c r="E239" s="167"/>
      <c r="F239" s="167"/>
      <c r="G239" s="167"/>
      <c r="H239" s="167"/>
      <c r="I239" s="167"/>
    </row>
    <row r="240" spans="4:9">
      <c r="D240" s="167"/>
      <c r="E240" s="167"/>
      <c r="F240" s="167"/>
      <c r="G240" s="167"/>
      <c r="H240" s="167"/>
      <c r="I240" s="167"/>
    </row>
    <row r="241" spans="4:9">
      <c r="D241" s="167"/>
      <c r="E241" s="167"/>
      <c r="F241" s="167"/>
      <c r="G241" s="167"/>
      <c r="H241" s="167"/>
      <c r="I241" s="167"/>
    </row>
    <row r="242" spans="4:9">
      <c r="D242" s="167"/>
      <c r="E242" s="167"/>
      <c r="F242" s="167"/>
      <c r="G242" s="167"/>
      <c r="H242" s="167"/>
      <c r="I242" s="167"/>
    </row>
    <row r="243" spans="4:9">
      <c r="D243" s="167"/>
      <c r="E243" s="167"/>
      <c r="F243" s="167"/>
      <c r="G243" s="167"/>
      <c r="H243" s="167"/>
      <c r="I243" s="167"/>
    </row>
    <row r="244" spans="4:9">
      <c r="D244" s="167"/>
      <c r="E244" s="167"/>
      <c r="F244" s="167"/>
      <c r="G244" s="167"/>
      <c r="H244" s="167"/>
      <c r="I244" s="167"/>
    </row>
    <row r="245" spans="4:9">
      <c r="D245" s="167"/>
      <c r="E245" s="167"/>
      <c r="F245" s="167"/>
      <c r="G245" s="167"/>
      <c r="H245" s="167"/>
      <c r="I245" s="167"/>
    </row>
    <row r="246" spans="4:9">
      <c r="D246" s="167"/>
      <c r="E246" s="167"/>
      <c r="F246" s="167"/>
      <c r="G246" s="167"/>
      <c r="H246" s="167"/>
      <c r="I246" s="167"/>
    </row>
    <row r="247" spans="4:9">
      <c r="D247" s="167"/>
      <c r="E247" s="167"/>
      <c r="F247" s="167"/>
      <c r="G247" s="167"/>
      <c r="H247" s="167"/>
      <c r="I247" s="167"/>
    </row>
    <row r="248" spans="4:9">
      <c r="D248" s="167"/>
      <c r="E248" s="167"/>
      <c r="F248" s="167"/>
      <c r="G248" s="167"/>
      <c r="H248" s="167"/>
      <c r="I248" s="167"/>
    </row>
    <row r="249" spans="4:9">
      <c r="D249" s="167"/>
      <c r="E249" s="167"/>
      <c r="F249" s="167"/>
      <c r="G249" s="167"/>
      <c r="H249" s="167"/>
      <c r="I249" s="167"/>
    </row>
    <row r="250" spans="4:9">
      <c r="D250" s="167"/>
      <c r="E250" s="167"/>
      <c r="F250" s="167"/>
      <c r="G250" s="167"/>
      <c r="H250" s="167"/>
      <c r="I250" s="167"/>
    </row>
    <row r="251" spans="4:9">
      <c r="D251" s="167"/>
      <c r="E251" s="167"/>
      <c r="F251" s="167"/>
      <c r="G251" s="167"/>
      <c r="H251" s="167"/>
      <c r="I251" s="167"/>
    </row>
    <row r="252" spans="4:9">
      <c r="D252" s="167"/>
      <c r="E252" s="167"/>
      <c r="F252" s="167"/>
      <c r="G252" s="167"/>
      <c r="H252" s="167"/>
      <c r="I252" s="167"/>
    </row>
    <row r="253" spans="4:9">
      <c r="D253" s="167"/>
      <c r="E253" s="167"/>
      <c r="F253" s="167"/>
      <c r="G253" s="167"/>
      <c r="H253" s="167"/>
      <c r="I253" s="167"/>
    </row>
    <row r="254" spans="4:9">
      <c r="D254" s="167"/>
      <c r="E254" s="167"/>
      <c r="F254" s="167"/>
      <c r="G254" s="167"/>
      <c r="H254" s="167"/>
      <c r="I254" s="167"/>
    </row>
    <row r="255" spans="4:9">
      <c r="D255" s="167"/>
      <c r="E255" s="167"/>
      <c r="F255" s="167"/>
      <c r="G255" s="167"/>
      <c r="H255" s="167"/>
      <c r="I255" s="167"/>
    </row>
    <row r="256" spans="4:9">
      <c r="D256" s="167"/>
      <c r="E256" s="167"/>
      <c r="F256" s="167"/>
      <c r="G256" s="167"/>
      <c r="H256" s="167"/>
      <c r="I256" s="167"/>
    </row>
    <row r="257" spans="4:9">
      <c r="D257" s="167"/>
      <c r="E257" s="167"/>
      <c r="F257" s="167"/>
      <c r="G257" s="167"/>
      <c r="H257" s="167"/>
      <c r="I257" s="167"/>
    </row>
    <row r="258" spans="4:9">
      <c r="D258" s="167"/>
      <c r="E258" s="167"/>
      <c r="F258" s="167"/>
      <c r="G258" s="167"/>
      <c r="H258" s="167"/>
      <c r="I258" s="167"/>
    </row>
    <row r="259" spans="4:9">
      <c r="D259" s="167"/>
      <c r="E259" s="167"/>
      <c r="F259" s="167"/>
      <c r="G259" s="167"/>
      <c r="H259" s="167"/>
      <c r="I259" s="167"/>
    </row>
    <row r="260" spans="4:9">
      <c r="D260" s="167"/>
      <c r="E260" s="167"/>
      <c r="F260" s="167"/>
      <c r="G260" s="167"/>
      <c r="H260" s="167"/>
      <c r="I260" s="167"/>
    </row>
    <row r="261" spans="4:9">
      <c r="D261" s="167"/>
      <c r="E261" s="167"/>
      <c r="F261" s="167"/>
      <c r="G261" s="167"/>
      <c r="H261" s="167"/>
      <c r="I261" s="167"/>
    </row>
    <row r="262" spans="4:9">
      <c r="D262" s="167"/>
      <c r="E262" s="167"/>
      <c r="F262" s="167"/>
      <c r="G262" s="167"/>
      <c r="H262" s="167"/>
      <c r="I262" s="167"/>
    </row>
    <row r="263" spans="4:9">
      <c r="D263" s="167"/>
      <c r="E263" s="167"/>
      <c r="F263" s="167"/>
      <c r="G263" s="167"/>
      <c r="H263" s="167"/>
      <c r="I263" s="167"/>
    </row>
    <row r="264" spans="4:9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phoneticPr fontId="0" type="noConversion"/>
  <dataValidations disablePrompts="1"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1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3"/>
  <sheetViews>
    <sheetView workbookViewId="0">
      <selection activeCell="D79" sqref="D79"/>
    </sheetView>
  </sheetViews>
  <sheetFormatPr defaultColWidth="10.7109375" defaultRowHeight="12.75"/>
  <cols>
    <col min="1" max="1" width="42" style="50" customWidth="1"/>
    <col min="2" max="2" width="8.140625" style="76" customWidth="1"/>
    <col min="3" max="3" width="19.7109375" style="50" customWidth="1"/>
    <col min="4" max="4" width="20.140625" style="50" customWidth="1"/>
    <col min="5" max="5" width="23.7109375" style="50" customWidth="1"/>
    <col min="6" max="6" width="19.7109375" style="50" customWidth="1"/>
    <col min="7" max="16384" width="10.7109375" style="50"/>
  </cols>
  <sheetData>
    <row r="1" spans="1:15" ht="15.75" customHeight="1">
      <c r="A1" s="48"/>
      <c r="B1" s="49"/>
      <c r="C1" s="48"/>
      <c r="D1" s="48"/>
      <c r="E1" s="48"/>
      <c r="F1" s="48"/>
    </row>
    <row r="2" spans="1:15" ht="12.75" customHeight="1">
      <c r="A2" s="194" t="s">
        <v>853</v>
      </c>
      <c r="B2" s="194"/>
      <c r="C2" s="194"/>
      <c r="D2" s="194"/>
      <c r="E2" s="194"/>
      <c r="F2" s="194"/>
    </row>
    <row r="3" spans="1:15" ht="12.75" customHeight="1">
      <c r="A3" s="194" t="s">
        <v>811</v>
      </c>
      <c r="B3" s="194"/>
      <c r="C3" s="194"/>
      <c r="D3" s="194"/>
      <c r="E3" s="194"/>
      <c r="F3" s="194"/>
    </row>
    <row r="4" spans="1:15" ht="12.75" customHeight="1">
      <c r="A4" s="51"/>
      <c r="B4" s="47"/>
      <c r="C4" s="51"/>
      <c r="D4" s="51"/>
      <c r="E4" s="51"/>
      <c r="F4" s="51"/>
    </row>
    <row r="5" spans="1:15" ht="12.75" customHeight="1">
      <c r="A5" s="52" t="s">
        <v>379</v>
      </c>
      <c r="B5" s="598" t="str">
        <f>'справка №1-БАЛАНС'!E3</f>
        <v>СОФАРМА АД</v>
      </c>
      <c r="C5" s="614"/>
      <c r="D5" s="564"/>
      <c r="E5" s="348" t="s">
        <v>1</v>
      </c>
      <c r="F5" s="567">
        <f>'справка №1-БАЛАНС'!H3</f>
        <v>831902088</v>
      </c>
    </row>
    <row r="6" spans="1:15" ht="15" customHeight="1">
      <c r="A6" s="53" t="s">
        <v>812</v>
      </c>
      <c r="B6" s="598" t="str">
        <f>'справка №1-БАЛАНС'!E5</f>
        <v>01.01.-31.12.2013</v>
      </c>
      <c r="C6" s="625"/>
      <c r="D6" s="54"/>
      <c r="E6" s="349" t="s">
        <v>3</v>
      </c>
      <c r="F6" s="568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1:15" s="55" customFormat="1" ht="15" customHeight="1">
      <c r="B7" s="603"/>
      <c r="C7" s="627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s="62" customFormat="1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15" ht="14.25" customHeight="1">
      <c r="A10" s="63" t="s">
        <v>818</v>
      </c>
      <c r="B10" s="64"/>
      <c r="C10" s="516"/>
      <c r="D10" s="516"/>
      <c r="E10" s="516"/>
      <c r="F10" s="516"/>
    </row>
    <row r="11" spans="1:15" ht="18" customHeight="1">
      <c r="A11" s="65" t="s">
        <v>819</v>
      </c>
      <c r="B11" s="66"/>
      <c r="C11" s="516"/>
      <c r="D11" s="577"/>
      <c r="E11" s="516"/>
      <c r="F11" s="516"/>
    </row>
    <row r="12" spans="1:15" ht="14.25" customHeight="1">
      <c r="A12" s="65">
        <v>1</v>
      </c>
      <c r="B12" s="66"/>
      <c r="C12" s="527"/>
      <c r="D12" s="578"/>
      <c r="E12" s="527"/>
      <c r="F12" s="529">
        <f>C12-E12</f>
        <v>0</v>
      </c>
    </row>
    <row r="13" spans="1:15">
      <c r="A13" s="65">
        <v>2</v>
      </c>
      <c r="B13" s="66"/>
      <c r="C13" s="527"/>
      <c r="D13" s="578"/>
      <c r="E13" s="527"/>
      <c r="F13" s="529">
        <f t="shared" ref="F13:F26" si="0">C13-E13</f>
        <v>0</v>
      </c>
    </row>
    <row r="14" spans="1:15">
      <c r="A14" s="65">
        <v>3</v>
      </c>
      <c r="B14" s="66"/>
      <c r="C14" s="527"/>
      <c r="D14" s="578"/>
      <c r="E14" s="527"/>
      <c r="F14" s="529">
        <f t="shared" si="0"/>
        <v>0</v>
      </c>
    </row>
    <row r="15" spans="1:15">
      <c r="A15" s="65">
        <v>4</v>
      </c>
      <c r="B15" s="66"/>
      <c r="C15" s="527"/>
      <c r="D15" s="578"/>
      <c r="E15" s="527"/>
      <c r="F15" s="529">
        <f t="shared" si="0"/>
        <v>0</v>
      </c>
    </row>
    <row r="16" spans="1:15">
      <c r="A16" s="65">
        <v>5</v>
      </c>
      <c r="B16" s="66"/>
      <c r="C16" s="527"/>
      <c r="D16" s="578"/>
      <c r="E16" s="527"/>
      <c r="F16" s="529">
        <f t="shared" si="0"/>
        <v>0</v>
      </c>
    </row>
    <row r="17" spans="1:16">
      <c r="A17" s="65">
        <v>6</v>
      </c>
      <c r="B17" s="66"/>
      <c r="C17" s="527"/>
      <c r="D17" s="578"/>
      <c r="E17" s="527"/>
      <c r="F17" s="529">
        <f t="shared" si="0"/>
        <v>0</v>
      </c>
    </row>
    <row r="18" spans="1:16">
      <c r="A18" s="65">
        <v>7</v>
      </c>
      <c r="B18" s="66"/>
      <c r="C18" s="527"/>
      <c r="D18" s="578"/>
      <c r="E18" s="527"/>
      <c r="F18" s="529">
        <f t="shared" si="0"/>
        <v>0</v>
      </c>
    </row>
    <row r="19" spans="1:16">
      <c r="A19" s="65">
        <v>8</v>
      </c>
      <c r="B19" s="66"/>
      <c r="C19" s="527"/>
      <c r="D19" s="578"/>
      <c r="E19" s="527"/>
      <c r="F19" s="529">
        <f t="shared" si="0"/>
        <v>0</v>
      </c>
    </row>
    <row r="20" spans="1:16">
      <c r="A20" s="65">
        <v>9</v>
      </c>
      <c r="B20" s="66"/>
      <c r="C20" s="527"/>
      <c r="D20" s="578"/>
      <c r="E20" s="527"/>
      <c r="F20" s="529">
        <f t="shared" si="0"/>
        <v>0</v>
      </c>
    </row>
    <row r="21" spans="1:16">
      <c r="A21" s="65">
        <v>10</v>
      </c>
      <c r="B21" s="66"/>
      <c r="C21" s="527"/>
      <c r="D21" s="578"/>
      <c r="E21" s="527"/>
      <c r="F21" s="529">
        <f t="shared" si="0"/>
        <v>0</v>
      </c>
    </row>
    <row r="22" spans="1:16">
      <c r="A22" s="65">
        <v>11</v>
      </c>
      <c r="B22" s="66"/>
      <c r="C22" s="527"/>
      <c r="D22" s="578"/>
      <c r="E22" s="527"/>
      <c r="F22" s="529">
        <f t="shared" si="0"/>
        <v>0</v>
      </c>
    </row>
    <row r="23" spans="1:16">
      <c r="A23" s="65">
        <v>12</v>
      </c>
      <c r="B23" s="66"/>
      <c r="C23" s="527"/>
      <c r="D23" s="578"/>
      <c r="E23" s="527"/>
      <c r="F23" s="529">
        <f t="shared" si="0"/>
        <v>0</v>
      </c>
    </row>
    <row r="24" spans="1:16">
      <c r="A24" s="65">
        <v>13</v>
      </c>
      <c r="B24" s="66"/>
      <c r="C24" s="527"/>
      <c r="D24" s="578"/>
      <c r="E24" s="527"/>
      <c r="F24" s="529">
        <f t="shared" si="0"/>
        <v>0</v>
      </c>
    </row>
    <row r="25" spans="1:16" ht="12" customHeight="1">
      <c r="A25" s="65">
        <v>14</v>
      </c>
      <c r="B25" s="66"/>
      <c r="C25" s="527"/>
      <c r="D25" s="578"/>
      <c r="E25" s="527"/>
      <c r="F25" s="529">
        <f t="shared" si="0"/>
        <v>0</v>
      </c>
    </row>
    <row r="26" spans="1:16">
      <c r="A26" s="65">
        <v>15</v>
      </c>
      <c r="B26" s="66"/>
      <c r="C26" s="527"/>
      <c r="D26" s="578"/>
      <c r="E26" s="527"/>
      <c r="F26" s="529">
        <f t="shared" si="0"/>
        <v>0</v>
      </c>
    </row>
    <row r="27" spans="1:16" ht="11.25" customHeight="1">
      <c r="A27" s="67" t="s">
        <v>558</v>
      </c>
      <c r="B27" s="68" t="s">
        <v>820</v>
      </c>
      <c r="C27" s="516">
        <f>SUM(C12:C26)</f>
        <v>0</v>
      </c>
      <c r="D27" s="577"/>
      <c r="E27" s="516">
        <f>SUM(E12:E26)</f>
        <v>0</v>
      </c>
      <c r="F27" s="528">
        <f>SUM(F12:F26)</f>
        <v>0</v>
      </c>
      <c r="G27" s="507"/>
      <c r="H27" s="507"/>
      <c r="I27" s="507"/>
      <c r="J27" s="507"/>
      <c r="K27" s="507"/>
      <c r="L27" s="507"/>
      <c r="M27" s="507"/>
      <c r="N27" s="507"/>
      <c r="O27" s="507"/>
      <c r="P27" s="507"/>
    </row>
    <row r="28" spans="1:16" ht="16.5" customHeight="1">
      <c r="A28" s="65" t="s">
        <v>821</v>
      </c>
      <c r="B28" s="69"/>
      <c r="C28" s="516"/>
      <c r="D28" s="577"/>
      <c r="E28" s="516"/>
      <c r="F28" s="528"/>
    </row>
    <row r="29" spans="1:16">
      <c r="A29" s="65" t="s">
        <v>537</v>
      </c>
      <c r="B29" s="69"/>
      <c r="C29" s="527"/>
      <c r="D29" s="578"/>
      <c r="E29" s="527"/>
      <c r="F29" s="529">
        <f>C29-E29</f>
        <v>0</v>
      </c>
    </row>
    <row r="30" spans="1:16">
      <c r="A30" s="65" t="s">
        <v>540</v>
      </c>
      <c r="B30" s="69"/>
      <c r="C30" s="527"/>
      <c r="D30" s="578"/>
      <c r="E30" s="527"/>
      <c r="F30" s="529">
        <f t="shared" ref="F30:F43" si="1">C30-E30</f>
        <v>0</v>
      </c>
    </row>
    <row r="31" spans="1:16">
      <c r="A31" s="65" t="s">
        <v>543</v>
      </c>
      <c r="B31" s="69"/>
      <c r="C31" s="527"/>
      <c r="D31" s="578"/>
      <c r="E31" s="527"/>
      <c r="F31" s="529">
        <f t="shared" si="1"/>
        <v>0</v>
      </c>
    </row>
    <row r="32" spans="1:16">
      <c r="A32" s="65" t="s">
        <v>546</v>
      </c>
      <c r="B32" s="69"/>
      <c r="C32" s="527"/>
      <c r="D32" s="578"/>
      <c r="E32" s="527"/>
      <c r="F32" s="529">
        <f t="shared" si="1"/>
        <v>0</v>
      </c>
    </row>
    <row r="33" spans="1:16">
      <c r="A33" s="65">
        <v>5</v>
      </c>
      <c r="B33" s="66"/>
      <c r="C33" s="527"/>
      <c r="D33" s="578"/>
      <c r="E33" s="527"/>
      <c r="F33" s="529">
        <f t="shared" si="1"/>
        <v>0</v>
      </c>
    </row>
    <row r="34" spans="1:16">
      <c r="A34" s="65">
        <v>6</v>
      </c>
      <c r="B34" s="66"/>
      <c r="C34" s="527"/>
      <c r="D34" s="578"/>
      <c r="E34" s="527"/>
      <c r="F34" s="529">
        <f t="shared" si="1"/>
        <v>0</v>
      </c>
    </row>
    <row r="35" spans="1:16">
      <c r="A35" s="65">
        <v>7</v>
      </c>
      <c r="B35" s="66"/>
      <c r="C35" s="527"/>
      <c r="D35" s="578"/>
      <c r="E35" s="527"/>
      <c r="F35" s="529">
        <f t="shared" si="1"/>
        <v>0</v>
      </c>
    </row>
    <row r="36" spans="1:16">
      <c r="A36" s="65">
        <v>8</v>
      </c>
      <c r="B36" s="66"/>
      <c r="C36" s="527"/>
      <c r="D36" s="578"/>
      <c r="E36" s="527"/>
      <c r="F36" s="529">
        <f t="shared" si="1"/>
        <v>0</v>
      </c>
    </row>
    <row r="37" spans="1:16">
      <c r="A37" s="65">
        <v>9</v>
      </c>
      <c r="B37" s="66"/>
      <c r="C37" s="527"/>
      <c r="D37" s="578"/>
      <c r="E37" s="527"/>
      <c r="F37" s="529">
        <f t="shared" si="1"/>
        <v>0</v>
      </c>
    </row>
    <row r="38" spans="1:16">
      <c r="A38" s="65">
        <v>10</v>
      </c>
      <c r="B38" s="66"/>
      <c r="C38" s="527"/>
      <c r="D38" s="578"/>
      <c r="E38" s="527"/>
      <c r="F38" s="529">
        <f t="shared" si="1"/>
        <v>0</v>
      </c>
    </row>
    <row r="39" spans="1:16">
      <c r="A39" s="65">
        <v>11</v>
      </c>
      <c r="B39" s="66"/>
      <c r="C39" s="527"/>
      <c r="D39" s="578"/>
      <c r="E39" s="527"/>
      <c r="F39" s="529">
        <f t="shared" si="1"/>
        <v>0</v>
      </c>
    </row>
    <row r="40" spans="1:16">
      <c r="A40" s="65">
        <v>12</v>
      </c>
      <c r="B40" s="66"/>
      <c r="C40" s="527"/>
      <c r="D40" s="578"/>
      <c r="E40" s="527"/>
      <c r="F40" s="529">
        <f t="shared" si="1"/>
        <v>0</v>
      </c>
    </row>
    <row r="41" spans="1:16">
      <c r="A41" s="65">
        <v>13</v>
      </c>
      <c r="B41" s="66"/>
      <c r="C41" s="527"/>
      <c r="D41" s="578"/>
      <c r="E41" s="527"/>
      <c r="F41" s="529">
        <f t="shared" si="1"/>
        <v>0</v>
      </c>
    </row>
    <row r="42" spans="1:16" ht="12" customHeight="1">
      <c r="A42" s="65">
        <v>14</v>
      </c>
      <c r="B42" s="66"/>
      <c r="C42" s="527"/>
      <c r="D42" s="578"/>
      <c r="E42" s="527"/>
      <c r="F42" s="529">
        <f t="shared" si="1"/>
        <v>0</v>
      </c>
    </row>
    <row r="43" spans="1:16">
      <c r="A43" s="65">
        <v>15</v>
      </c>
      <c r="B43" s="66"/>
      <c r="C43" s="527"/>
      <c r="D43" s="578"/>
      <c r="E43" s="527"/>
      <c r="F43" s="529">
        <f t="shared" si="1"/>
        <v>0</v>
      </c>
    </row>
    <row r="44" spans="1:16" ht="15" customHeight="1">
      <c r="A44" s="67" t="s">
        <v>575</v>
      </c>
      <c r="B44" s="68" t="s">
        <v>822</v>
      </c>
      <c r="C44" s="516">
        <f>SUM(C29:C43)</f>
        <v>0</v>
      </c>
      <c r="D44" s="577"/>
      <c r="E44" s="516">
        <f>SUM(E29:E43)</f>
        <v>0</v>
      </c>
      <c r="F44" s="528">
        <f>SUM(F29:F43)</f>
        <v>0</v>
      </c>
      <c r="G44" s="507"/>
      <c r="H44" s="507"/>
      <c r="I44" s="507"/>
      <c r="J44" s="507"/>
      <c r="K44" s="507"/>
      <c r="L44" s="507"/>
      <c r="M44" s="507"/>
      <c r="N44" s="507"/>
      <c r="O44" s="507"/>
      <c r="P44" s="507"/>
    </row>
    <row r="45" spans="1:16" ht="12.75" customHeight="1">
      <c r="A45" s="65" t="s">
        <v>823</v>
      </c>
      <c r="B45" s="69"/>
      <c r="C45" s="516"/>
      <c r="D45" s="577"/>
      <c r="E45" s="516"/>
      <c r="F45" s="528"/>
    </row>
    <row r="46" spans="1:16">
      <c r="A46" s="65">
        <v>1</v>
      </c>
      <c r="B46" s="69"/>
      <c r="C46" s="527"/>
      <c r="D46" s="578"/>
      <c r="E46" s="527">
        <f>+C46</f>
        <v>0</v>
      </c>
      <c r="F46" s="529">
        <f>C46-E46</f>
        <v>0</v>
      </c>
    </row>
    <row r="47" spans="1:16">
      <c r="A47" s="65" t="s">
        <v>540</v>
      </c>
      <c r="B47" s="69"/>
      <c r="C47" s="527"/>
      <c r="D47" s="578"/>
      <c r="E47" s="527"/>
      <c r="F47" s="529">
        <f t="shared" ref="F47:F60" si="2">C47-E47</f>
        <v>0</v>
      </c>
    </row>
    <row r="48" spans="1:16">
      <c r="A48" s="65" t="s">
        <v>543</v>
      </c>
      <c r="B48" s="69"/>
      <c r="C48" s="527"/>
      <c r="D48" s="578"/>
      <c r="E48" s="527"/>
      <c r="F48" s="529">
        <f t="shared" si="2"/>
        <v>0</v>
      </c>
    </row>
    <row r="49" spans="1:16">
      <c r="A49" s="65" t="s">
        <v>546</v>
      </c>
      <c r="B49" s="69"/>
      <c r="C49" s="527"/>
      <c r="D49" s="578"/>
      <c r="E49" s="527"/>
      <c r="F49" s="529">
        <f t="shared" si="2"/>
        <v>0</v>
      </c>
    </row>
    <row r="50" spans="1:16">
      <c r="A50" s="65">
        <v>5</v>
      </c>
      <c r="B50" s="66"/>
      <c r="C50" s="527"/>
      <c r="D50" s="578"/>
      <c r="E50" s="527"/>
      <c r="F50" s="529">
        <f t="shared" si="2"/>
        <v>0</v>
      </c>
    </row>
    <row r="51" spans="1:16">
      <c r="A51" s="65">
        <v>6</v>
      </c>
      <c r="B51" s="66"/>
      <c r="C51" s="527"/>
      <c r="D51" s="578"/>
      <c r="E51" s="527"/>
      <c r="F51" s="529">
        <f t="shared" si="2"/>
        <v>0</v>
      </c>
    </row>
    <row r="52" spans="1:16">
      <c r="A52" s="65">
        <v>7</v>
      </c>
      <c r="B52" s="66"/>
      <c r="C52" s="527"/>
      <c r="D52" s="578"/>
      <c r="E52" s="527"/>
      <c r="F52" s="529">
        <f t="shared" si="2"/>
        <v>0</v>
      </c>
    </row>
    <row r="53" spans="1:16">
      <c r="A53" s="65">
        <v>8</v>
      </c>
      <c r="B53" s="66"/>
      <c r="C53" s="527"/>
      <c r="D53" s="578"/>
      <c r="E53" s="527"/>
      <c r="F53" s="529">
        <f t="shared" si="2"/>
        <v>0</v>
      </c>
    </row>
    <row r="54" spans="1:16">
      <c r="A54" s="65">
        <v>9</v>
      </c>
      <c r="B54" s="66"/>
      <c r="C54" s="527"/>
      <c r="D54" s="578"/>
      <c r="E54" s="527"/>
      <c r="F54" s="529">
        <f t="shared" si="2"/>
        <v>0</v>
      </c>
    </row>
    <row r="55" spans="1:16">
      <c r="A55" s="65">
        <v>10</v>
      </c>
      <c r="B55" s="66"/>
      <c r="C55" s="527"/>
      <c r="D55" s="578"/>
      <c r="E55" s="527"/>
      <c r="F55" s="529">
        <f t="shared" si="2"/>
        <v>0</v>
      </c>
    </row>
    <row r="56" spans="1:16">
      <c r="A56" s="65">
        <v>11</v>
      </c>
      <c r="B56" s="66"/>
      <c r="C56" s="527"/>
      <c r="D56" s="578"/>
      <c r="E56" s="527"/>
      <c r="F56" s="529">
        <f t="shared" si="2"/>
        <v>0</v>
      </c>
    </row>
    <row r="57" spans="1:16">
      <c r="A57" s="65">
        <v>12</v>
      </c>
      <c r="B57" s="66"/>
      <c r="C57" s="527"/>
      <c r="D57" s="578"/>
      <c r="E57" s="527"/>
      <c r="F57" s="529">
        <f t="shared" si="2"/>
        <v>0</v>
      </c>
    </row>
    <row r="58" spans="1:16">
      <c r="A58" s="65">
        <v>13</v>
      </c>
      <c r="B58" s="66"/>
      <c r="C58" s="527"/>
      <c r="D58" s="578"/>
      <c r="E58" s="527"/>
      <c r="F58" s="529">
        <f t="shared" si="2"/>
        <v>0</v>
      </c>
    </row>
    <row r="59" spans="1:16" ht="12" customHeight="1">
      <c r="A59" s="65">
        <v>14</v>
      </c>
      <c r="B59" s="66"/>
      <c r="C59" s="527"/>
      <c r="D59" s="578"/>
      <c r="E59" s="527"/>
      <c r="F59" s="529">
        <f t="shared" si="2"/>
        <v>0</v>
      </c>
    </row>
    <row r="60" spans="1:16">
      <c r="A60" s="65">
        <v>15</v>
      </c>
      <c r="B60" s="66"/>
      <c r="C60" s="527"/>
      <c r="D60" s="578"/>
      <c r="E60" s="527"/>
      <c r="F60" s="529">
        <f t="shared" si="2"/>
        <v>0</v>
      </c>
    </row>
    <row r="61" spans="1:16" ht="12" customHeight="1">
      <c r="A61" s="67" t="s">
        <v>594</v>
      </c>
      <c r="B61" s="68" t="s">
        <v>824</v>
      </c>
      <c r="C61" s="516">
        <f>SUM(C46:C60)</f>
        <v>0</v>
      </c>
      <c r="D61" s="577"/>
      <c r="E61" s="516">
        <f>SUM(E46:E60)</f>
        <v>0</v>
      </c>
      <c r="F61" s="528">
        <f>SUM(F46:F60)</f>
        <v>0</v>
      </c>
      <c r="G61" s="507"/>
      <c r="H61" s="507"/>
      <c r="I61" s="507"/>
      <c r="J61" s="507"/>
      <c r="K61" s="507"/>
      <c r="L61" s="507"/>
      <c r="M61" s="507"/>
      <c r="N61" s="507"/>
      <c r="O61" s="507"/>
      <c r="P61" s="507"/>
    </row>
    <row r="62" spans="1:16" ht="18.75" customHeight="1">
      <c r="A62" s="65" t="s">
        <v>825</v>
      </c>
      <c r="B62" s="69"/>
      <c r="C62" s="516"/>
      <c r="D62" s="577"/>
      <c r="E62" s="516"/>
      <c r="F62" s="528"/>
    </row>
    <row r="63" spans="1:16">
      <c r="A63" s="65" t="s">
        <v>867</v>
      </c>
      <c r="B63" s="69"/>
      <c r="C63" s="527">
        <v>2313</v>
      </c>
      <c r="D63" s="584">
        <v>0.14879999999999999</v>
      </c>
      <c r="E63" s="527">
        <f>+C63</f>
        <v>2313</v>
      </c>
      <c r="F63" s="529">
        <f>C63-E63</f>
        <v>0</v>
      </c>
    </row>
    <row r="64" spans="1:16">
      <c r="A64" s="65" t="s">
        <v>868</v>
      </c>
      <c r="B64" s="69"/>
      <c r="C64" s="527">
        <v>2539</v>
      </c>
      <c r="D64" s="584">
        <v>0.1021</v>
      </c>
      <c r="E64" s="527">
        <f>+C64</f>
        <v>2539</v>
      </c>
      <c r="F64" s="529">
        <f t="shared" ref="F64:F76" si="3">C64-E64</f>
        <v>0</v>
      </c>
    </row>
    <row r="65" spans="1:16">
      <c r="A65" s="65" t="s">
        <v>869</v>
      </c>
      <c r="B65" s="69"/>
      <c r="C65" s="527">
        <v>1141</v>
      </c>
      <c r="D65" s="584">
        <v>0.109</v>
      </c>
      <c r="E65" s="527"/>
      <c r="F65" s="529">
        <f t="shared" si="3"/>
        <v>1141</v>
      </c>
    </row>
    <row r="66" spans="1:16">
      <c r="A66" s="65" t="s">
        <v>870</v>
      </c>
      <c r="B66" s="66"/>
      <c r="C66" s="527">
        <v>270</v>
      </c>
      <c r="D66" s="584">
        <v>0.1002</v>
      </c>
      <c r="E66" s="527">
        <f>+C66</f>
        <v>270</v>
      </c>
      <c r="F66" s="529">
        <f t="shared" si="3"/>
        <v>0</v>
      </c>
    </row>
    <row r="67" spans="1:16">
      <c r="A67" s="65" t="s">
        <v>871</v>
      </c>
      <c r="B67" s="66"/>
      <c r="C67" s="527">
        <v>75</v>
      </c>
      <c r="D67" s="584">
        <v>2E-3</v>
      </c>
      <c r="E67" s="527">
        <f>+C67</f>
        <v>75</v>
      </c>
      <c r="F67" s="529">
        <f t="shared" si="3"/>
        <v>0</v>
      </c>
    </row>
    <row r="68" spans="1:16">
      <c r="A68" s="65" t="s">
        <v>872</v>
      </c>
      <c r="B68" s="66"/>
      <c r="C68" s="527">
        <v>16</v>
      </c>
      <c r="D68" s="584">
        <v>0.12909999999999999</v>
      </c>
      <c r="E68" s="527">
        <v>0</v>
      </c>
      <c r="F68" s="529">
        <f t="shared" si="3"/>
        <v>16</v>
      </c>
    </row>
    <row r="69" spans="1:16">
      <c r="A69" s="65" t="s">
        <v>873</v>
      </c>
      <c r="B69" s="66"/>
      <c r="C69" s="527">
        <v>39</v>
      </c>
      <c r="D69" s="584">
        <v>4.4999999999999998E-2</v>
      </c>
      <c r="E69" s="527">
        <v>0</v>
      </c>
      <c r="F69" s="529">
        <f t="shared" si="3"/>
        <v>39</v>
      </c>
    </row>
    <row r="70" spans="1:16">
      <c r="A70" s="583" t="s">
        <v>874</v>
      </c>
      <c r="B70" s="66"/>
      <c r="C70" s="527">
        <v>7</v>
      </c>
      <c r="D70" s="584">
        <v>1.4800000000000001E-2</v>
      </c>
      <c r="E70" s="527">
        <f>+C70</f>
        <v>7</v>
      </c>
      <c r="F70" s="529">
        <f t="shared" si="3"/>
        <v>0</v>
      </c>
    </row>
    <row r="71" spans="1:16">
      <c r="A71" s="583" t="s">
        <v>875</v>
      </c>
      <c r="B71" s="66"/>
      <c r="C71" s="527">
        <v>3</v>
      </c>
      <c r="D71" s="584"/>
      <c r="E71" s="527">
        <f>+C71</f>
        <v>3</v>
      </c>
      <c r="F71" s="529">
        <f t="shared" si="3"/>
        <v>0</v>
      </c>
    </row>
    <row r="72" spans="1:16">
      <c r="A72" s="583" t="s">
        <v>876</v>
      </c>
      <c r="B72" s="66"/>
      <c r="C72" s="527">
        <v>70</v>
      </c>
      <c r="D72" s="584">
        <v>3.3E-3</v>
      </c>
      <c r="E72" s="527">
        <v>0</v>
      </c>
      <c r="F72" s="529">
        <f t="shared" si="3"/>
        <v>70</v>
      </c>
    </row>
    <row r="73" spans="1:16">
      <c r="A73" s="583" t="s">
        <v>877</v>
      </c>
      <c r="B73" s="66"/>
      <c r="C73" s="527">
        <v>2</v>
      </c>
      <c r="D73" s="584">
        <v>1E-4</v>
      </c>
      <c r="E73" s="527">
        <v>0</v>
      </c>
      <c r="F73" s="529">
        <f t="shared" si="3"/>
        <v>2</v>
      </c>
    </row>
    <row r="74" spans="1:16" ht="12" customHeight="1">
      <c r="A74" s="583" t="s">
        <v>878</v>
      </c>
      <c r="B74" s="66"/>
      <c r="C74" s="527">
        <v>158</v>
      </c>
      <c r="D74" s="584">
        <v>0.19</v>
      </c>
      <c r="E74" s="527">
        <v>0</v>
      </c>
      <c r="F74" s="529">
        <f t="shared" si="3"/>
        <v>158</v>
      </c>
    </row>
    <row r="75" spans="1:16">
      <c r="A75" s="583" t="s">
        <v>887</v>
      </c>
      <c r="B75" s="66"/>
      <c r="C75" s="527">
        <v>101</v>
      </c>
      <c r="D75" s="584">
        <v>1.95E-2</v>
      </c>
      <c r="E75" s="527">
        <v>0</v>
      </c>
      <c r="F75" s="529">
        <f t="shared" si="3"/>
        <v>101</v>
      </c>
    </row>
    <row r="76" spans="1:16">
      <c r="A76" s="583" t="s">
        <v>888</v>
      </c>
      <c r="B76" s="66"/>
      <c r="C76" s="527">
        <v>15</v>
      </c>
      <c r="D76" s="584">
        <v>5.0000000000000001E-3</v>
      </c>
      <c r="E76" s="527">
        <v>0</v>
      </c>
      <c r="F76" s="529">
        <f t="shared" si="3"/>
        <v>15</v>
      </c>
    </row>
    <row r="77" spans="1:16">
      <c r="A77" s="583" t="s">
        <v>889</v>
      </c>
      <c r="B77" s="66"/>
      <c r="C77" s="527">
        <v>1</v>
      </c>
      <c r="D77" s="584">
        <v>2.0999999999999999E-3</v>
      </c>
      <c r="E77" s="527">
        <v>723</v>
      </c>
      <c r="F77" s="529">
        <f>C77-E77</f>
        <v>-722</v>
      </c>
    </row>
    <row r="78" spans="1:16">
      <c r="A78" s="65"/>
      <c r="B78" s="66"/>
      <c r="C78" s="527"/>
      <c r="D78" s="578"/>
      <c r="E78" s="527">
        <f>C78</f>
        <v>0</v>
      </c>
      <c r="F78" s="529"/>
    </row>
    <row r="79" spans="1:16">
      <c r="A79" s="65"/>
      <c r="B79" s="66"/>
      <c r="C79" s="527"/>
      <c r="D79" s="578"/>
      <c r="E79" s="527">
        <v>47</v>
      </c>
      <c r="F79" s="529">
        <f>C79-E79</f>
        <v>-47</v>
      </c>
    </row>
    <row r="80" spans="1:16" ht="14.25" customHeight="1">
      <c r="A80" s="67" t="s">
        <v>826</v>
      </c>
      <c r="B80" s="68" t="s">
        <v>827</v>
      </c>
      <c r="C80" s="516">
        <f>SUM(C63:C79)</f>
        <v>6750</v>
      </c>
      <c r="D80" s="577"/>
      <c r="E80" s="516">
        <f>SUM(E63:E79)</f>
        <v>5977</v>
      </c>
      <c r="F80" s="528">
        <f>SUM(F63:F79)</f>
        <v>773</v>
      </c>
      <c r="G80" s="507"/>
      <c r="H80" s="507"/>
      <c r="I80" s="507"/>
      <c r="J80" s="507"/>
      <c r="K80" s="507"/>
      <c r="L80" s="507"/>
      <c r="M80" s="507"/>
      <c r="N80" s="507"/>
      <c r="O80" s="507"/>
      <c r="P80" s="507"/>
    </row>
    <row r="81" spans="1:16" ht="20.25" customHeight="1">
      <c r="A81" s="70" t="s">
        <v>828</v>
      </c>
      <c r="B81" s="68" t="s">
        <v>829</v>
      </c>
      <c r="C81" s="516">
        <f>C80+C61+C44+C27</f>
        <v>6750</v>
      </c>
      <c r="D81" s="577"/>
      <c r="E81" s="516">
        <f>E80+E61+E44+E27</f>
        <v>5977</v>
      </c>
      <c r="F81" s="528">
        <f>F80+F61+F44+F27</f>
        <v>773</v>
      </c>
      <c r="G81" s="507"/>
      <c r="H81" s="507"/>
      <c r="I81" s="507"/>
      <c r="J81" s="507"/>
      <c r="K81" s="507"/>
      <c r="L81" s="507"/>
      <c r="M81" s="507"/>
      <c r="N81" s="507"/>
      <c r="O81" s="507"/>
      <c r="P81" s="507"/>
    </row>
    <row r="82" spans="1:16" ht="15" customHeight="1">
      <c r="A82" s="63" t="s">
        <v>830</v>
      </c>
      <c r="B82" s="68"/>
      <c r="C82" s="516"/>
      <c r="D82" s="577"/>
      <c r="E82" s="516"/>
      <c r="F82" s="528"/>
    </row>
    <row r="83" spans="1:16" ht="14.25" customHeight="1">
      <c r="A83" s="65" t="s">
        <v>819</v>
      </c>
      <c r="B83" s="69"/>
      <c r="C83" s="516"/>
      <c r="D83" s="577"/>
      <c r="E83" s="516"/>
      <c r="F83" s="528"/>
    </row>
    <row r="84" spans="1:16">
      <c r="A84" s="65">
        <v>1</v>
      </c>
      <c r="B84" s="69"/>
      <c r="C84" s="527"/>
      <c r="D84" s="578"/>
      <c r="E84" s="527"/>
      <c r="F84" s="529">
        <f>C84-E84</f>
        <v>0</v>
      </c>
    </row>
    <row r="85" spans="1:16">
      <c r="A85" s="65">
        <v>2</v>
      </c>
      <c r="B85" s="69"/>
      <c r="C85" s="527"/>
      <c r="D85" s="578"/>
      <c r="E85" s="527"/>
      <c r="F85" s="529">
        <f t="shared" ref="F85:F98" si="4">C85-E85</f>
        <v>0</v>
      </c>
    </row>
    <row r="86" spans="1:16">
      <c r="A86" s="65">
        <v>3</v>
      </c>
      <c r="B86" s="69"/>
      <c r="C86" s="527"/>
      <c r="D86" s="578"/>
      <c r="E86" s="527"/>
      <c r="F86" s="529">
        <f t="shared" si="4"/>
        <v>0</v>
      </c>
    </row>
    <row r="87" spans="1:16">
      <c r="A87" s="65">
        <v>4</v>
      </c>
      <c r="B87" s="69"/>
      <c r="C87" s="527"/>
      <c r="D87" s="578"/>
      <c r="E87" s="527"/>
      <c r="F87" s="529">
        <f t="shared" si="4"/>
        <v>0</v>
      </c>
    </row>
    <row r="88" spans="1:16">
      <c r="A88" s="65">
        <v>5</v>
      </c>
      <c r="B88" s="66"/>
      <c r="C88" s="527"/>
      <c r="D88" s="578"/>
      <c r="E88" s="527"/>
      <c r="F88" s="529">
        <f t="shared" si="4"/>
        <v>0</v>
      </c>
    </row>
    <row r="89" spans="1:16">
      <c r="A89" s="65">
        <v>6</v>
      </c>
      <c r="B89" s="66"/>
      <c r="C89" s="527"/>
      <c r="D89" s="578"/>
      <c r="E89" s="527"/>
      <c r="F89" s="529">
        <f t="shared" si="4"/>
        <v>0</v>
      </c>
    </row>
    <row r="90" spans="1:16">
      <c r="A90" s="65">
        <v>7</v>
      </c>
      <c r="B90" s="66"/>
      <c r="C90" s="527"/>
      <c r="D90" s="578"/>
      <c r="E90" s="527"/>
      <c r="F90" s="529">
        <f t="shared" si="4"/>
        <v>0</v>
      </c>
    </row>
    <row r="91" spans="1:16">
      <c r="A91" s="65">
        <v>8</v>
      </c>
      <c r="B91" s="66"/>
      <c r="C91" s="527"/>
      <c r="D91" s="578"/>
      <c r="E91" s="527"/>
      <c r="F91" s="529">
        <f t="shared" si="4"/>
        <v>0</v>
      </c>
    </row>
    <row r="92" spans="1:16" ht="12" customHeight="1">
      <c r="A92" s="65">
        <v>9</v>
      </c>
      <c r="B92" s="66"/>
      <c r="C92" s="527"/>
      <c r="D92" s="578"/>
      <c r="E92" s="527"/>
      <c r="F92" s="529">
        <f t="shared" si="4"/>
        <v>0</v>
      </c>
    </row>
    <row r="93" spans="1:16">
      <c r="A93" s="65">
        <v>10</v>
      </c>
      <c r="B93" s="66"/>
      <c r="C93" s="527"/>
      <c r="D93" s="578"/>
      <c r="E93" s="527"/>
      <c r="F93" s="529">
        <f t="shared" si="4"/>
        <v>0</v>
      </c>
    </row>
    <row r="94" spans="1:16">
      <c r="A94" s="65">
        <v>11</v>
      </c>
      <c r="B94" s="66"/>
      <c r="C94" s="527"/>
      <c r="D94" s="578"/>
      <c r="E94" s="527"/>
      <c r="F94" s="529">
        <f t="shared" si="4"/>
        <v>0</v>
      </c>
    </row>
    <row r="95" spans="1:16">
      <c r="A95" s="65">
        <v>12</v>
      </c>
      <c r="B95" s="66"/>
      <c r="C95" s="527"/>
      <c r="D95" s="578"/>
      <c r="E95" s="527"/>
      <c r="F95" s="529">
        <f t="shared" si="4"/>
        <v>0</v>
      </c>
    </row>
    <row r="96" spans="1:16">
      <c r="A96" s="65">
        <v>13</v>
      </c>
      <c r="B96" s="66"/>
      <c r="C96" s="527"/>
      <c r="D96" s="578"/>
      <c r="E96" s="527"/>
      <c r="F96" s="529">
        <f t="shared" si="4"/>
        <v>0</v>
      </c>
    </row>
    <row r="97" spans="1:16" ht="12" customHeight="1">
      <c r="A97" s="65">
        <v>14</v>
      </c>
      <c r="B97" s="66"/>
      <c r="C97" s="527"/>
      <c r="D97" s="578"/>
      <c r="E97" s="527"/>
      <c r="F97" s="529">
        <f t="shared" si="4"/>
        <v>0</v>
      </c>
    </row>
    <row r="98" spans="1:16">
      <c r="A98" s="65">
        <v>15</v>
      </c>
      <c r="B98" s="66"/>
      <c r="C98" s="527"/>
      <c r="D98" s="578"/>
      <c r="E98" s="527"/>
      <c r="F98" s="529">
        <f t="shared" si="4"/>
        <v>0</v>
      </c>
    </row>
    <row r="99" spans="1:16" ht="15" customHeight="1">
      <c r="A99" s="67" t="s">
        <v>558</v>
      </c>
      <c r="B99" s="68" t="s">
        <v>831</v>
      </c>
      <c r="C99" s="516">
        <f>SUM(C84:C98)</f>
        <v>0</v>
      </c>
      <c r="D99" s="577"/>
      <c r="E99" s="516">
        <f>SUM(E84:E98)</f>
        <v>0</v>
      </c>
      <c r="F99" s="528">
        <f>SUM(F84:F98)</f>
        <v>0</v>
      </c>
      <c r="G99" s="507"/>
      <c r="H99" s="507"/>
      <c r="I99" s="507"/>
      <c r="J99" s="507"/>
      <c r="K99" s="507"/>
      <c r="L99" s="507"/>
      <c r="M99" s="507"/>
      <c r="N99" s="507"/>
      <c r="O99" s="507"/>
      <c r="P99" s="507"/>
    </row>
    <row r="100" spans="1:16" ht="15.75" customHeight="1">
      <c r="A100" s="65" t="s">
        <v>821</v>
      </c>
      <c r="B100" s="69"/>
      <c r="C100" s="516"/>
      <c r="D100" s="577"/>
      <c r="E100" s="516"/>
      <c r="F100" s="528"/>
    </row>
    <row r="101" spans="1:16">
      <c r="A101" s="65" t="s">
        <v>537</v>
      </c>
      <c r="B101" s="69"/>
      <c r="C101" s="527"/>
      <c r="D101" s="578"/>
      <c r="E101" s="527"/>
      <c r="F101" s="529">
        <f>C101-E101</f>
        <v>0</v>
      </c>
    </row>
    <row r="102" spans="1:16">
      <c r="A102" s="65" t="s">
        <v>540</v>
      </c>
      <c r="B102" s="69"/>
      <c r="C102" s="527"/>
      <c r="D102" s="578"/>
      <c r="E102" s="527"/>
      <c r="F102" s="529">
        <f t="shared" ref="F102:F115" si="5">C102-E102</f>
        <v>0</v>
      </c>
    </row>
    <row r="103" spans="1:16">
      <c r="A103" s="65" t="s">
        <v>543</v>
      </c>
      <c r="B103" s="69"/>
      <c r="C103" s="527"/>
      <c r="D103" s="578"/>
      <c r="E103" s="527"/>
      <c r="F103" s="529">
        <f t="shared" si="5"/>
        <v>0</v>
      </c>
    </row>
    <row r="104" spans="1:16">
      <c r="A104" s="65" t="s">
        <v>546</v>
      </c>
      <c r="B104" s="69"/>
      <c r="C104" s="527"/>
      <c r="D104" s="578"/>
      <c r="E104" s="527"/>
      <c r="F104" s="529">
        <f t="shared" si="5"/>
        <v>0</v>
      </c>
    </row>
    <row r="105" spans="1:16">
      <c r="A105" s="65">
        <v>5</v>
      </c>
      <c r="B105" s="66"/>
      <c r="C105" s="527"/>
      <c r="D105" s="578"/>
      <c r="E105" s="527"/>
      <c r="F105" s="529">
        <f t="shared" si="5"/>
        <v>0</v>
      </c>
    </row>
    <row r="106" spans="1:16">
      <c r="A106" s="65">
        <v>6</v>
      </c>
      <c r="B106" s="66"/>
      <c r="C106" s="527"/>
      <c r="D106" s="578"/>
      <c r="E106" s="527"/>
      <c r="F106" s="529">
        <f t="shared" si="5"/>
        <v>0</v>
      </c>
    </row>
    <row r="107" spans="1:16">
      <c r="A107" s="65">
        <v>7</v>
      </c>
      <c r="B107" s="66"/>
      <c r="C107" s="527"/>
      <c r="D107" s="578"/>
      <c r="E107" s="527"/>
      <c r="F107" s="529">
        <f t="shared" si="5"/>
        <v>0</v>
      </c>
    </row>
    <row r="108" spans="1:16">
      <c r="A108" s="65">
        <v>8</v>
      </c>
      <c r="B108" s="66"/>
      <c r="C108" s="527"/>
      <c r="D108" s="578"/>
      <c r="E108" s="527"/>
      <c r="F108" s="529">
        <f t="shared" si="5"/>
        <v>0</v>
      </c>
    </row>
    <row r="109" spans="1:16" ht="12" customHeight="1">
      <c r="A109" s="65">
        <v>9</v>
      </c>
      <c r="B109" s="66"/>
      <c r="C109" s="527"/>
      <c r="D109" s="578"/>
      <c r="E109" s="527"/>
      <c r="F109" s="529">
        <f t="shared" si="5"/>
        <v>0</v>
      </c>
    </row>
    <row r="110" spans="1:16">
      <c r="A110" s="65">
        <v>10</v>
      </c>
      <c r="B110" s="66"/>
      <c r="C110" s="527"/>
      <c r="D110" s="578"/>
      <c r="E110" s="527"/>
      <c r="F110" s="529">
        <f t="shared" si="5"/>
        <v>0</v>
      </c>
    </row>
    <row r="111" spans="1:16">
      <c r="A111" s="65">
        <v>11</v>
      </c>
      <c r="B111" s="66"/>
      <c r="C111" s="527"/>
      <c r="D111" s="578"/>
      <c r="E111" s="527"/>
      <c r="F111" s="529">
        <f t="shared" si="5"/>
        <v>0</v>
      </c>
    </row>
    <row r="112" spans="1:16">
      <c r="A112" s="65">
        <v>12</v>
      </c>
      <c r="B112" s="66"/>
      <c r="C112" s="527"/>
      <c r="D112" s="578"/>
      <c r="E112" s="527"/>
      <c r="F112" s="529">
        <f t="shared" si="5"/>
        <v>0</v>
      </c>
    </row>
    <row r="113" spans="1:16">
      <c r="A113" s="65">
        <v>13</v>
      </c>
      <c r="B113" s="66"/>
      <c r="C113" s="527"/>
      <c r="D113" s="578"/>
      <c r="E113" s="527"/>
      <c r="F113" s="529">
        <f t="shared" si="5"/>
        <v>0</v>
      </c>
    </row>
    <row r="114" spans="1:16" ht="12" customHeight="1">
      <c r="A114" s="65">
        <v>14</v>
      </c>
      <c r="B114" s="66"/>
      <c r="C114" s="527"/>
      <c r="D114" s="578"/>
      <c r="E114" s="527"/>
      <c r="F114" s="529">
        <f t="shared" si="5"/>
        <v>0</v>
      </c>
    </row>
    <row r="115" spans="1:16">
      <c r="A115" s="65">
        <v>15</v>
      </c>
      <c r="B115" s="66"/>
      <c r="C115" s="527"/>
      <c r="D115" s="578"/>
      <c r="E115" s="527"/>
      <c r="F115" s="529">
        <f t="shared" si="5"/>
        <v>0</v>
      </c>
    </row>
    <row r="116" spans="1:16" ht="11.25" customHeight="1">
      <c r="A116" s="67" t="s">
        <v>575</v>
      </c>
      <c r="B116" s="68" t="s">
        <v>832</v>
      </c>
      <c r="C116" s="516">
        <f>SUM(C101:C115)</f>
        <v>0</v>
      </c>
      <c r="D116" s="577"/>
      <c r="E116" s="516">
        <f>SUM(E101:E115)</f>
        <v>0</v>
      </c>
      <c r="F116" s="528">
        <f>SUM(F101:F115)</f>
        <v>0</v>
      </c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</row>
    <row r="117" spans="1:16" ht="15" customHeight="1">
      <c r="A117" s="65" t="s">
        <v>823</v>
      </c>
      <c r="B117" s="69"/>
      <c r="C117" s="516"/>
      <c r="D117" s="577"/>
      <c r="E117" s="516"/>
      <c r="F117" s="528"/>
    </row>
    <row r="118" spans="1:16">
      <c r="A118" s="65" t="s">
        <v>890</v>
      </c>
      <c r="B118" s="69"/>
      <c r="C118" s="527">
        <v>998</v>
      </c>
      <c r="D118" s="578">
        <v>0.2019</v>
      </c>
      <c r="E118" s="527"/>
      <c r="F118" s="529">
        <f>C118-E118</f>
        <v>998</v>
      </c>
    </row>
    <row r="119" spans="1:16">
      <c r="A119" s="65" t="s">
        <v>540</v>
      </c>
      <c r="B119" s="66"/>
      <c r="C119" s="527"/>
      <c r="D119" s="578"/>
      <c r="E119" s="527"/>
      <c r="F119" s="529">
        <f t="shared" ref="F119:F130" si="6">C119-E119</f>
        <v>0</v>
      </c>
    </row>
    <row r="120" spans="1:16">
      <c r="A120" s="65" t="s">
        <v>543</v>
      </c>
      <c r="B120" s="66"/>
      <c r="C120" s="527"/>
      <c r="D120" s="578"/>
      <c r="E120" s="527"/>
      <c r="F120" s="529">
        <f t="shared" si="6"/>
        <v>0</v>
      </c>
    </row>
    <row r="121" spans="1:16">
      <c r="A121" s="65" t="s">
        <v>546</v>
      </c>
      <c r="B121" s="69"/>
      <c r="C121" s="527"/>
      <c r="D121" s="578"/>
      <c r="E121" s="527"/>
      <c r="F121" s="529">
        <f t="shared" si="6"/>
        <v>0</v>
      </c>
    </row>
    <row r="122" spans="1:16">
      <c r="A122" s="65">
        <v>5</v>
      </c>
      <c r="B122" s="66"/>
      <c r="C122" s="527"/>
      <c r="D122" s="578"/>
      <c r="E122" s="527"/>
      <c r="F122" s="529">
        <f t="shared" si="6"/>
        <v>0</v>
      </c>
    </row>
    <row r="123" spans="1:16">
      <c r="A123" s="65">
        <v>6</v>
      </c>
      <c r="B123" s="66"/>
      <c r="C123" s="527"/>
      <c r="D123" s="578"/>
      <c r="E123" s="527"/>
      <c r="F123" s="529">
        <f t="shared" si="6"/>
        <v>0</v>
      </c>
    </row>
    <row r="124" spans="1:16">
      <c r="A124" s="65">
        <v>7</v>
      </c>
      <c r="B124" s="66"/>
      <c r="C124" s="527"/>
      <c r="D124" s="578"/>
      <c r="E124" s="527"/>
      <c r="F124" s="529">
        <f t="shared" si="6"/>
        <v>0</v>
      </c>
    </row>
    <row r="125" spans="1:16">
      <c r="A125" s="65">
        <v>8</v>
      </c>
      <c r="B125" s="66"/>
      <c r="C125" s="527"/>
      <c r="D125" s="578"/>
      <c r="E125" s="527"/>
      <c r="F125" s="529">
        <f t="shared" si="6"/>
        <v>0</v>
      </c>
    </row>
    <row r="126" spans="1:16" ht="12" customHeight="1">
      <c r="A126" s="65">
        <v>9</v>
      </c>
      <c r="B126" s="66"/>
      <c r="C126" s="527"/>
      <c r="D126" s="578"/>
      <c r="E126" s="527"/>
      <c r="F126" s="529">
        <f t="shared" si="6"/>
        <v>0</v>
      </c>
    </row>
    <row r="127" spans="1:16">
      <c r="A127" s="65">
        <v>10</v>
      </c>
      <c r="B127" s="66"/>
      <c r="C127" s="527"/>
      <c r="D127" s="578"/>
      <c r="E127" s="527"/>
      <c r="F127" s="529">
        <f t="shared" si="6"/>
        <v>0</v>
      </c>
    </row>
    <row r="128" spans="1:16">
      <c r="A128" s="65">
        <v>11</v>
      </c>
      <c r="B128" s="66"/>
      <c r="C128" s="527"/>
      <c r="D128" s="578"/>
      <c r="E128" s="527"/>
      <c r="F128" s="529">
        <f t="shared" si="6"/>
        <v>0</v>
      </c>
    </row>
    <row r="129" spans="1:16">
      <c r="A129" s="65">
        <v>12</v>
      </c>
      <c r="B129" s="66"/>
      <c r="C129" s="527"/>
      <c r="D129" s="578"/>
      <c r="E129" s="527"/>
      <c r="F129" s="529">
        <f t="shared" si="6"/>
        <v>0</v>
      </c>
    </row>
    <row r="130" spans="1:16">
      <c r="A130" s="65">
        <v>13</v>
      </c>
      <c r="B130" s="66"/>
      <c r="C130" s="527"/>
      <c r="D130" s="578"/>
      <c r="E130" s="527"/>
      <c r="F130" s="529">
        <f t="shared" si="6"/>
        <v>0</v>
      </c>
    </row>
    <row r="131" spans="1:16" ht="15.75" customHeight="1">
      <c r="A131" s="67" t="s">
        <v>594</v>
      </c>
      <c r="B131" s="68" t="s">
        <v>833</v>
      </c>
      <c r="C131" s="516">
        <f>SUM(C118:C130)</f>
        <v>998</v>
      </c>
      <c r="D131" s="577"/>
      <c r="E131" s="516">
        <f>SUM(E118:E130)</f>
        <v>0</v>
      </c>
      <c r="F131" s="528">
        <f>SUM(F118:F130)</f>
        <v>998</v>
      </c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</row>
    <row r="132" spans="1:16" ht="12.75" customHeight="1">
      <c r="A132" s="65" t="s">
        <v>825</v>
      </c>
      <c r="B132" s="69"/>
      <c r="C132" s="516"/>
      <c r="D132" s="577"/>
      <c r="E132" s="516"/>
      <c r="F132" s="528"/>
    </row>
    <row r="133" spans="1:16">
      <c r="A133" s="65" t="s">
        <v>879</v>
      </c>
      <c r="B133" s="69"/>
      <c r="C133" s="527">
        <v>1313</v>
      </c>
      <c r="D133" s="584">
        <v>7.7000000000000002E-3</v>
      </c>
      <c r="E133" s="527"/>
      <c r="F133" s="529">
        <f>C133-E133</f>
        <v>1313</v>
      </c>
    </row>
    <row r="134" spans="1:16">
      <c r="A134" s="65" t="s">
        <v>880</v>
      </c>
      <c r="B134" s="69"/>
      <c r="C134" s="527">
        <v>1.31</v>
      </c>
      <c r="D134" s="584">
        <v>1.9340000000000001E-4</v>
      </c>
      <c r="E134" s="527"/>
      <c r="F134" s="529">
        <f t="shared" ref="F134:F145" si="7">C134-E134</f>
        <v>1.31</v>
      </c>
    </row>
    <row r="135" spans="1:16">
      <c r="A135" s="65" t="s">
        <v>881</v>
      </c>
      <c r="B135" s="69"/>
      <c r="C135" s="527"/>
      <c r="D135" s="584">
        <v>6.5400000000000004E-5</v>
      </c>
      <c r="E135" s="527"/>
      <c r="F135" s="529">
        <f t="shared" si="7"/>
        <v>0</v>
      </c>
    </row>
    <row r="136" spans="1:16">
      <c r="A136" s="65" t="s">
        <v>882</v>
      </c>
      <c r="B136" s="69"/>
      <c r="C136" s="527">
        <v>4</v>
      </c>
      <c r="D136" s="584">
        <v>1.6799999999999998E-5</v>
      </c>
      <c r="E136" s="527"/>
      <c r="F136" s="529">
        <f t="shared" si="7"/>
        <v>4</v>
      </c>
    </row>
    <row r="137" spans="1:16">
      <c r="A137" s="65" t="s">
        <v>883</v>
      </c>
      <c r="B137" s="66"/>
      <c r="C137" s="527"/>
      <c r="D137" s="584">
        <v>7.6500000000000003E-5</v>
      </c>
      <c r="E137" s="527"/>
      <c r="F137" s="529">
        <f t="shared" si="7"/>
        <v>0</v>
      </c>
    </row>
    <row r="138" spans="1:16">
      <c r="A138" s="65" t="s">
        <v>884</v>
      </c>
      <c r="B138" s="66"/>
      <c r="C138" s="527"/>
      <c r="D138" s="584">
        <v>1.158E-4</v>
      </c>
      <c r="E138" s="527"/>
      <c r="F138" s="529">
        <f t="shared" si="7"/>
        <v>0</v>
      </c>
    </row>
    <row r="139" spans="1:16">
      <c r="A139" s="65" t="s">
        <v>885</v>
      </c>
      <c r="B139" s="66"/>
      <c r="C139" s="527">
        <v>3</v>
      </c>
      <c r="D139" s="584">
        <v>0.01</v>
      </c>
      <c r="E139" s="527"/>
      <c r="F139" s="529">
        <f t="shared" si="7"/>
        <v>3</v>
      </c>
    </row>
    <row r="140" spans="1:16" ht="12" customHeight="1">
      <c r="A140" s="65" t="s">
        <v>886</v>
      </c>
      <c r="B140" s="66"/>
      <c r="C140" s="527">
        <v>10</v>
      </c>
      <c r="D140" s="584">
        <v>0.19</v>
      </c>
      <c r="E140" s="527"/>
      <c r="F140" s="529">
        <f t="shared" si="7"/>
        <v>10</v>
      </c>
    </row>
    <row r="141" spans="1:16">
      <c r="A141" s="65">
        <v>9</v>
      </c>
      <c r="B141" s="66"/>
      <c r="C141" s="527"/>
      <c r="D141" s="578"/>
      <c r="E141" s="527"/>
      <c r="F141" s="529">
        <f t="shared" si="7"/>
        <v>0</v>
      </c>
    </row>
    <row r="142" spans="1:16">
      <c r="A142" s="65">
        <v>10</v>
      </c>
      <c r="B142" s="66"/>
      <c r="C142" s="527"/>
      <c r="D142" s="578"/>
      <c r="E142" s="527"/>
      <c r="F142" s="529">
        <f t="shared" si="7"/>
        <v>0</v>
      </c>
    </row>
    <row r="143" spans="1:16">
      <c r="A143" s="65">
        <v>11</v>
      </c>
      <c r="B143" s="66"/>
      <c r="C143" s="527"/>
      <c r="D143" s="578"/>
      <c r="E143" s="527"/>
      <c r="F143" s="529">
        <f t="shared" si="7"/>
        <v>0</v>
      </c>
    </row>
    <row r="144" spans="1:16" ht="12" customHeight="1">
      <c r="A144" s="65">
        <v>12</v>
      </c>
      <c r="B144" s="66"/>
      <c r="C144" s="527"/>
      <c r="D144" s="578"/>
      <c r="E144" s="527"/>
      <c r="F144" s="529">
        <f t="shared" si="7"/>
        <v>0</v>
      </c>
    </row>
    <row r="145" spans="1:16">
      <c r="A145" s="65">
        <v>13</v>
      </c>
      <c r="B145" s="66"/>
      <c r="C145" s="527"/>
      <c r="D145" s="578"/>
      <c r="E145" s="527"/>
      <c r="F145" s="529">
        <f t="shared" si="7"/>
        <v>0</v>
      </c>
    </row>
    <row r="146" spans="1:16" ht="17.25" customHeight="1">
      <c r="A146" s="67" t="s">
        <v>826</v>
      </c>
      <c r="B146" s="68" t="s">
        <v>834</v>
      </c>
      <c r="C146" s="516">
        <f>SUM(C133:C145)</f>
        <v>1331.31</v>
      </c>
      <c r="D146" s="516"/>
      <c r="E146" s="516">
        <f>SUM(E133:E145)</f>
        <v>0</v>
      </c>
      <c r="F146" s="528">
        <f>SUM(F133:F145)</f>
        <v>1331.31</v>
      </c>
      <c r="G146" s="507"/>
      <c r="H146" s="507"/>
      <c r="I146" s="507"/>
      <c r="J146" s="507"/>
      <c r="K146" s="507"/>
      <c r="L146" s="507"/>
      <c r="M146" s="507"/>
      <c r="N146" s="507"/>
      <c r="O146" s="507"/>
      <c r="P146" s="507"/>
    </row>
    <row r="147" spans="1:16" ht="19.5" customHeight="1">
      <c r="A147" s="70" t="s">
        <v>835</v>
      </c>
      <c r="B147" s="68" t="s">
        <v>836</v>
      </c>
      <c r="C147" s="516">
        <f>C146+C131+C116+C99</f>
        <v>2329.31</v>
      </c>
      <c r="D147" s="516"/>
      <c r="E147" s="516">
        <f>E146+E131+E116+E99</f>
        <v>0</v>
      </c>
      <c r="F147" s="528">
        <f>F146+F131+F116+F99</f>
        <v>2329.31</v>
      </c>
      <c r="G147" s="507"/>
      <c r="H147" s="507"/>
      <c r="I147" s="507"/>
      <c r="J147" s="507"/>
      <c r="K147" s="507"/>
      <c r="L147" s="507"/>
      <c r="M147" s="507"/>
      <c r="N147" s="507"/>
      <c r="O147" s="507"/>
      <c r="P147" s="507"/>
    </row>
    <row r="148" spans="1:16" ht="19.5" customHeight="1">
      <c r="A148" s="71"/>
      <c r="B148" s="72"/>
      <c r="C148" s="73"/>
      <c r="D148" s="73"/>
      <c r="E148" s="73"/>
      <c r="F148" s="73"/>
    </row>
    <row r="149" spans="1:16">
      <c r="A149" s="537" t="s">
        <v>896</v>
      </c>
      <c r="B149" s="538"/>
      <c r="C149" s="626" t="s">
        <v>847</v>
      </c>
      <c r="D149" s="626"/>
      <c r="E149" s="626"/>
      <c r="F149" s="626"/>
    </row>
    <row r="150" spans="1:16">
      <c r="A150" s="74"/>
      <c r="B150" s="75"/>
      <c r="C150" s="74"/>
      <c r="D150" s="74"/>
      <c r="E150" s="74"/>
      <c r="F150" s="74"/>
    </row>
    <row r="151" spans="1:16">
      <c r="A151" s="74"/>
      <c r="B151" s="75"/>
      <c r="C151" s="626" t="s">
        <v>864</v>
      </c>
      <c r="D151" s="626"/>
      <c r="E151" s="626"/>
      <c r="F151" s="626"/>
    </row>
    <row r="152" spans="1:16">
      <c r="C152" s="74"/>
      <c r="E152" s="74"/>
    </row>
    <row r="153" spans="1:16">
      <c r="C153" s="582"/>
    </row>
  </sheetData>
  <mergeCells count="5">
    <mergeCell ref="C151:F151"/>
    <mergeCell ref="C149:F149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8:F130 C84:F98 C101:F115 C63:F79 C12:F26 C29:F43 C46:F60 C133:F145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 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Stefka Dobriyanova</cp:lastModifiedBy>
  <cp:lastPrinted>2014-02-26T11:20:39Z</cp:lastPrinted>
  <dcterms:created xsi:type="dcterms:W3CDTF">2000-06-29T12:02:40Z</dcterms:created>
  <dcterms:modified xsi:type="dcterms:W3CDTF">2014-02-27T11:46:51Z</dcterms:modified>
</cp:coreProperties>
</file>