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PH\Desktop\Annual cons 2019\"/>
    </mc:Choice>
  </mc:AlternateContent>
  <xr:revisionPtr revIDLastSave="0" documentId="13_ncr:1_{AB745526-0A94-445A-A0A3-65FAD6D46B4C}" xr6:coauthVersionLast="45" xr6:coauthVersionMax="45" xr10:uidLastSave="{00000000-0000-0000-0000-000000000000}"/>
  <bookViews>
    <workbookView xWindow="-110" yWindow="-110" windowWidth="19420" windowHeight="1042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'!$A$1:$I$35</definedName>
    <definedName name="_xlnm.Print_Area" localSheetId="3">SCF!$A$1:$E$78</definedName>
    <definedName name="_xlnm.Print_Area" localSheetId="1">SCI!$A$1:$H$74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SCF!$82:$65548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SCF!$80:$65548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SCF!$82:$65548,SCF!$64:$65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SEQ!$A$1:$Q$62</definedName>
    <definedName name="Z_9656BBF7_C4A3_41EC_B0C6_A21B380E3C2F_.wvu.Rows" localSheetId="3" hidden="1">SCF!$82:$65548,SCF!$64:$65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3" l="1"/>
  <c r="F61" i="3"/>
  <c r="O49" i="5" l="1"/>
  <c r="D34" i="3" l="1"/>
  <c r="S53" i="5"/>
  <c r="D61" i="3" l="1"/>
  <c r="F43" i="2" l="1"/>
  <c r="I56" i="5"/>
  <c r="D43" i="2" l="1"/>
  <c r="S48" i="5" l="1"/>
  <c r="S47" i="5"/>
  <c r="O40" i="5" l="1"/>
  <c r="U43" i="5"/>
  <c r="Q23" i="5" l="1"/>
  <c r="U23" i="5" s="1"/>
  <c r="S21" i="5"/>
  <c r="O21" i="5"/>
  <c r="Q19" i="5"/>
  <c r="P16" i="5"/>
  <c r="O16" i="5"/>
  <c r="U19" i="5" l="1"/>
  <c r="F19" i="2"/>
  <c r="P21" i="5" l="1"/>
  <c r="Q15" i="5"/>
  <c r="U15" i="5" s="1"/>
  <c r="D62" i="3" l="1"/>
  <c r="D50" i="3"/>
  <c r="D35" i="3"/>
  <c r="D39" i="3" s="1"/>
  <c r="D26" i="3"/>
  <c r="D18" i="3"/>
  <c r="D25" i="2"/>
  <c r="D19" i="2"/>
  <c r="D30" i="2" l="1"/>
  <c r="D64" i="3"/>
  <c r="D66" i="3" s="1"/>
  <c r="D28" i="3"/>
  <c r="E60" i="4"/>
  <c r="C60" i="4"/>
  <c r="B58" i="5" l="1"/>
  <c r="F34" i="5" l="1"/>
  <c r="Q14" i="5"/>
  <c r="U14" i="5" s="1"/>
  <c r="Q57" i="5"/>
  <c r="U57" i="5" s="1"/>
  <c r="E58" i="5"/>
  <c r="R40" i="5"/>
  <c r="S40" i="5"/>
  <c r="T40" i="5"/>
  <c r="P40" i="5"/>
  <c r="F62" i="3" l="1"/>
  <c r="F50" i="3"/>
  <c r="F34" i="3"/>
  <c r="F35" i="3" s="1"/>
  <c r="F39" i="3" s="1"/>
  <c r="F26" i="3"/>
  <c r="F16" i="3"/>
  <c r="F18" i="3" s="1"/>
  <c r="F64" i="3" l="1"/>
  <c r="F66" i="3" s="1"/>
  <c r="F28" i="3"/>
  <c r="A68" i="4" l="1"/>
  <c r="A61" i="5" l="1"/>
  <c r="Q24" i="5" l="1"/>
  <c r="Q50" i="5" l="1"/>
  <c r="Q49" i="5"/>
  <c r="Q48" i="5"/>
  <c r="Q42" i="5"/>
  <c r="Q41" i="5"/>
  <c r="U42" i="5" l="1"/>
  <c r="Q40" i="5"/>
  <c r="U41" i="5"/>
  <c r="U24" i="5"/>
  <c r="U40" i="5" l="1"/>
  <c r="F46" i="2"/>
  <c r="F47" i="2" s="1"/>
  <c r="D46" i="2"/>
  <c r="D47" i="2" s="1"/>
  <c r="Q38" i="5"/>
  <c r="S45" i="5"/>
  <c r="U49" i="5"/>
  <c r="U50" i="5"/>
  <c r="Q54" i="5"/>
  <c r="U54" i="5" s="1"/>
  <c r="Q53" i="5"/>
  <c r="U53" i="5" s="1"/>
  <c r="Q56" i="5"/>
  <c r="U56" i="5" s="1"/>
  <c r="S52" i="5"/>
  <c r="O45" i="5"/>
  <c r="O52" i="5"/>
  <c r="M52" i="5"/>
  <c r="K52" i="5"/>
  <c r="I52" i="5"/>
  <c r="G40" i="5"/>
  <c r="G58" i="5" s="1"/>
  <c r="E40" i="4"/>
  <c r="I28" i="5"/>
  <c r="Q32" i="5"/>
  <c r="U32" i="5" s="1"/>
  <c r="K28" i="5"/>
  <c r="Q18" i="5"/>
  <c r="C40" i="4"/>
  <c r="U48" i="5"/>
  <c r="Q22" i="5"/>
  <c r="Q26" i="5"/>
  <c r="U26" i="5" s="1"/>
  <c r="Q25" i="5"/>
  <c r="U25" i="5" s="1"/>
  <c r="D34" i="5"/>
  <c r="L52" i="5"/>
  <c r="N52" i="5"/>
  <c r="P52" i="5"/>
  <c r="P58" i="5" s="1"/>
  <c r="R52" i="5"/>
  <c r="T52" i="5"/>
  <c r="T58" i="5" s="1"/>
  <c r="H40" i="5"/>
  <c r="I40" i="5"/>
  <c r="J40" i="5"/>
  <c r="K40" i="5"/>
  <c r="L40" i="5"/>
  <c r="M40" i="5"/>
  <c r="N40" i="5"/>
  <c r="E16" i="5"/>
  <c r="E34" i="5" s="1"/>
  <c r="C16" i="5"/>
  <c r="R16" i="5"/>
  <c r="R34" i="5" s="1"/>
  <c r="S16" i="5"/>
  <c r="T16" i="5"/>
  <c r="H16" i="5"/>
  <c r="H34" i="5" s="1"/>
  <c r="I16" i="5"/>
  <c r="J16" i="5"/>
  <c r="J34" i="5" s="1"/>
  <c r="K16" i="5"/>
  <c r="L16" i="5"/>
  <c r="M16" i="5"/>
  <c r="N16" i="5"/>
  <c r="N34" i="5" s="1"/>
  <c r="G16" i="5"/>
  <c r="G34" i="5" s="1"/>
  <c r="Q30" i="5"/>
  <c r="U30" i="5" s="1"/>
  <c r="T21" i="5"/>
  <c r="O28" i="5"/>
  <c r="S28" i="5"/>
  <c r="Q29" i="5"/>
  <c r="U29" i="5" s="1"/>
  <c r="L28" i="5"/>
  <c r="M28" i="5"/>
  <c r="Q12" i="5"/>
  <c r="Q46" i="5"/>
  <c r="U46" i="5" s="1"/>
  <c r="Q47" i="5"/>
  <c r="U47" i="5" s="1"/>
  <c r="E18" i="4"/>
  <c r="F25" i="2"/>
  <c r="F30" i="2" s="1"/>
  <c r="B34" i="5"/>
  <c r="C18" i="4"/>
  <c r="C34" i="5" l="1"/>
  <c r="C58" i="5" s="1"/>
  <c r="U22" i="5"/>
  <c r="U21" i="5" s="1"/>
  <c r="Q21" i="5"/>
  <c r="U18" i="5"/>
  <c r="Q16" i="5"/>
  <c r="M58" i="5"/>
  <c r="I34" i="5"/>
  <c r="O34" i="5"/>
  <c r="L34" i="5"/>
  <c r="I58" i="5"/>
  <c r="S58" i="5"/>
  <c r="K58" i="5"/>
  <c r="P34" i="5"/>
  <c r="K34" i="5"/>
  <c r="M34" i="5"/>
  <c r="S34" i="5"/>
  <c r="O58" i="5"/>
  <c r="F35" i="2"/>
  <c r="F49" i="2" s="1"/>
  <c r="U12" i="5"/>
  <c r="D35" i="2"/>
  <c r="D49" i="2" s="1"/>
  <c r="U38" i="5"/>
  <c r="T34" i="5"/>
  <c r="Q52" i="5"/>
  <c r="U52" i="5"/>
  <c r="Q45" i="5"/>
  <c r="U45" i="5" s="1"/>
  <c r="E62" i="4"/>
  <c r="E66" i="4" s="1"/>
  <c r="Q28" i="5"/>
  <c r="U28" i="5"/>
  <c r="C62" i="4"/>
  <c r="Q58" i="5" l="1"/>
  <c r="Q34" i="5"/>
  <c r="U58" i="5"/>
  <c r="C66" i="4"/>
  <c r="U16" i="5"/>
  <c r="U34" i="5" s="1"/>
</calcChain>
</file>

<file path=xl/sharedStrings.xml><?xml version="1.0" encoding="utf-8"?>
<sst xmlns="http://schemas.openxmlformats.org/spreadsheetml/2006/main" count="279" uniqueCount="219">
  <si>
    <t>BGN'000</t>
  </si>
  <si>
    <t>Печалба/(Загуба) от придобиване и освобождаване на и от дъщерни дружества</t>
  </si>
  <si>
    <t>-</t>
  </si>
  <si>
    <t xml:space="preserve">* дивиденти </t>
  </si>
  <si>
    <t>16, 17</t>
  </si>
  <si>
    <t>Rada Dyrektorów:</t>
  </si>
  <si>
    <t xml:space="preserve">dr hab. Ognian Donew </t>
  </si>
  <si>
    <t>Wesela Stoeva</t>
  </si>
  <si>
    <t>Aleksander Chaushev</t>
  </si>
  <si>
    <t>Ognian Palaveev</t>
  </si>
  <si>
    <t>Iwan Badiński</t>
  </si>
  <si>
    <t xml:space="preserve">Dyrektor wykonawczy: </t>
  </si>
  <si>
    <t xml:space="preserve">Dyrektor ds. finansowych:  </t>
  </si>
  <si>
    <t xml:space="preserve">Główny księgowy (sporządził sprawozdanie): </t>
  </si>
  <si>
    <t>Ludmiła Bonjova</t>
  </si>
  <si>
    <t>Adres zarządu:</t>
  </si>
  <si>
    <t>miasto Sofia</t>
  </si>
  <si>
    <t>ul."Iliensko shose" 16</t>
  </si>
  <si>
    <t>Prawnicy:</t>
  </si>
  <si>
    <t>Kancelaria  "Gaczew, Baleva, Partnerzy"</t>
  </si>
  <si>
    <t>Ventsislav Stoev</t>
  </si>
  <si>
    <t>Stefan Yovkov</t>
  </si>
  <si>
    <t>Banki usługowe:</t>
  </si>
  <si>
    <t>Raiffeisenbank (Bułgaria) EAD</t>
  </si>
  <si>
    <t>DSK Bank EAD</t>
  </si>
  <si>
    <t>Eurobank i EFG Bułgaria AD</t>
  </si>
  <si>
    <t>Unicredit AD</t>
  </si>
  <si>
    <t>Expressbank AD</t>
  </si>
  <si>
    <t>Audytorzy:</t>
  </si>
  <si>
    <t>Baker Tilly Clit &amp; Partners Ltd.</t>
  </si>
  <si>
    <t>SKONSOLIDOWANE ZESTAWIENIE CAŁKOWITYCH DOCHODÓW</t>
  </si>
  <si>
    <t>na rok kończący się 31 grudnia 2019 roku</t>
  </si>
  <si>
    <t>Przychody z umów z klientami</t>
  </si>
  <si>
    <t xml:space="preserve">Inne dochody/(straty) z działalności, netto </t>
  </si>
  <si>
    <t>Zmiany w zapasach gotowej produkcji i produktów w toku</t>
  </si>
  <si>
    <t xml:space="preserve">Wydatki na materiały </t>
  </si>
  <si>
    <t xml:space="preserve">Wydatki na usługi zewnętrzne </t>
  </si>
  <si>
    <t>Wydatki na personel</t>
  </si>
  <si>
    <t xml:space="preserve">Wydatki na umorzenie </t>
  </si>
  <si>
    <t>Wartość bilansowa sprzedanych towarów</t>
  </si>
  <si>
    <t>Inne koszty operacyjne</t>
  </si>
  <si>
    <t xml:space="preserve">Zysk z działalności operacyjnej </t>
  </si>
  <si>
    <t>Przychody finansowe</t>
  </si>
  <si>
    <t>Koszty finansowe</t>
  </si>
  <si>
    <t xml:space="preserve">Przychody / (koszty) finansowe, netto </t>
  </si>
  <si>
    <t xml:space="preserve">Zysk przed opodatkowaniem zysku </t>
  </si>
  <si>
    <t>Zysk od jednostek stowarzyszonych i wspólnych przedsięwzięć, netto</t>
  </si>
  <si>
    <t>Zysk z nabycia i zbycia jednostek zależnych</t>
  </si>
  <si>
    <t xml:space="preserve">Wydatki na opodatkowanie zysku </t>
  </si>
  <si>
    <t>Zysk netto za rok</t>
  </si>
  <si>
    <t>Inne składniki całkowitych dochodów:</t>
  </si>
  <si>
    <t xml:space="preserve">Składniki, które nie zostaną przekształcone w składzie zysku lub strat: </t>
  </si>
  <si>
    <t xml:space="preserve">Późniejsze przeszacowania nieruchomości, urządzenia technicznego i maszyn  </t>
  </si>
  <si>
    <t>Późniejsze oceny zobowiązań z tytułu planów emerytalnych o określonych świadczeniach</t>
  </si>
  <si>
    <t>Zmiana netto wartości godziwej innych długoterminowych inwestycji kapitałowych</t>
  </si>
  <si>
    <t>Podatek dochodowy na podstawie składnikow innych całkowitych dochodów, które nie zostaną poddane ponownie sklasyfikowane</t>
  </si>
  <si>
    <t>Składniki, które można przeklasyfikować do zysku lub straty:</t>
  </si>
  <si>
    <t>Różnice kursowe z przeliczenia działalności zagranicznej</t>
  </si>
  <si>
    <t>Inne całkowite dochody za rok, bez podatku</t>
  </si>
  <si>
    <t>RAZEM KOMPLEKSOWE DOCHODY ZA ROK</t>
  </si>
  <si>
    <t>Zysk netto za rok odnoszący się do:</t>
  </si>
  <si>
    <t>Właściciele spółki macierzystej</t>
  </si>
  <si>
    <t xml:space="preserve">Udział niekontrolujący </t>
  </si>
  <si>
    <t>Udział niekontrolujący</t>
  </si>
  <si>
    <t>Razem kompleksowe dochody za rok odnoszące się do:</t>
  </si>
  <si>
    <t>Dyrektor wykonawczy:</t>
  </si>
  <si>
    <t xml:space="preserve">Borys Borysow </t>
  </si>
  <si>
    <t>Aplikacje</t>
  </si>
  <si>
    <t>GRUPA SOPHARMA</t>
  </si>
  <si>
    <t>SKONSOLIDOWANE SPRAWOZDANIE Z SYTUACJI FINANSOWEJ</t>
  </si>
  <si>
    <t xml:space="preserve">AKTYWA </t>
  </si>
  <si>
    <t>Aktywa trwałe</t>
  </si>
  <si>
    <t>Nieruchomości, urządzenia techniczne i maszyny</t>
  </si>
  <si>
    <t xml:space="preserve">Wartości niematerialne i prawne </t>
  </si>
  <si>
    <t xml:space="preserve">Nieruchomości inwestycyjne </t>
  </si>
  <si>
    <t>Reputacja</t>
  </si>
  <si>
    <t>Inwestycje w jednostkach stowarzyszonych i wspólnych przedsięwzięciach</t>
  </si>
  <si>
    <t>Inne długoterminowe inwestycje kapitałowe</t>
  </si>
  <si>
    <t>Należności długoterminowe od przedsiębiorstw powiązanych</t>
  </si>
  <si>
    <t>Inne należności długoterminowe</t>
  </si>
  <si>
    <t>Aktywa z tytułu odroczonego podatku dochodowego</t>
  </si>
  <si>
    <t>Aktywa obrotowe</t>
  </si>
  <si>
    <t>Rezerwy materiałowe</t>
  </si>
  <si>
    <t xml:space="preserve">Należności z tytułu dostaw i usług </t>
  </si>
  <si>
    <t>Należności od jednostek powiązanych</t>
  </si>
  <si>
    <t>Aktywa przeznaczone do sprzedaży</t>
  </si>
  <si>
    <t>Inne należności i aktywa krótkoterminowe</t>
  </si>
  <si>
    <t>Środki pieniężne i ekwiwalenty środków pieniężnych</t>
  </si>
  <si>
    <t>SUMA AKTYWÓW</t>
  </si>
  <si>
    <t>KAPITAŁ WŁASNY I PASYWA</t>
  </si>
  <si>
    <t>Kapitał własny odnoszący się do właścicieli kapitału własnego spółki dominującej</t>
  </si>
  <si>
    <t>Akcyjny kapitał podstawowy</t>
  </si>
  <si>
    <t>Rezerwy</t>
  </si>
  <si>
    <t>Zyski zatrzymane</t>
  </si>
  <si>
    <t>RAZEM KAPITAŁ WŁASNY</t>
  </si>
  <si>
    <t>PASYWA</t>
  </si>
  <si>
    <t>Zobowiązania długoterminowe</t>
  </si>
  <si>
    <t>Pasywa odroczonych podatków</t>
  </si>
  <si>
    <t>Długoterminowe zobowiązania wobec podmiotów powiązanych</t>
  </si>
  <si>
    <t>Długoterminowe zobowiązania wobec personelu</t>
  </si>
  <si>
    <t>Zobowiązania z tytułu leasingu</t>
  </si>
  <si>
    <t>Finansowanie rządowe</t>
  </si>
  <si>
    <t>Inne zobowiązania długoterminowe</t>
  </si>
  <si>
    <t>Zobowiązania krótkoterminowe</t>
  </si>
  <si>
    <t>Krótkoterminowe pożyczki bankowe</t>
  </si>
  <si>
    <t>Zobowiązania handlowe</t>
  </si>
  <si>
    <t>Krótkoterminowa część długoterminowych kredytów bankowych</t>
  </si>
  <si>
    <t>Zobowiązania wobec jednostek powiązanych</t>
  </si>
  <si>
    <t>Obowiązki wynikające z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</si>
  <si>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</si>
  <si>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</si>
  <si>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</si>
  <si>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</si>
  <si>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 xml:space="preserve">SUMA PASYWÓW </t>
  </si>
  <si>
    <t>RAZEM KAPITAŁ WŁASNY I PASYWA</t>
  </si>
  <si>
    <t>SKONSOLIDOWANE SPRAWOZDANIE Z PRZEPŁYWÓW PIENIĘŻNYCH</t>
  </si>
  <si>
    <t>31 grudnia 2019 rok             BGN'000</t>
  </si>
  <si>
    <t>31 grudnia 2018 rok              BGN'000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</si>
  <si>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</si>
  <si>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</si>
  <si>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</si>
  <si>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</si>
  <si>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</si>
  <si>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</si>
  <si>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>Zwrot podatku dochodowego</t>
  </si>
  <si>
    <t>Zapłacone podatki dochodowe</t>
  </si>
  <si>
    <t>Zapłacone odsetki oraz opłaty bankowe  z tytułu kredytów na środki obrotowe</t>
  </si>
  <si>
    <t>Różnice kursowe netto</t>
  </si>
  <si>
    <t xml:space="preserve">Pozostałe wpływy / (wypłaty), netto </t>
  </si>
  <si>
    <t xml:space="preserve">Przepływy pieniężne netto z działalności operacyjnej </t>
  </si>
  <si>
    <t xml:space="preserve">Przepływy środków pieniężnych z działalności inwestycyjnej  </t>
  </si>
  <si>
    <t xml:space="preserve">Nabycie nieruchomości, urządzenia technicznego i maszyn </t>
  </si>
  <si>
    <t>Wpływy z tytułu sprzedaży nieruchomości, urządzenia technicznego i maszyn</t>
  </si>
  <si>
    <t>Nabycie aktywów niematerialnych</t>
  </si>
  <si>
    <t xml:space="preserve">Nabycie aktywów  inwestycyjnych </t>
  </si>
  <si>
    <t>Zakupy inwestycji kapitałowych</t>
  </si>
  <si>
    <t>Wpływy ze sprzedaży wartości niematerialnych</t>
  </si>
  <si>
    <t>Wpływy ze sprzedaży inwestycji kapitałowych</t>
  </si>
  <si>
    <t>Wpływy z dywidend z inwestycji kapitałowych</t>
  </si>
  <si>
    <t>Płatności za nabycie jednostek zależnych, pomniejszone o otrzymane środki pieniężne</t>
  </si>
  <si>
    <t>Zakupy inwestycyjnew jednostkach stowarzyszonych i wspólnych przedsięwzięciach</t>
  </si>
  <si>
    <t>Wpływy ze sprzedaży inwestycji w jednostkach stowarzyszonych i wspólnych przedsięwzięciacha</t>
  </si>
  <si>
    <t>Wpływy / (płatności) z transakcji z udziałami niekontrolującymi, netto</t>
  </si>
  <si>
    <t>Udzielanie pożyczek przedsiębiorstwom powiązanym</t>
  </si>
  <si>
    <t>Pożyczki spłacone udostępnione podmiotom stowarzyszonym</t>
  </si>
  <si>
    <t>Inne wpływy / (płatności) netto</t>
  </si>
  <si>
    <t xml:space="preserve">Odsetki otrzymane z tytułu udzielonych pożyczek  </t>
  </si>
  <si>
    <t xml:space="preserve">Spłacone pożyczki udzielone innym przedsiębiorstwom </t>
  </si>
  <si>
    <t>Kredyty dla innych podmiotów</t>
  </si>
  <si>
    <t>Przepływy pieniężne netto wykorzystane w działalności inwestycyjnej</t>
  </si>
  <si>
    <t xml:space="preserve">Przepływy środków pieniężnych z działalności finansowej </t>
  </si>
  <si>
    <t>Wpływy z tytułu zobowiązań krótkoterminowych wobec banków (overdraftu)</t>
  </si>
  <si>
    <t>Spłata krótkoterminowych kredytów bankowych (w tym obniżki kredytu w rachunku bieżącym)</t>
  </si>
  <si>
    <t>Wpływy z długoterminowych pożyczek bankowych</t>
  </si>
  <si>
    <t>Spłata długoterminowych pożyczek bankowych</t>
  </si>
  <si>
    <t>Pożyczki otrzymaneod podmiotów powiązanych</t>
  </si>
  <si>
    <t>Spłata pożyczek od podmiotów powiązanych</t>
  </si>
  <si>
    <t>Pożyczki otrzymane z innych przedsiębiorstw</t>
  </si>
  <si>
    <t>Spłata pożyczki do innych firm</t>
  </si>
  <si>
    <t>Wpływy kwot faktoringowych</t>
  </si>
  <si>
    <t>Odsetki i opłaty zapłacone od faktoringu</t>
  </si>
  <si>
    <t>Odsetki i opłaty zapłacone od pożyczek inwestycyjnych</t>
  </si>
  <si>
    <t>Opłaty leasingowe</t>
  </si>
  <si>
    <t>Wpływy z udziałów niekontrolujących w emisji kapitału w jednostkach zależnych</t>
  </si>
  <si>
    <t>Nabyte akcje własne</t>
  </si>
  <si>
    <t xml:space="preserve">Dywidendy spłacone </t>
  </si>
  <si>
    <t>Wpływy z tytułu sprzedaży wykupionych własnych akcji</t>
  </si>
  <si>
    <t>Otrzymane środki rządowe</t>
  </si>
  <si>
    <t>Wzrost netto środków pieniężnych i ich ekwiwalentów</t>
  </si>
  <si>
    <t>Przepływy pieniężne netto z działalności finansowej</t>
  </si>
  <si>
    <t>Środki pieniężne i ich ekwiwalenty w dniu 1 stycznia</t>
  </si>
  <si>
    <t>Środki pieniężne i ich ekwiwalenty na dzień 31 grudnia</t>
  </si>
  <si>
    <t xml:space="preserve">                                    dr hab. Ognian Donew </t>
  </si>
  <si>
    <t>SKONSOLIDOWANE ZESTAWIENIE ZMIAN W KAPITALE WŁASNYM</t>
  </si>
  <si>
    <t>Saldo to 1 stycznia 2018 roku</t>
  </si>
  <si>
    <t>Zmiany w kapitale własnym za 2018 roku</t>
  </si>
  <si>
    <t>Wpływ odkupionych akcji</t>
  </si>
  <si>
    <t>Skutki restrukturyzacji</t>
  </si>
  <si>
    <t>Płatności oparte na akcjach</t>
  </si>
  <si>
    <t xml:space="preserve">Dystrybucja zysk dla:      </t>
  </si>
  <si>
    <t>* rezerwy prawne</t>
  </si>
  <si>
    <t>* sześciomiesięczna dywidenda z zysku za 2018 rok</t>
  </si>
  <si>
    <t>* sześciomiesięczna dywidendy z zysku za 2017 rok</t>
  </si>
  <si>
    <t>Skutki niekontrolowanego uczestnictwa w:</t>
  </si>
  <si>
    <t>* przejęcie / (zwolnienie z) spółek zależnych</t>
  </si>
  <si>
    <t>* podział dywidend</t>
  </si>
  <si>
    <t>* emisja akcji w jednostkach zależnych</t>
  </si>
  <si>
    <t>* zwiększenie udziałów w jednostkach zależnych</t>
  </si>
  <si>
    <t>* zmniejszenie udziałów w jednostkach zależnych</t>
  </si>
  <si>
    <t>Całkowite dochody ogółem za rok, w tym:</t>
  </si>
  <si>
    <t xml:space="preserve"> *  zysk netto za rok</t>
  </si>
  <si>
    <t xml:space="preserve"> *  inne składniki całkowitych dochodów, bez podatków</t>
  </si>
  <si>
    <t>Przeniesienie do zysków zatrzymanych</t>
  </si>
  <si>
    <t>Saldo na dzień 31 grudnia 2018 roku</t>
  </si>
  <si>
    <t>Saldo to 1 stycznia 2019 roku</t>
  </si>
  <si>
    <t>Zmiany w kapitale własnym na 2019 rok</t>
  </si>
  <si>
    <t xml:space="preserve">Podział zysków dla:   </t>
  </si>
  <si>
    <t>* sześciomiesięczna dywidenda z zysku za 2019 rok</t>
  </si>
  <si>
    <t xml:space="preserve">* nabycie / (pozbywanie się) spółek zależnych </t>
  </si>
  <si>
    <t xml:space="preserve">*  podział dywidendów </t>
  </si>
  <si>
    <t xml:space="preserve">*  wzrost udziału w spółkach zależnych  </t>
  </si>
  <si>
    <t xml:space="preserve">* zmniejszenie udziału w spółkach zależnych </t>
  </si>
  <si>
    <t xml:space="preserve"> * zysk netto za rok</t>
  </si>
  <si>
    <t xml:space="preserve"> * inne składniki całkowitych dochodów, bez podatków</t>
  </si>
  <si>
    <t xml:space="preserve">Stan na dzień 31 grudnia 2019 roku </t>
  </si>
  <si>
    <t>Główny kapitał zakładowy</t>
  </si>
  <si>
    <t>Rezerwy prawne</t>
  </si>
  <si>
    <t>Ponowna ocena rezerwa -nieruchomości,maszyny i urządzenia</t>
  </si>
  <si>
    <t>Rezerwa na aktywa finansowe wyceniane w wartości godziwej przez inne całkowite dochody</t>
  </si>
  <si>
    <t>Rezerwa przeliczeniowa w walucie obcej w walucie prezentacji</t>
  </si>
  <si>
    <t>Razem</t>
  </si>
  <si>
    <t>Razem kapital wlasny</t>
  </si>
  <si>
    <t>Odnosi się do właścicieli kapitału własnego jednostki dominującej</t>
  </si>
  <si>
    <t>Kwoty zwolnione od jednostek zależnych, pomniejszone o przekazane środki pieniężne</t>
  </si>
  <si>
    <t>Ying Bank NV - Sofiа</t>
  </si>
  <si>
    <t>BGN</t>
  </si>
  <si>
    <t>Załączniki na stronach 5 – 173 stanowią integralną część skonsolidowanego sprawozdania finansowego</t>
  </si>
  <si>
    <t>Podstawowe i zysk netto na akcję</t>
  </si>
  <si>
    <t>Utrata wartości aktywów trwałych poza zakresem MSSF 9
MSSF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</si>
</sst>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</numFmts>
  <fonts count="9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sz val="16"/>
      <name val="Times New Roman"/>
      <family val="1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indexed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" fillId="0" borderId="0"/>
    <xf numFmtId="0" fontId="60" fillId="0" borderId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22" fillId="0" borderId="0"/>
    <xf numFmtId="0" fontId="62" fillId="0" borderId="0"/>
    <xf numFmtId="0" fontId="61" fillId="0" borderId="0"/>
    <xf numFmtId="9" fontId="22" fillId="0" borderId="0" applyFont="0" applyFill="0" applyBorder="0" applyAlignment="0" applyProtection="0"/>
    <xf numFmtId="0" fontId="62" fillId="0" borderId="0"/>
    <xf numFmtId="0" fontId="63" fillId="0" borderId="0"/>
    <xf numFmtId="164" fontId="16" fillId="0" borderId="0" applyFont="0" applyFill="0" applyBorder="0" applyAlignment="0" applyProtection="0"/>
    <xf numFmtId="0" fontId="16" fillId="0" borderId="0"/>
    <xf numFmtId="0" fontId="64" fillId="0" borderId="0"/>
    <xf numFmtId="9" fontId="16" fillId="0" borderId="0" applyFont="0" applyFill="0" applyBorder="0" applyAlignment="0" applyProtection="0"/>
    <xf numFmtId="0" fontId="16" fillId="0" borderId="0"/>
    <xf numFmtId="0" fontId="63" fillId="0" borderId="0"/>
    <xf numFmtId="0" fontId="5" fillId="0" borderId="0"/>
    <xf numFmtId="0" fontId="65" fillId="0" borderId="0"/>
    <xf numFmtId="0" fontId="4" fillId="0" borderId="0"/>
    <xf numFmtId="0" fontId="16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4" fillId="0" borderId="0"/>
    <xf numFmtId="0" fontId="16" fillId="0" borderId="0"/>
    <xf numFmtId="0" fontId="22" fillId="0" borderId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2" fillId="0" borderId="0"/>
    <xf numFmtId="0" fontId="3" fillId="0" borderId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3" fillId="0" borderId="0"/>
    <xf numFmtId="0" fontId="2" fillId="0" borderId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7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9" fillId="0" borderId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3" fillId="0" borderId="0"/>
    <xf numFmtId="0" fontId="16" fillId="0" borderId="0"/>
    <xf numFmtId="0" fontId="23" fillId="0" borderId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4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2" fillId="0" borderId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22" fillId="0" borderId="0"/>
    <xf numFmtId="0" fontId="62" fillId="0" borderId="0"/>
    <xf numFmtId="9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2" fillId="0" borderId="0"/>
    <xf numFmtId="0" fontId="16" fillId="0" borderId="0"/>
    <xf numFmtId="9" fontId="64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63" fillId="0" borderId="0"/>
    <xf numFmtId="164" fontId="16" fillId="0" borderId="0" applyFont="0" applyFill="0" applyBorder="0" applyAlignment="0" applyProtection="0"/>
    <xf numFmtId="0" fontId="6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" fillId="0" borderId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7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164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170" fontId="78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2" fillId="0" borderId="0"/>
    <xf numFmtId="0" fontId="16" fillId="0" borderId="0"/>
    <xf numFmtId="0" fontId="2" fillId="0" borderId="0"/>
    <xf numFmtId="0" fontId="78" fillId="0" borderId="0"/>
    <xf numFmtId="0" fontId="76" fillId="0" borderId="0"/>
    <xf numFmtId="0" fontId="63" fillId="0" borderId="0"/>
    <xf numFmtId="0" fontId="79" fillId="0" borderId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/>
    <xf numFmtId="0" fontId="16" fillId="0" borderId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0" fillId="0" borderId="0"/>
    <xf numFmtId="0" fontId="63" fillId="0" borderId="0"/>
    <xf numFmtId="43" fontId="22" fillId="0" borderId="0" applyFont="0" applyFill="0" applyBorder="0" applyAlignment="0" applyProtection="0"/>
    <xf numFmtId="0" fontId="2" fillId="0" borderId="6" applyFont="0" applyFill="0" applyAlignment="0" applyProtection="0"/>
    <xf numFmtId="0" fontId="64" fillId="0" borderId="0"/>
    <xf numFmtId="164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164" fontId="64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2" fillId="0" borderId="0"/>
    <xf numFmtId="164" fontId="76" fillId="0" borderId="0" applyFont="0" applyFill="0" applyBorder="0" applyAlignment="0" applyProtection="0"/>
    <xf numFmtId="0" fontId="68" fillId="0" borderId="0"/>
    <xf numFmtId="9" fontId="62" fillId="0" borderId="0" applyFont="0" applyFill="0" applyBorder="0" applyAlignment="0" applyProtection="0"/>
    <xf numFmtId="174" fontId="74" fillId="2" borderId="7" applyFill="0" applyBorder="0">
      <alignment horizontal="center" vertical="center" wrapText="1"/>
      <protection locked="0"/>
    </xf>
    <xf numFmtId="0" fontId="76" fillId="0" borderId="0"/>
    <xf numFmtId="43" fontId="67" fillId="0" borderId="0" applyFont="0" applyFill="0" applyBorder="0" applyAlignment="0" applyProtection="0"/>
    <xf numFmtId="0" fontId="76" fillId="0" borderId="0"/>
    <xf numFmtId="0" fontId="14" fillId="0" borderId="0"/>
    <xf numFmtId="0" fontId="2" fillId="0" borderId="6" applyFont="0" applyFill="0" applyAlignment="0" applyProtection="0"/>
    <xf numFmtId="164" fontId="1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76" fillId="0" borderId="0" applyFont="0" applyFill="0" applyBorder="0" applyAlignment="0" applyProtection="0"/>
    <xf numFmtId="0" fontId="76" fillId="0" borderId="0"/>
    <xf numFmtId="0" fontId="76" fillId="0" borderId="0"/>
    <xf numFmtId="0" fontId="63" fillId="0" borderId="0"/>
    <xf numFmtId="164" fontId="6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63" fillId="0" borderId="0"/>
    <xf numFmtId="0" fontId="63" fillId="0" borderId="0"/>
    <xf numFmtId="0" fontId="2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4" fontId="63" fillId="0" borderId="0" applyFont="0" applyFill="0" applyBorder="0" applyAlignment="0" applyProtection="0"/>
    <xf numFmtId="0" fontId="2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164" fontId="76" fillId="0" borderId="0" applyFont="0" applyFill="0" applyBorder="0" applyAlignment="0" applyProtection="0"/>
    <xf numFmtId="0" fontId="76" fillId="0" borderId="0"/>
    <xf numFmtId="0" fontId="63" fillId="0" borderId="0"/>
    <xf numFmtId="0" fontId="2" fillId="0" borderId="0"/>
    <xf numFmtId="164" fontId="7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6" fillId="0" borderId="0"/>
    <xf numFmtId="0" fontId="2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67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/>
    <xf numFmtId="0" fontId="8" fillId="0" borderId="0" xfId="0" applyFont="1"/>
    <xf numFmtId="0" fontId="8" fillId="0" borderId="0" xfId="1" applyFont="1" applyAlignment="1">
      <alignment vertical="center"/>
    </xf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167" fontId="19" fillId="0" borderId="0" xfId="11" applyNumberFormat="1" applyFont="1" applyFill="1" applyBorder="1"/>
    <xf numFmtId="167" fontId="19" fillId="0" borderId="0" xfId="0" applyNumberFormat="1" applyFont="1" applyFill="1" applyBorder="1"/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/>
    </xf>
    <xf numFmtId="0" fontId="20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0" fillId="0" borderId="0" xfId="0" applyFont="1" applyFill="1" applyBorder="1"/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3" fontId="0" fillId="0" borderId="0" xfId="0" applyNumberFormat="1" applyFill="1"/>
    <xf numFmtId="165" fontId="0" fillId="0" borderId="0" xfId="0" applyNumberFormat="1" applyFill="1"/>
    <xf numFmtId="3" fontId="32" fillId="0" borderId="0" xfId="0" applyNumberFormat="1" applyFont="1" applyFill="1" applyBorder="1" applyAlignment="1">
      <alignment horizontal="right"/>
    </xf>
    <xf numFmtId="0" fontId="23" fillId="0" borderId="0" xfId="8" applyFont="1" applyFill="1" applyAlignment="1">
      <alignment vertical="center"/>
    </xf>
    <xf numFmtId="0" fontId="23" fillId="0" borderId="0" xfId="2" applyFont="1" applyFill="1" applyBorder="1" applyAlignment="1">
      <alignment vertical="center"/>
    </xf>
    <xf numFmtId="49" fontId="33" fillId="0" borderId="0" xfId="3" applyNumberFormat="1" applyFont="1" applyFill="1" applyBorder="1" applyAlignment="1">
      <alignment horizontal="right" vertical="center" wrapText="1"/>
    </xf>
    <xf numFmtId="0" fontId="23" fillId="0" borderId="0" xfId="2" applyFont="1" applyFill="1"/>
    <xf numFmtId="15" fontId="34" fillId="0" borderId="0" xfId="1" applyNumberFormat="1" applyFont="1" applyFill="1" applyBorder="1" applyAlignment="1">
      <alignment horizontal="center" vertical="center" wrapText="1"/>
    </xf>
    <xf numFmtId="165" fontId="33" fillId="0" borderId="0" xfId="3" applyNumberFormat="1" applyFont="1" applyFill="1" applyBorder="1" applyAlignment="1">
      <alignment horizontal="right" vertical="center" wrapText="1"/>
    </xf>
    <xf numFmtId="0" fontId="35" fillId="0" borderId="0" xfId="2" applyFont="1" applyFill="1" applyBorder="1" applyAlignment="1">
      <alignment horizontal="center"/>
    </xf>
    <xf numFmtId="165" fontId="23" fillId="0" borderId="0" xfId="2" applyNumberFormat="1" applyFont="1" applyFill="1"/>
    <xf numFmtId="0" fontId="21" fillId="0" borderId="0" xfId="2" applyFont="1" applyFill="1"/>
    <xf numFmtId="165" fontId="21" fillId="0" borderId="2" xfId="5" applyNumberFormat="1" applyFont="1" applyFill="1" applyBorder="1" applyAlignment="1">
      <alignment horizontal="right"/>
    </xf>
    <xf numFmtId="165" fontId="21" fillId="0" borderId="1" xfId="5" applyNumberFormat="1" applyFont="1" applyFill="1" applyBorder="1" applyAlignment="1">
      <alignment horizontal="right"/>
    </xf>
    <xf numFmtId="165" fontId="21" fillId="0" borderId="4" xfId="5" applyNumberFormat="1" applyFont="1" applyFill="1" applyBorder="1" applyAlignment="1">
      <alignment horizontal="right"/>
    </xf>
    <xf numFmtId="165" fontId="23" fillId="0" borderId="0" xfId="2" applyNumberFormat="1" applyFont="1" applyFill="1" applyBorder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35" fillId="0" borderId="0" xfId="2" applyFont="1" applyFill="1" applyAlignment="1">
      <alignment horizont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23" fillId="0" borderId="0" xfId="2" applyFont="1" applyFill="1" applyAlignment="1">
      <alignment horizontal="center"/>
    </xf>
    <xf numFmtId="0" fontId="36" fillId="0" borderId="0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right" vertical="center"/>
    </xf>
    <xf numFmtId="0" fontId="37" fillId="0" borderId="0" xfId="1" applyFont="1" applyFill="1" applyBorder="1" applyAlignment="1">
      <alignment vertical="center"/>
    </xf>
    <xf numFmtId="0" fontId="38" fillId="0" borderId="0" xfId="2" applyFont="1" applyFill="1"/>
    <xf numFmtId="0" fontId="23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5" fontId="23" fillId="0" borderId="0" xfId="5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 applyProtection="1">
      <alignment vertical="center"/>
    </xf>
    <xf numFmtId="0" fontId="21" fillId="0" borderId="1" xfId="1" applyFont="1" applyFill="1" applyBorder="1" applyAlignment="1">
      <alignment vertical="center"/>
    </xf>
    <xf numFmtId="0" fontId="21" fillId="0" borderId="5" xfId="1" applyFont="1" applyFill="1" applyBorder="1" applyAlignment="1">
      <alignment vertical="center"/>
    </xf>
    <xf numFmtId="0" fontId="12" fillId="0" borderId="0" xfId="0" applyFont="1" applyFill="1"/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65" fontId="43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167" fontId="18" fillId="0" borderId="0" xfId="12" applyNumberFormat="1" applyFont="1" applyFill="1" applyBorder="1" applyAlignment="1" applyProtection="1">
      <alignment vertical="center"/>
    </xf>
    <xf numFmtId="0" fontId="46" fillId="0" borderId="0" xfId="2" applyFont="1" applyFill="1" applyBorder="1"/>
    <xf numFmtId="165" fontId="35" fillId="0" borderId="0" xfId="2" applyNumberFormat="1" applyFont="1" applyFill="1" applyBorder="1" applyAlignment="1">
      <alignment horizontal="center"/>
    </xf>
    <xf numFmtId="0" fontId="22" fillId="0" borderId="1" xfId="9" applyFont="1" applyFill="1" applyBorder="1" applyAlignment="1">
      <alignment vertical="center"/>
    </xf>
    <xf numFmtId="0" fontId="22" fillId="0" borderId="0" xfId="9" applyFont="1" applyFill="1" applyBorder="1" applyAlignment="1">
      <alignment vertical="center"/>
    </xf>
    <xf numFmtId="0" fontId="22" fillId="0" borderId="5" xfId="9" applyFont="1" applyFill="1" applyBorder="1" applyAlignment="1">
      <alignment vertical="center"/>
    </xf>
    <xf numFmtId="0" fontId="22" fillId="0" borderId="0" xfId="9" applyFont="1" applyFill="1" applyBorder="1" applyAlignment="1">
      <alignment horizontal="left" vertical="center"/>
    </xf>
    <xf numFmtId="15" fontId="47" fillId="0" borderId="0" xfId="1" applyNumberFormat="1" applyFont="1" applyFill="1" applyBorder="1" applyAlignment="1">
      <alignment horizontal="center" vertical="center" wrapText="1"/>
    </xf>
    <xf numFmtId="0" fontId="49" fillId="0" borderId="0" xfId="8" quotePrefix="1" applyFont="1" applyFill="1" applyBorder="1" applyAlignment="1">
      <alignment horizontal="left" vertical="center"/>
    </xf>
    <xf numFmtId="0" fontId="50" fillId="0" borderId="0" xfId="2" applyFont="1" applyFill="1" applyBorder="1" applyAlignment="1">
      <alignment vertical="top" wrapText="1"/>
    </xf>
    <xf numFmtId="165" fontId="23" fillId="0" borderId="0" xfId="2" applyNumberFormat="1" applyFont="1" applyFill="1" applyBorder="1"/>
    <xf numFmtId="0" fontId="25" fillId="0" borderId="0" xfId="2" applyFont="1" applyFill="1" applyBorder="1" applyAlignment="1">
      <alignment vertical="top" wrapText="1"/>
    </xf>
    <xf numFmtId="165" fontId="23" fillId="0" borderId="0" xfId="5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49" fontId="23" fillId="0" borderId="0" xfId="2" applyNumberFormat="1" applyFont="1" applyFill="1" applyBorder="1"/>
    <xf numFmtId="0" fontId="50" fillId="0" borderId="0" xfId="2" applyFont="1" applyFill="1" applyBorder="1" applyAlignment="1">
      <alignment vertical="top"/>
    </xf>
    <xf numFmtId="0" fontId="25" fillId="0" borderId="0" xfId="2" applyFont="1" applyFill="1" applyBorder="1" applyAlignment="1">
      <alignment vertical="top"/>
    </xf>
    <xf numFmtId="0" fontId="35" fillId="0" borderId="0" xfId="2" applyFont="1" applyFill="1" applyBorder="1" applyAlignment="1">
      <alignment horizontal="center" vertical="center"/>
    </xf>
    <xf numFmtId="168" fontId="35" fillId="0" borderId="0" xfId="2" applyNumberFormat="1" applyFont="1" applyFill="1" applyBorder="1" applyAlignment="1">
      <alignment horizontal="center"/>
    </xf>
    <xf numFmtId="165" fontId="21" fillId="0" borderId="0" xfId="2" applyNumberFormat="1" applyFont="1" applyFill="1" applyBorder="1"/>
    <xf numFmtId="165" fontId="21" fillId="0" borderId="0" xfId="2" applyNumberFormat="1" applyFont="1" applyFill="1" applyBorder="1" applyAlignment="1">
      <alignment horizontal="right"/>
    </xf>
    <xf numFmtId="0" fontId="23" fillId="0" borderId="0" xfId="2" applyFont="1" applyFill="1" applyBorder="1" applyAlignment="1">
      <alignment vertical="top" wrapText="1"/>
    </xf>
    <xf numFmtId="0" fontId="23" fillId="0" borderId="0" xfId="2" applyFont="1" applyFill="1" applyBorder="1"/>
    <xf numFmtId="0" fontId="21" fillId="0" borderId="0" xfId="2" applyFont="1" applyFill="1" applyBorder="1" applyAlignment="1">
      <alignment wrapText="1"/>
    </xf>
    <xf numFmtId="49" fontId="21" fillId="0" borderId="0" xfId="2" applyNumberFormat="1" applyFont="1" applyFill="1" applyBorder="1" applyAlignment="1">
      <alignment horizontal="center"/>
    </xf>
    <xf numFmtId="165" fontId="21" fillId="0" borderId="0" xfId="2" applyNumberFormat="1" applyFont="1" applyFill="1"/>
    <xf numFmtId="49" fontId="23" fillId="0" borderId="0" xfId="2" applyNumberFormat="1" applyFont="1" applyFill="1" applyBorder="1" applyAlignment="1">
      <alignment horizontal="right"/>
    </xf>
    <xf numFmtId="0" fontId="51" fillId="0" borderId="0" xfId="10" applyFont="1" applyFill="1" applyBorder="1" applyAlignment="1">
      <alignment horizontal="left" vertical="center"/>
    </xf>
    <xf numFmtId="0" fontId="36" fillId="0" borderId="0" xfId="1" applyFont="1" applyFill="1" applyBorder="1" applyAlignment="1">
      <alignment vertical="center"/>
    </xf>
    <xf numFmtId="0" fontId="39" fillId="0" borderId="0" xfId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/>
    </xf>
    <xf numFmtId="0" fontId="36" fillId="0" borderId="0" xfId="1" applyFont="1" applyFill="1" applyBorder="1" applyAlignment="1">
      <alignment horizontal="left"/>
    </xf>
    <xf numFmtId="0" fontId="35" fillId="0" borderId="0" xfId="4" applyFont="1" applyFill="1"/>
    <xf numFmtId="0" fontId="23" fillId="0" borderId="0" xfId="4" applyFont="1" applyFill="1"/>
    <xf numFmtId="0" fontId="36" fillId="0" borderId="0" xfId="1" applyFont="1" applyFill="1" applyBorder="1" applyAlignment="1">
      <alignment horizontal="right"/>
    </xf>
    <xf numFmtId="165" fontId="45" fillId="0" borderId="0" xfId="2" applyNumberFormat="1" applyFont="1" applyFill="1" applyBorder="1" applyAlignment="1">
      <alignment horizontal="center"/>
    </xf>
    <xf numFmtId="166" fontId="35" fillId="0" borderId="0" xfId="12" applyFont="1" applyFill="1" applyBorder="1" applyAlignment="1">
      <alignment horizontal="center"/>
    </xf>
    <xf numFmtId="0" fontId="48" fillId="0" borderId="1" xfId="1" applyFont="1" applyFill="1" applyBorder="1" applyAlignment="1">
      <alignment horizontal="left" vertical="center"/>
    </xf>
    <xf numFmtId="0" fontId="48" fillId="0" borderId="0" xfId="1" applyFont="1" applyFill="1" applyBorder="1" applyAlignment="1">
      <alignment horizontal="left" vertical="center"/>
    </xf>
    <xf numFmtId="0" fontId="52" fillId="0" borderId="0" xfId="0" applyFont="1" applyFill="1" applyBorder="1" applyAlignment="1"/>
    <xf numFmtId="0" fontId="38" fillId="0" borderId="0" xfId="0" applyFont="1" applyFill="1" applyBorder="1" applyAlignment="1"/>
    <xf numFmtId="0" fontId="38" fillId="0" borderId="0" xfId="0" applyFont="1" applyFill="1" applyBorder="1"/>
    <xf numFmtId="0" fontId="53" fillId="0" borderId="0" xfId="0" applyFont="1" applyFill="1" applyBorder="1" applyAlignment="1">
      <alignment horizontal="right"/>
    </xf>
    <xf numFmtId="0" fontId="38" fillId="0" borderId="0" xfId="3" applyFont="1" applyFill="1" applyAlignment="1">
      <alignment horizontal="left"/>
    </xf>
    <xf numFmtId="0" fontId="38" fillId="0" borderId="0" xfId="3" applyNumberFormat="1" applyFont="1" applyFill="1" applyBorder="1" applyAlignment="1" applyProtection="1">
      <alignment vertical="top"/>
    </xf>
    <xf numFmtId="0" fontId="54" fillId="0" borderId="1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center" vertical="center"/>
    </xf>
    <xf numFmtId="0" fontId="56" fillId="0" borderId="0" xfId="0" applyFont="1" applyFill="1" applyBorder="1" applyAlignment="1"/>
    <xf numFmtId="0" fontId="55" fillId="0" borderId="0" xfId="0" applyNumberFormat="1" applyFont="1" applyFill="1" applyBorder="1" applyAlignment="1" applyProtection="1">
      <alignment vertical="top" wrapText="1"/>
    </xf>
    <xf numFmtId="0" fontId="54" fillId="0" borderId="0" xfId="3" applyNumberFormat="1" applyFont="1" applyFill="1" applyBorder="1" applyAlignment="1" applyProtection="1">
      <alignment vertical="center" wrapText="1"/>
    </xf>
    <xf numFmtId="0" fontId="55" fillId="0" borderId="0" xfId="3" applyNumberFormat="1" applyFont="1" applyFill="1" applyBorder="1" applyAlignment="1" applyProtection="1">
      <alignment vertical="center" wrapText="1"/>
    </xf>
    <xf numFmtId="0" fontId="57" fillId="0" borderId="0" xfId="3" applyNumberFormat="1" applyFont="1" applyFill="1" applyBorder="1" applyAlignment="1" applyProtection="1">
      <alignment vertical="center" wrapText="1"/>
    </xf>
    <xf numFmtId="0" fontId="55" fillId="0" borderId="0" xfId="0" applyNumberFormat="1" applyFont="1" applyFill="1" applyBorder="1" applyAlignment="1" applyProtection="1">
      <alignment vertical="top"/>
    </xf>
    <xf numFmtId="0" fontId="56" fillId="0" borderId="0" xfId="0" applyNumberFormat="1" applyFont="1" applyFill="1" applyBorder="1" applyAlignment="1" applyProtection="1">
      <alignment horizontal="left" vertical="top" wrapText="1" indent="1"/>
    </xf>
    <xf numFmtId="0" fontId="56" fillId="0" borderId="0" xfId="0" applyNumberFormat="1" applyFont="1" applyFill="1" applyBorder="1" applyAlignment="1" applyProtection="1">
      <alignment horizontal="left" vertical="top" indent="1"/>
    </xf>
    <xf numFmtId="0" fontId="57" fillId="0" borderId="0" xfId="0" applyFont="1" applyFill="1" applyBorder="1"/>
    <xf numFmtId="0" fontId="55" fillId="0" borderId="0" xfId="0" applyFont="1" applyFill="1" applyBorder="1"/>
    <xf numFmtId="0" fontId="58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7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right"/>
    </xf>
    <xf numFmtId="0" fontId="57" fillId="0" borderId="0" xfId="1" applyFont="1" applyFill="1" applyBorder="1" applyAlignment="1">
      <alignment horizontal="left"/>
    </xf>
    <xf numFmtId="0" fontId="57" fillId="0" borderId="0" xfId="1" applyFont="1" applyFill="1" applyBorder="1" applyAlignment="1">
      <alignment horizontal="right"/>
    </xf>
    <xf numFmtId="0" fontId="59" fillId="0" borderId="0" xfId="3" applyNumberFormat="1" applyFont="1" applyFill="1" applyBorder="1" applyAlignment="1" applyProtection="1">
      <alignment vertical="top"/>
    </xf>
    <xf numFmtId="0" fontId="55" fillId="0" borderId="0" xfId="3" applyFont="1" applyFill="1" applyAlignment="1">
      <alignment horizontal="left"/>
    </xf>
    <xf numFmtId="0" fontId="55" fillId="0" borderId="0" xfId="3" applyNumberFormat="1" applyFont="1" applyFill="1" applyBorder="1" applyAlignment="1" applyProtection="1">
      <alignment vertical="top"/>
    </xf>
    <xf numFmtId="0" fontId="38" fillId="0" borderId="1" xfId="3" applyNumberFormat="1" applyFont="1" applyFill="1" applyBorder="1" applyAlignment="1" applyProtection="1">
      <alignment vertical="top"/>
    </xf>
    <xf numFmtId="167" fontId="38" fillId="0" borderId="1" xfId="3" applyNumberFormat="1" applyFont="1" applyFill="1" applyBorder="1" applyAlignment="1" applyProtection="1">
      <alignment vertical="top"/>
    </xf>
    <xf numFmtId="167" fontId="38" fillId="0" borderId="0" xfId="3" applyNumberFormat="1" applyFont="1" applyFill="1" applyBorder="1" applyAlignment="1" applyProtection="1">
      <alignment vertical="top"/>
    </xf>
    <xf numFmtId="0" fontId="38" fillId="0" borderId="0" xfId="0" applyFont="1" applyFill="1" applyBorder="1" applyAlignment="1">
      <alignment horizontal="left" vertical="center"/>
    </xf>
    <xf numFmtId="14" fontId="38" fillId="0" borderId="0" xfId="3" applyNumberFormat="1" applyFont="1" applyFill="1" applyBorder="1" applyAlignment="1" applyProtection="1">
      <alignment vertical="top"/>
    </xf>
    <xf numFmtId="0" fontId="38" fillId="0" borderId="0" xfId="3" applyNumberFormat="1" applyFont="1" applyFill="1" applyBorder="1" applyAlignment="1" applyProtection="1">
      <alignment horizontal="center" vertical="center"/>
    </xf>
    <xf numFmtId="167" fontId="48" fillId="0" borderId="0" xfId="3" applyNumberFormat="1" applyFont="1" applyFill="1" applyBorder="1" applyAlignment="1" applyProtection="1">
      <alignment horizontal="center" vertical="center" wrapText="1"/>
    </xf>
    <xf numFmtId="0" fontId="38" fillId="0" borderId="0" xfId="3" applyNumberFormat="1" applyFont="1" applyFill="1" applyBorder="1" applyAlignment="1" applyProtection="1">
      <alignment vertical="top"/>
      <protection locked="0"/>
    </xf>
    <xf numFmtId="167" fontId="38" fillId="0" borderId="0" xfId="3" applyNumberFormat="1" applyFont="1" applyFill="1" applyBorder="1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48" fillId="0" borderId="0" xfId="0" applyNumberFormat="1" applyFont="1" applyFill="1" applyBorder="1" applyAlignment="1">
      <alignment horizontal="right"/>
    </xf>
    <xf numFmtId="0" fontId="53" fillId="0" borderId="0" xfId="3" applyNumberFormat="1" applyFont="1" applyFill="1" applyBorder="1" applyAlignment="1" applyProtection="1">
      <alignment vertical="center"/>
    </xf>
    <xf numFmtId="167" fontId="52" fillId="0" borderId="0" xfId="11" applyNumberFormat="1" applyFont="1" applyFill="1" applyBorder="1" applyAlignment="1" applyProtection="1">
      <alignment horizontal="right"/>
    </xf>
    <xf numFmtId="167" fontId="38" fillId="0" borderId="0" xfId="11" applyNumberFormat="1" applyFont="1" applyFill="1" applyBorder="1" applyAlignment="1" applyProtection="1">
      <alignment horizontal="right"/>
    </xf>
    <xf numFmtId="167" fontId="53" fillId="0" borderId="0" xfId="3" applyNumberFormat="1" applyFont="1" applyFill="1" applyBorder="1" applyAlignment="1" applyProtection="1">
      <alignment vertical="center"/>
    </xf>
    <xf numFmtId="167" fontId="52" fillId="0" borderId="0" xfId="11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vertical="center"/>
    </xf>
    <xf numFmtId="167" fontId="38" fillId="0" borderId="0" xfId="3" applyNumberFormat="1" applyFont="1" applyFill="1" applyBorder="1" applyAlignment="1" applyProtection="1">
      <alignment horizontal="right"/>
    </xf>
    <xf numFmtId="167" fontId="48" fillId="0" borderId="0" xfId="3" applyNumberFormat="1" applyFont="1" applyFill="1" applyBorder="1" applyAlignment="1" applyProtection="1">
      <alignment horizontal="right"/>
    </xf>
    <xf numFmtId="167" fontId="48" fillId="0" borderId="0" xfId="3" applyNumberFormat="1" applyFont="1" applyFill="1" applyBorder="1" applyAlignment="1" applyProtection="1">
      <alignment vertical="center"/>
    </xf>
    <xf numFmtId="0" fontId="48" fillId="0" borderId="0" xfId="3" applyNumberFormat="1" applyFont="1" applyFill="1" applyBorder="1" applyAlignment="1" applyProtection="1">
      <alignment vertical="center"/>
    </xf>
    <xf numFmtId="166" fontId="48" fillId="0" borderId="0" xfId="3" applyNumberFormat="1" applyFont="1" applyFill="1" applyBorder="1" applyAlignment="1" applyProtection="1">
      <alignment vertical="center"/>
    </xf>
    <xf numFmtId="167" fontId="38" fillId="0" borderId="0" xfId="12" applyNumberFormat="1" applyFont="1" applyFill="1" applyBorder="1" applyAlignment="1" applyProtection="1">
      <alignment horizontal="right"/>
    </xf>
    <xf numFmtId="167" fontId="48" fillId="0" borderId="4" xfId="3" applyNumberFormat="1" applyFont="1" applyFill="1" applyBorder="1" applyAlignment="1" applyProtection="1">
      <alignment horizontal="right"/>
    </xf>
    <xf numFmtId="167" fontId="48" fillId="0" borderId="0" xfId="12" applyNumberFormat="1" applyFont="1" applyFill="1" applyBorder="1" applyAlignment="1" applyProtection="1">
      <alignment vertical="center"/>
    </xf>
    <xf numFmtId="167" fontId="38" fillId="0" borderId="0" xfId="12" applyNumberFormat="1" applyFont="1" applyFill="1" applyBorder="1" applyAlignment="1" applyProtection="1">
      <alignment vertical="center"/>
    </xf>
    <xf numFmtId="166" fontId="38" fillId="0" borderId="0" xfId="11" applyNumberFormat="1" applyFont="1" applyFill="1" applyBorder="1" applyAlignment="1" applyProtection="1">
      <alignment horizontal="right"/>
    </xf>
    <xf numFmtId="167" fontId="48" fillId="0" borderId="0" xfId="12" applyNumberFormat="1" applyFont="1" applyFill="1" applyBorder="1" applyAlignment="1" applyProtection="1">
      <alignment horizontal="right"/>
    </xf>
    <xf numFmtId="167" fontId="48" fillId="0" borderId="1" xfId="12" applyNumberFormat="1" applyFont="1" applyFill="1" applyBorder="1" applyAlignment="1" applyProtection="1">
      <alignment vertical="center"/>
    </xf>
    <xf numFmtId="166" fontId="52" fillId="0" borderId="0" xfId="11" applyNumberFormat="1" applyFont="1" applyFill="1" applyBorder="1" applyAlignment="1" applyProtection="1">
      <alignment horizontal="right"/>
    </xf>
    <xf numFmtId="167" fontId="52" fillId="0" borderId="0" xfId="12" applyNumberFormat="1" applyFont="1" applyFill="1" applyBorder="1" applyAlignment="1" applyProtection="1">
      <alignment horizontal="right"/>
    </xf>
    <xf numFmtId="167" fontId="48" fillId="0" borderId="1" xfId="12" applyNumberFormat="1" applyFont="1" applyFill="1" applyBorder="1" applyAlignment="1" applyProtection="1">
      <alignment horizontal="right"/>
    </xf>
    <xf numFmtId="167" fontId="48" fillId="0" borderId="1" xfId="11" applyNumberFormat="1" applyFont="1" applyFill="1" applyBorder="1" applyAlignment="1" applyProtection="1">
      <alignment horizontal="right"/>
    </xf>
    <xf numFmtId="167" fontId="38" fillId="0" borderId="0" xfId="3" applyNumberFormat="1" applyFont="1" applyFill="1" applyBorder="1" applyAlignment="1" applyProtection="1">
      <alignment vertical="center"/>
    </xf>
    <xf numFmtId="0" fontId="38" fillId="0" borderId="0" xfId="3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165" fontId="38" fillId="0" borderId="0" xfId="0" applyNumberFormat="1" applyFont="1" applyFill="1" applyBorder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67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53" fillId="0" borderId="0" xfId="1" applyFont="1" applyFill="1" applyBorder="1" applyAlignment="1">
      <alignment vertical="center"/>
    </xf>
    <xf numFmtId="0" fontId="38" fillId="0" borderId="0" xfId="3" applyNumberFormat="1" applyFont="1" applyFill="1" applyBorder="1" applyAlignment="1" applyProtection="1">
      <alignment horizontal="right"/>
    </xf>
    <xf numFmtId="0" fontId="52" fillId="0" borderId="0" xfId="1" applyFont="1" applyFill="1" applyBorder="1" applyAlignment="1">
      <alignment horizontal="right" vertical="center"/>
    </xf>
    <xf numFmtId="0" fontId="53" fillId="0" borderId="0" xfId="1" quotePrefix="1" applyFont="1" applyFill="1" applyBorder="1" applyAlignment="1">
      <alignment horizontal="left"/>
    </xf>
    <xf numFmtId="0" fontId="53" fillId="0" borderId="0" xfId="3" quotePrefix="1" applyNumberFormat="1" applyFont="1" applyFill="1" applyBorder="1" applyAlignment="1" applyProtection="1">
      <alignment horizontal="right" vertical="top"/>
    </xf>
    <xf numFmtId="0" fontId="53" fillId="0" borderId="0" xfId="3" applyNumberFormat="1" applyFont="1" applyFill="1" applyBorder="1" applyAlignment="1" applyProtection="1">
      <alignment vertical="top"/>
    </xf>
    <xf numFmtId="0" fontId="42" fillId="0" borderId="0" xfId="0" applyFont="1" applyFill="1" applyBorder="1" applyAlignment="1">
      <alignment horizontal="center" vertical="top"/>
    </xf>
    <xf numFmtId="0" fontId="42" fillId="0" borderId="0" xfId="3" applyNumberFormat="1" applyFont="1" applyFill="1" applyBorder="1" applyAlignment="1" applyProtection="1">
      <alignment horizontal="center" vertical="top" wrapText="1"/>
    </xf>
    <xf numFmtId="0" fontId="22" fillId="0" borderId="0" xfId="3" applyNumberFormat="1" applyFont="1" applyFill="1" applyBorder="1" applyAlignment="1" applyProtection="1">
      <alignment vertical="top"/>
    </xf>
    <xf numFmtId="167" fontId="22" fillId="0" borderId="0" xfId="3" applyNumberFormat="1" applyFont="1" applyFill="1" applyBorder="1" applyAlignment="1" applyProtection="1">
      <alignment vertical="top"/>
    </xf>
    <xf numFmtId="0" fontId="22" fillId="0" borderId="0" xfId="3" applyNumberFormat="1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>
      <alignment horizontal="center" vertical="top"/>
    </xf>
    <xf numFmtId="167" fontId="22" fillId="0" borderId="0" xfId="3" applyNumberFormat="1" applyFont="1" applyFill="1" applyBorder="1" applyAlignment="1" applyProtection="1">
      <alignment vertical="top"/>
      <protection locked="0"/>
    </xf>
    <xf numFmtId="0" fontId="42" fillId="0" borderId="0" xfId="3" applyNumberFormat="1" applyFont="1" applyFill="1" applyBorder="1" applyAlignment="1" applyProtection="1">
      <alignment horizontal="right" wrapText="1"/>
    </xf>
    <xf numFmtId="167" fontId="18" fillId="0" borderId="0" xfId="3" applyNumberFormat="1" applyFont="1" applyFill="1" applyBorder="1" applyAlignment="1" applyProtection="1">
      <alignment vertical="center"/>
    </xf>
    <xf numFmtId="0" fontId="24" fillId="0" borderId="0" xfId="21" applyFont="1" applyFill="1" applyBorder="1" applyAlignment="1">
      <alignment vertical="top" wrapText="1"/>
    </xf>
    <xf numFmtId="0" fontId="42" fillId="0" borderId="0" xfId="3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>
      <alignment horizontal="right" vertical="top"/>
    </xf>
    <xf numFmtId="0" fontId="55" fillId="0" borderId="0" xfId="0" applyFont="1" applyFill="1" applyBorder="1" applyAlignment="1"/>
    <xf numFmtId="0" fontId="54" fillId="0" borderId="0" xfId="0" applyNumberFormat="1" applyFont="1" applyFill="1" applyBorder="1" applyAlignment="1" applyProtection="1">
      <alignment vertical="top" wrapText="1"/>
    </xf>
    <xf numFmtId="0" fontId="21" fillId="0" borderId="0" xfId="2" applyFont="1" applyFill="1" applyBorder="1"/>
    <xf numFmtId="165" fontId="23" fillId="0" borderId="0" xfId="2" applyNumberFormat="1" applyFont="1" applyFill="1" applyAlignment="1">
      <alignment horizontal="right"/>
    </xf>
    <xf numFmtId="0" fontId="9" fillId="0" borderId="0" xfId="0" applyFont="1" applyFill="1"/>
    <xf numFmtId="0" fontId="12" fillId="0" borderId="0" xfId="0" applyFont="1" applyFill="1"/>
    <xf numFmtId="167" fontId="38" fillId="0" borderId="1" xfId="12" applyNumberFormat="1" applyFont="1" applyFill="1" applyBorder="1" applyAlignment="1" applyProtection="1">
      <alignment vertical="center"/>
    </xf>
    <xf numFmtId="0" fontId="23" fillId="0" borderId="0" xfId="2" applyFont="1" applyFill="1" applyBorder="1" applyAlignment="1">
      <alignment vertical="top"/>
    </xf>
    <xf numFmtId="0" fontId="19" fillId="0" borderId="0" xfId="21" applyFont="1" applyFill="1" applyBorder="1" applyAlignment="1">
      <alignment vertical="top" wrapText="1"/>
    </xf>
    <xf numFmtId="167" fontId="0" fillId="0" borderId="0" xfId="0" applyNumberFormat="1" applyFill="1"/>
    <xf numFmtId="167" fontId="38" fillId="0" borderId="1" xfId="12" applyNumberFormat="1" applyFont="1" applyFill="1" applyBorder="1" applyAlignment="1" applyProtection="1">
      <alignment horizontal="right"/>
    </xf>
    <xf numFmtId="167" fontId="38" fillId="0" borderId="5" xfId="12" applyNumberFormat="1" applyFont="1" applyFill="1" applyBorder="1" applyAlignment="1" applyProtection="1">
      <alignment vertical="center"/>
    </xf>
    <xf numFmtId="167" fontId="48" fillId="0" borderId="5" xfId="12" applyNumberFormat="1" applyFont="1" applyFill="1" applyBorder="1" applyAlignment="1" applyProtection="1">
      <alignment vertical="center"/>
    </xf>
    <xf numFmtId="169" fontId="19" fillId="0" borderId="0" xfId="0" applyNumberFormat="1" applyFont="1" applyFill="1" applyBorder="1"/>
    <xf numFmtId="165" fontId="8" fillId="0" borderId="0" xfId="3" applyNumberFormat="1" applyFont="1" applyFill="1" applyBorder="1" applyAlignment="1" applyProtection="1">
      <alignment vertical="center"/>
    </xf>
    <xf numFmtId="0" fontId="56" fillId="0" borderId="0" xfId="0" applyNumberFormat="1" applyFont="1" applyFill="1" applyBorder="1" applyAlignment="1" applyProtection="1">
      <alignment vertical="top"/>
    </xf>
    <xf numFmtId="167" fontId="38" fillId="0" borderId="0" xfId="12" applyNumberFormat="1" applyFont="1" applyFill="1" applyBorder="1" applyAlignment="1" applyProtection="1">
      <alignment horizontal="center"/>
    </xf>
    <xf numFmtId="0" fontId="56" fillId="0" borderId="0" xfId="0" applyFont="1" applyFill="1" applyBorder="1"/>
    <xf numFmtId="0" fontId="72" fillId="0" borderId="0" xfId="0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wrapText="1"/>
    </xf>
    <xf numFmtId="0" fontId="36" fillId="0" borderId="0" xfId="0" applyFont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70" fillId="0" borderId="0" xfId="3" applyNumberFormat="1" applyFont="1" applyFill="1" applyBorder="1" applyAlignment="1" applyProtection="1">
      <alignment vertical="top"/>
    </xf>
    <xf numFmtId="165" fontId="23" fillId="0" borderId="0" xfId="2" applyNumberFormat="1" applyFont="1" applyFill="1" applyAlignment="1">
      <alignment horizontal="center"/>
    </xf>
    <xf numFmtId="0" fontId="19" fillId="0" borderId="0" xfId="21" applyFont="1" applyAlignment="1">
      <alignment vertical="top"/>
    </xf>
    <xf numFmtId="0" fontId="36" fillId="0" borderId="0" xfId="0" applyFont="1" applyAlignment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left" vertical="top" indent="1"/>
    </xf>
    <xf numFmtId="0" fontId="23" fillId="0" borderId="0" xfId="2" applyFont="1" applyFill="1"/>
    <xf numFmtId="0" fontId="35" fillId="0" borderId="0" xfId="2" applyFont="1" applyFill="1" applyBorder="1" applyAlignment="1">
      <alignment horizontal="center"/>
    </xf>
    <xf numFmtId="49" fontId="23" fillId="0" borderId="0" xfId="2" applyNumberFormat="1" applyFont="1" applyFill="1" applyBorder="1"/>
    <xf numFmtId="0" fontId="18" fillId="0" borderId="0" xfId="3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>
      <alignment vertical="top" wrapText="1"/>
    </xf>
    <xf numFmtId="0" fontId="38" fillId="0" borderId="0" xfId="3" applyNumberFormat="1" applyFont="1" applyFill="1" applyBorder="1" applyAlignment="1" applyProtection="1">
      <alignment horizontal="center" vertical="center"/>
    </xf>
    <xf numFmtId="167" fontId="38" fillId="0" borderId="0" xfId="3" applyNumberFormat="1" applyFont="1" applyFill="1" applyBorder="1" applyAlignment="1" applyProtection="1">
      <alignment horizontal="right"/>
    </xf>
    <xf numFmtId="167" fontId="48" fillId="0" borderId="0" xfId="3" applyNumberFormat="1" applyFont="1" applyFill="1" applyBorder="1" applyAlignment="1" applyProtection="1">
      <alignment horizontal="right"/>
    </xf>
    <xf numFmtId="167" fontId="48" fillId="0" borderId="0" xfId="3" applyNumberFormat="1" applyFont="1" applyFill="1" applyBorder="1" applyAlignment="1" applyProtection="1">
      <alignment vertical="center"/>
    </xf>
    <xf numFmtId="0" fontId="48" fillId="0" borderId="0" xfId="3" applyNumberFormat="1" applyFont="1" applyFill="1" applyBorder="1" applyAlignment="1" applyProtection="1">
      <alignment vertical="center"/>
    </xf>
    <xf numFmtId="167" fontId="38" fillId="0" borderId="0" xfId="3" applyNumberFormat="1" applyFont="1" applyFill="1" applyBorder="1" applyAlignment="1" applyProtection="1">
      <alignment vertical="center"/>
    </xf>
    <xf numFmtId="0" fontId="38" fillId="0" borderId="0" xfId="3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71" fillId="0" borderId="0" xfId="0" applyFont="1" applyFill="1" applyAlignment="1">
      <alignment horizontal="left" wrapText="1"/>
    </xf>
    <xf numFmtId="0" fontId="42" fillId="0" borderId="0" xfId="3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>
      <alignment horizontal="right" vertical="top"/>
    </xf>
    <xf numFmtId="0" fontId="21" fillId="0" borderId="0" xfId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48" fillId="0" borderId="0" xfId="6" applyFont="1" applyFill="1" applyBorder="1" applyAlignment="1">
      <alignment horizontal="center" vertical="center"/>
    </xf>
    <xf numFmtId="0" fontId="55" fillId="0" borderId="0" xfId="3" applyNumberFormat="1" applyFont="1" applyFill="1" applyBorder="1" applyAlignment="1" applyProtection="1"/>
    <xf numFmtId="0" fontId="55" fillId="0" borderId="0" xfId="0" applyFont="1" applyFill="1" applyBorder="1" applyAlignment="1"/>
    <xf numFmtId="0" fontId="4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right"/>
    </xf>
    <xf numFmtId="0" fontId="5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164" fontId="38" fillId="0" borderId="0" xfId="0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37" fontId="38" fillId="0" borderId="0" xfId="0" applyNumberFormat="1" applyFont="1" applyFill="1" applyBorder="1" applyAlignment="1">
      <alignment horizontal="right"/>
    </xf>
    <xf numFmtId="165" fontId="48" fillId="0" borderId="4" xfId="0" applyNumberFormat="1" applyFont="1" applyFill="1" applyBorder="1" applyAlignment="1">
      <alignment horizontal="right"/>
    </xf>
    <xf numFmtId="165" fontId="38" fillId="0" borderId="1" xfId="0" applyNumberFormat="1" applyFont="1" applyFill="1" applyBorder="1" applyAlignment="1">
      <alignment horizontal="right"/>
    </xf>
    <xf numFmtId="0" fontId="84" fillId="0" borderId="0" xfId="0" applyFont="1" applyFill="1" applyBorder="1" applyAlignment="1">
      <alignment horizontal="left" vertical="center"/>
    </xf>
    <xf numFmtId="165" fontId="48" fillId="0" borderId="2" xfId="0" applyNumberFormat="1" applyFont="1" applyFill="1" applyBorder="1" applyAlignment="1">
      <alignment horizontal="right"/>
    </xf>
    <xf numFmtId="165" fontId="48" fillId="0" borderId="0" xfId="0" applyNumberFormat="1" applyFont="1" applyFill="1" applyBorder="1" applyAlignment="1">
      <alignment horizontal="right"/>
    </xf>
    <xf numFmtId="0" fontId="38" fillId="0" borderId="0" xfId="14" applyFont="1" applyFill="1" applyBorder="1" applyAlignment="1">
      <alignment horizontal="left" vertical="center"/>
    </xf>
    <xf numFmtId="166" fontId="48" fillId="0" borderId="0" xfId="0" applyNumberFormat="1" applyFont="1" applyFill="1" applyBorder="1" applyAlignment="1">
      <alignment horizontal="right"/>
    </xf>
    <xf numFmtId="9" fontId="48" fillId="0" borderId="0" xfId="13" applyFont="1" applyFill="1" applyBorder="1" applyAlignment="1">
      <alignment horizontal="right"/>
    </xf>
    <xf numFmtId="0" fontId="48" fillId="0" borderId="0" xfId="0" applyFont="1" applyFill="1" applyBorder="1" applyAlignment="1">
      <alignment horizontal="center"/>
    </xf>
    <xf numFmtId="0" fontId="85" fillId="0" borderId="0" xfId="0" applyFont="1" applyAlignment="1">
      <alignment horizontal="left" vertical="center" wrapText="1"/>
    </xf>
    <xf numFmtId="0" fontId="84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165" fontId="84" fillId="0" borderId="0" xfId="11" applyNumberFormat="1" applyFont="1" applyFill="1" applyBorder="1" applyAlignment="1"/>
    <xf numFmtId="165" fontId="85" fillId="0" borderId="0" xfId="0" applyNumberFormat="1" applyFont="1" applyFill="1" applyBorder="1" applyAlignment="1">
      <alignment horizontal="center"/>
    </xf>
    <xf numFmtId="0" fontId="38" fillId="0" borderId="0" xfId="6" applyFont="1" applyFill="1" applyBorder="1" applyAlignment="1">
      <alignment horizontal="left" vertical="center" wrapText="1"/>
    </xf>
    <xf numFmtId="0" fontId="38" fillId="0" borderId="0" xfId="6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horizontal="center"/>
    </xf>
    <xf numFmtId="165" fontId="38" fillId="0" borderId="0" xfId="6" applyNumberFormat="1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left" vertical="center"/>
    </xf>
    <xf numFmtId="165" fontId="48" fillId="0" borderId="0" xfId="11" applyNumberFormat="1" applyFont="1" applyFill="1" applyBorder="1" applyAlignment="1"/>
    <xf numFmtId="165" fontId="38" fillId="0" borderId="0" xfId="6" applyNumberFormat="1" applyFont="1" applyFill="1" applyBorder="1" applyAlignment="1">
      <alignment horizontal="right" vertical="center" wrapText="1"/>
    </xf>
    <xf numFmtId="0" fontId="38" fillId="0" borderId="0" xfId="6" applyFont="1" applyAlignment="1">
      <alignment horizontal="center" vertical="center"/>
    </xf>
    <xf numFmtId="0" fontId="48" fillId="0" borderId="0" xfId="6" applyFont="1" applyAlignment="1">
      <alignment horizontal="center" vertical="center"/>
    </xf>
    <xf numFmtId="168" fontId="48" fillId="0" borderId="0" xfId="6" applyNumberFormat="1" applyFont="1" applyAlignment="1">
      <alignment horizontal="right" vertical="center" wrapText="1"/>
    </xf>
    <xf numFmtId="0" fontId="86" fillId="0" borderId="0" xfId="0" applyFont="1" applyFill="1"/>
    <xf numFmtId="0" fontId="52" fillId="0" borderId="0" xfId="0" applyFont="1" applyFill="1" applyBorder="1" applyAlignment="1">
      <alignment horizontal="left" vertical="center" wrapText="1"/>
    </xf>
    <xf numFmtId="0" fontId="87" fillId="0" borderId="0" xfId="0" applyFont="1" applyFill="1"/>
    <xf numFmtId="0" fontId="87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53" fillId="0" borderId="0" xfId="0" applyFont="1" applyFill="1" applyBorder="1"/>
    <xf numFmtId="0" fontId="52" fillId="0" borderId="0" xfId="0" applyFont="1" applyFill="1" applyBorder="1" applyAlignment="1">
      <alignment horizontal="right"/>
    </xf>
    <xf numFmtId="0" fontId="53" fillId="0" borderId="0" xfId="1" applyFont="1" applyFill="1" applyBorder="1" applyAlignment="1">
      <alignment horizontal="left"/>
    </xf>
    <xf numFmtId="0" fontId="53" fillId="0" borderId="0" xfId="1" applyFont="1" applyFill="1" applyBorder="1" applyAlignment="1">
      <alignment horizontal="right"/>
    </xf>
    <xf numFmtId="0" fontId="83" fillId="0" borderId="1" xfId="0" applyFont="1" applyFill="1" applyBorder="1" applyAlignment="1">
      <alignment horizontal="left" vertical="center"/>
    </xf>
    <xf numFmtId="0" fontId="83" fillId="0" borderId="1" xfId="0" applyFont="1" applyFill="1" applyBorder="1" applyAlignment="1">
      <alignment horizontal="left" vertical="center" wrapText="1"/>
    </xf>
    <xf numFmtId="165" fontId="83" fillId="0" borderId="1" xfId="0" applyNumberFormat="1" applyFont="1" applyFill="1" applyBorder="1" applyAlignment="1">
      <alignment horizontal="left" vertical="center"/>
    </xf>
    <xf numFmtId="0" fontId="78" fillId="0" borderId="0" xfId="0" applyFont="1" applyFill="1"/>
    <xf numFmtId="0" fontId="83" fillId="0" borderId="0" xfId="0" applyFont="1" applyFill="1" applyBorder="1" applyAlignment="1">
      <alignment horizontal="left" vertical="center" wrapText="1"/>
    </xf>
    <xf numFmtId="165" fontId="83" fillId="0" borderId="0" xfId="0" applyNumberFormat="1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 wrapText="1"/>
    </xf>
    <xf numFmtId="165" fontId="88" fillId="0" borderId="0" xfId="0" applyNumberFormat="1" applyFont="1" applyFill="1" applyBorder="1" applyAlignment="1">
      <alignment horizontal="left" vertical="center"/>
    </xf>
    <xf numFmtId="0" fontId="8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top"/>
    </xf>
    <xf numFmtId="165" fontId="48" fillId="0" borderId="0" xfId="0" applyNumberFormat="1" applyFont="1" applyFill="1" applyBorder="1" applyAlignment="1">
      <alignment horizontal="right" vertical="top" wrapText="1"/>
    </xf>
    <xf numFmtId="0" fontId="48" fillId="0" borderId="0" xfId="0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right" vertical="top" wrapText="1"/>
    </xf>
    <xf numFmtId="165" fontId="38" fillId="0" borderId="0" xfId="0" applyNumberFormat="1" applyFont="1" applyFill="1" applyBorder="1" applyAlignment="1">
      <alignment horizontal="right" vertical="top" wrapText="1"/>
    </xf>
    <xf numFmtId="0" fontId="83" fillId="0" borderId="0" xfId="0" applyFont="1" applyFill="1" applyBorder="1" applyAlignment="1">
      <alignment horizontal="center" wrapText="1"/>
    </xf>
    <xf numFmtId="165" fontId="83" fillId="0" borderId="0" xfId="0" applyNumberFormat="1" applyFont="1" applyFill="1" applyBorder="1" applyAlignment="1">
      <alignment horizontal="center"/>
    </xf>
    <xf numFmtId="0" fontId="88" fillId="0" borderId="0" xfId="0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center" wrapText="1"/>
    </xf>
    <xf numFmtId="167" fontId="89" fillId="0" borderId="0" xfId="11" applyNumberFormat="1" applyFont="1" applyFill="1" applyBorder="1" applyAlignment="1">
      <alignment horizontal="right"/>
    </xf>
    <xf numFmtId="0" fontId="38" fillId="0" borderId="0" xfId="1" applyFont="1" applyFill="1" applyAlignment="1">
      <alignment vertical="center"/>
    </xf>
    <xf numFmtId="0" fontId="38" fillId="0" borderId="0" xfId="1" applyFont="1" applyFill="1" applyAlignment="1">
      <alignment vertical="center" wrapText="1"/>
    </xf>
    <xf numFmtId="0" fontId="89" fillId="0" borderId="0" xfId="0" applyFont="1" applyFill="1" applyBorder="1" applyAlignment="1">
      <alignment horizontal="center" wrapText="1"/>
    </xf>
    <xf numFmtId="0" fontId="88" fillId="0" borderId="0" xfId="0" applyFont="1" applyFill="1" applyBorder="1"/>
    <xf numFmtId="165" fontId="83" fillId="0" borderId="2" xfId="7" applyNumberFormat="1" applyFont="1" applyFill="1" applyBorder="1" applyAlignment="1">
      <alignment horizontal="right" vertical="center"/>
    </xf>
    <xf numFmtId="167" fontId="90" fillId="0" borderId="0" xfId="11" applyNumberFormat="1" applyFont="1" applyFill="1" applyBorder="1" applyAlignment="1">
      <alignment horizontal="right"/>
    </xf>
    <xf numFmtId="167" fontId="90" fillId="0" borderId="0" xfId="12" applyNumberFormat="1" applyFont="1" applyFill="1" applyBorder="1" applyAlignment="1">
      <alignment horizontal="right"/>
    </xf>
    <xf numFmtId="0" fontId="38" fillId="0" borderId="0" xfId="0" applyFont="1" applyFill="1"/>
    <xf numFmtId="0" fontId="91" fillId="0" borderId="0" xfId="0" applyFont="1" applyFill="1" applyBorder="1" applyAlignment="1">
      <alignment horizontal="center" wrapText="1"/>
    </xf>
    <xf numFmtId="3" fontId="78" fillId="0" borderId="0" xfId="0" applyNumberFormat="1" applyFont="1" applyFill="1"/>
    <xf numFmtId="165" fontId="83" fillId="0" borderId="0" xfId="7" applyNumberFormat="1" applyFont="1" applyFill="1" applyBorder="1" applyAlignment="1">
      <alignment horizontal="right" vertical="center"/>
    </xf>
    <xf numFmtId="165" fontId="83" fillId="0" borderId="3" xfId="7" applyNumberFormat="1" applyFont="1" applyFill="1" applyBorder="1" applyAlignment="1">
      <alignment vertical="center"/>
    </xf>
    <xf numFmtId="165" fontId="92" fillId="0" borderId="0" xfId="0" applyNumberFormat="1" applyFont="1" applyFill="1"/>
    <xf numFmtId="0" fontId="83" fillId="0" borderId="0" xfId="6" applyFont="1" applyFill="1" applyBorder="1" applyAlignment="1">
      <alignment horizontal="left" vertical="center" wrapText="1"/>
    </xf>
    <xf numFmtId="165" fontId="38" fillId="0" borderId="0" xfId="0" applyNumberFormat="1" applyFont="1" applyFill="1" applyBorder="1" applyAlignment="1">
      <alignment horizontal="right" vertical="center"/>
    </xf>
    <xf numFmtId="0" fontId="88" fillId="0" borderId="0" xfId="0" applyFont="1" applyFill="1" applyBorder="1" applyAlignment="1">
      <alignment horizontal="left"/>
    </xf>
    <xf numFmtId="165" fontId="83" fillId="0" borderId="2" xfId="7" applyNumberFormat="1" applyFont="1" applyFill="1" applyBorder="1" applyAlignment="1">
      <alignment vertical="center"/>
    </xf>
    <xf numFmtId="165" fontId="83" fillId="0" borderId="0" xfId="7" applyNumberFormat="1" applyFont="1" applyFill="1" applyBorder="1" applyAlignment="1">
      <alignment vertical="center"/>
    </xf>
    <xf numFmtId="0" fontId="83" fillId="0" borderId="0" xfId="6" applyFont="1" applyFill="1" applyBorder="1" applyAlignment="1">
      <alignment horizontal="left" vertical="center"/>
    </xf>
    <xf numFmtId="165" fontId="83" fillId="0" borderId="1" xfId="7" applyNumberFormat="1" applyFont="1" applyFill="1" applyBorder="1" applyAlignment="1">
      <alignment vertical="center"/>
    </xf>
    <xf numFmtId="0" fontId="48" fillId="0" borderId="0" xfId="1" applyFont="1" applyFill="1" applyAlignment="1">
      <alignment horizontal="left" vertical="center"/>
    </xf>
    <xf numFmtId="165" fontId="88" fillId="0" borderId="0" xfId="0" applyNumberFormat="1" applyFont="1" applyFill="1" applyBorder="1" applyAlignment="1">
      <alignment horizontal="right"/>
    </xf>
    <xf numFmtId="165" fontId="89" fillId="0" borderId="0" xfId="0" applyNumberFormat="1" applyFont="1" applyFill="1" applyBorder="1" applyAlignment="1">
      <alignment horizontal="right"/>
    </xf>
    <xf numFmtId="0" fontId="38" fillId="0" borderId="0" xfId="1" applyFont="1" applyFill="1" applyAlignment="1">
      <alignment horizontal="left" vertical="center"/>
    </xf>
    <xf numFmtId="167" fontId="83" fillId="0" borderId="2" xfId="11" applyNumberFormat="1" applyFont="1" applyFill="1" applyBorder="1" applyAlignment="1">
      <alignment vertical="center"/>
    </xf>
    <xf numFmtId="165" fontId="78" fillId="0" borderId="0" xfId="0" applyNumberFormat="1" applyFont="1" applyFill="1"/>
    <xf numFmtId="0" fontId="93" fillId="0" borderId="0" xfId="0" applyFont="1" applyFill="1" applyBorder="1" applyAlignment="1">
      <alignment horizontal="center" wrapText="1"/>
    </xf>
    <xf numFmtId="165" fontId="93" fillId="0" borderId="0" xfId="0" applyNumberFormat="1" applyFont="1" applyFill="1" applyBorder="1" applyAlignment="1">
      <alignment horizontal="right"/>
    </xf>
    <xf numFmtId="0" fontId="38" fillId="0" borderId="0" xfId="1" applyFont="1" applyFill="1" applyAlignment="1">
      <alignment horizontal="left" vertical="center" wrapText="1"/>
    </xf>
    <xf numFmtId="0" fontId="94" fillId="0" borderId="0" xfId="0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center" wrapText="1"/>
    </xf>
    <xf numFmtId="165" fontId="95" fillId="0" borderId="0" xfId="11" applyNumberFormat="1" applyFont="1" applyFill="1" applyBorder="1" applyAlignment="1">
      <alignment horizontal="right"/>
    </xf>
    <xf numFmtId="0" fontId="96" fillId="0" borderId="0" xfId="0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center"/>
    </xf>
    <xf numFmtId="165" fontId="88" fillId="0" borderId="0" xfId="0" applyNumberFormat="1" applyFont="1" applyFill="1" applyBorder="1"/>
    <xf numFmtId="165" fontId="87" fillId="0" borderId="0" xfId="0" applyNumberFormat="1" applyFont="1" applyFill="1" applyBorder="1" applyAlignment="1">
      <alignment horizontal="left" vertical="center" wrapText="1"/>
    </xf>
    <xf numFmtId="165" fontId="38" fillId="0" borderId="0" xfId="0" applyNumberFormat="1" applyFont="1" applyFill="1" applyBorder="1" applyAlignment="1">
      <alignment horizontal="center"/>
    </xf>
    <xf numFmtId="0" fontId="97" fillId="0" borderId="0" xfId="0" applyFont="1" applyFill="1" applyBorder="1"/>
    <xf numFmtId="0" fontId="38" fillId="0" borderId="0" xfId="0" applyFont="1" applyAlignment="1">
      <alignment horizontal="left" vertical="center" wrapText="1"/>
    </xf>
  </cellXfs>
  <cellStyles count="257">
    <cellStyle name="Comma" xfId="12" builtinId="3"/>
    <cellStyle name="Comma 10" xfId="85" xr:uid="{00000000-0005-0000-0000-000000000000}"/>
    <cellStyle name="Comma 10 2" xfId="92" xr:uid="{00000000-0005-0000-0000-000001000000}"/>
    <cellStyle name="Comma 11" xfId="94" xr:uid="{00000000-0005-0000-0000-000002000000}"/>
    <cellStyle name="Comma 11 2" xfId="138" xr:uid="{00000000-0005-0000-0000-000003000000}"/>
    <cellStyle name="Comma 12" xfId="58" xr:uid="{00000000-0005-0000-0000-000004000000}"/>
    <cellStyle name="Comma 12 2" xfId="124" xr:uid="{00000000-0005-0000-0000-000005000000}"/>
    <cellStyle name="Comma 13" xfId="121" xr:uid="{00000000-0005-0000-0000-000006000000}"/>
    <cellStyle name="Comma 14" xfId="179" xr:uid="{00000000-0005-0000-0000-000007000000}"/>
    <cellStyle name="Comma 15" xfId="185" xr:uid="{00000000-0005-0000-0000-000008000000}"/>
    <cellStyle name="Comma 16" xfId="214" xr:uid="{00000000-0005-0000-0000-000009000000}"/>
    <cellStyle name="Comma 17" xfId="212" xr:uid="{00000000-0005-0000-0000-00000A000000}"/>
    <cellStyle name="Comma 18" xfId="225" xr:uid="{00000000-0005-0000-0000-00000B000000}"/>
    <cellStyle name="Comma 2" xfId="11" xr:uid="{00000000-0005-0000-0000-00000C000000}"/>
    <cellStyle name="Comma 2 2" xfId="17" xr:uid="{00000000-0005-0000-0000-00000D000000}"/>
    <cellStyle name="Comma 2 2 2" xfId="41" xr:uid="{00000000-0005-0000-0000-00000E000000}"/>
    <cellStyle name="Comma 2 2 2 2" xfId="54" xr:uid="{00000000-0005-0000-0000-00000F000000}"/>
    <cellStyle name="Comma 2 2 2 2 2" xfId="145" xr:uid="{00000000-0005-0000-0000-000010000000}"/>
    <cellStyle name="Comma 2 2 2 3" xfId="256" xr:uid="{00000000-0005-0000-0000-000011000000}"/>
    <cellStyle name="Comma 2 2 3" xfId="47" xr:uid="{00000000-0005-0000-0000-000012000000}"/>
    <cellStyle name="Comma 2 2 3 2" xfId="110" xr:uid="{00000000-0005-0000-0000-000013000000}"/>
    <cellStyle name="Comma 2 2 4" xfId="60" xr:uid="{00000000-0005-0000-0000-000014000000}"/>
    <cellStyle name="Comma 2 2 5" xfId="250" xr:uid="{00000000-0005-0000-0000-000015000000}"/>
    <cellStyle name="Comma 2 3" xfId="84" xr:uid="{00000000-0005-0000-0000-000016000000}"/>
    <cellStyle name="Comma 2 3 2" xfId="113" xr:uid="{00000000-0005-0000-0000-000017000000}"/>
    <cellStyle name="Comma 2 3 2 2" xfId="147" xr:uid="{00000000-0005-0000-0000-000018000000}"/>
    <cellStyle name="Comma 2 3 2 3" xfId="239" xr:uid="{00000000-0005-0000-0000-000019000000}"/>
    <cellStyle name="Comma 2 3 3" xfId="136" xr:uid="{00000000-0005-0000-0000-00001A000000}"/>
    <cellStyle name="Comma 2 4" xfId="99" xr:uid="{00000000-0005-0000-0000-00001B000000}"/>
    <cellStyle name="Comma 2 4 2" xfId="142" xr:uid="{00000000-0005-0000-0000-00001C000000}"/>
    <cellStyle name="Comma 2 4 3" xfId="160" xr:uid="{00000000-0005-0000-0000-00001D000000}"/>
    <cellStyle name="Comma 2 5" xfId="59" xr:uid="{00000000-0005-0000-0000-00001E000000}"/>
    <cellStyle name="Comma 2 5 2" xfId="125" xr:uid="{00000000-0005-0000-0000-00001F000000}"/>
    <cellStyle name="Comma 2 6" xfId="159" xr:uid="{00000000-0005-0000-0000-000020000000}"/>
    <cellStyle name="Comma 3" xfId="16" xr:uid="{00000000-0005-0000-0000-000021000000}"/>
    <cellStyle name="Comma 3 2" xfId="25" xr:uid="{00000000-0005-0000-0000-000022000000}"/>
    <cellStyle name="Comma 3 2 2" xfId="49" xr:uid="{00000000-0005-0000-0000-000023000000}"/>
    <cellStyle name="Comma 3 2 2 2" xfId="129" xr:uid="{00000000-0005-0000-0000-000024000000}"/>
    <cellStyle name="Comma 3 2 2 3" xfId="70" xr:uid="{00000000-0005-0000-0000-000025000000}"/>
    <cellStyle name="Comma 3 2 3" xfId="150" xr:uid="{00000000-0005-0000-0000-000026000000}"/>
    <cellStyle name="Comma 3 2 4" xfId="203" xr:uid="{00000000-0005-0000-0000-000027000000}"/>
    <cellStyle name="Comma 3 2 5" xfId="252" xr:uid="{00000000-0005-0000-0000-000028000000}"/>
    <cellStyle name="Comma 3 3" xfId="39" xr:uid="{00000000-0005-0000-0000-000029000000}"/>
    <cellStyle name="Comma 3 3 2" xfId="95" xr:uid="{00000000-0005-0000-0000-00002A000000}"/>
    <cellStyle name="Comma 3 3 2 2" xfId="139" xr:uid="{00000000-0005-0000-0000-00002B000000}"/>
    <cellStyle name="Comma 3 3 3" xfId="235" xr:uid="{00000000-0005-0000-0000-00002C000000}"/>
    <cellStyle name="Comma 3 4" xfId="38" xr:uid="{00000000-0005-0000-0000-00002D000000}"/>
    <cellStyle name="Comma 3 4 2" xfId="240" xr:uid="{00000000-0005-0000-0000-00002E000000}"/>
    <cellStyle name="Comma 3 4 3" xfId="104" xr:uid="{00000000-0005-0000-0000-00002F000000}"/>
    <cellStyle name="Comma 3 5" xfId="46" xr:uid="{00000000-0005-0000-0000-000030000000}"/>
    <cellStyle name="Comma 3 5 2" xfId="126" xr:uid="{00000000-0005-0000-0000-000031000000}"/>
    <cellStyle name="Comma 3 5 3" xfId="61" xr:uid="{00000000-0005-0000-0000-000032000000}"/>
    <cellStyle name="Comma 3 6" xfId="249" xr:uid="{00000000-0005-0000-0000-000033000000}"/>
    <cellStyle name="Comma 4" xfId="18" xr:uid="{00000000-0005-0000-0000-000034000000}"/>
    <cellStyle name="Comma 4 2" xfId="48" xr:uid="{00000000-0005-0000-0000-000035000000}"/>
    <cellStyle name="Comma 4 2 2" xfId="131" xr:uid="{00000000-0005-0000-0000-000036000000}"/>
    <cellStyle name="Comma 4 2 3" xfId="180" xr:uid="{00000000-0005-0000-0000-000037000000}"/>
    <cellStyle name="Comma 4 2 4" xfId="204" xr:uid="{00000000-0005-0000-0000-000038000000}"/>
    <cellStyle name="Comma 4 2 5" xfId="73" xr:uid="{00000000-0005-0000-0000-000039000000}"/>
    <cellStyle name="Comma 4 3" xfId="100" xr:uid="{00000000-0005-0000-0000-00003A000000}"/>
    <cellStyle name="Comma 4 3 2" xfId="143" xr:uid="{00000000-0005-0000-0000-00003B000000}"/>
    <cellStyle name="Comma 4 3 3" xfId="181" xr:uid="{00000000-0005-0000-0000-00003C000000}"/>
    <cellStyle name="Comma 4 4" xfId="62" xr:uid="{00000000-0005-0000-0000-00003D000000}"/>
    <cellStyle name="Comma 4 4 2" xfId="127" xr:uid="{00000000-0005-0000-0000-00003E000000}"/>
    <cellStyle name="Comma 4 5" xfId="161" xr:uid="{00000000-0005-0000-0000-00003F000000}"/>
    <cellStyle name="Comma 4 6" xfId="251" xr:uid="{00000000-0005-0000-0000-000040000000}"/>
    <cellStyle name="Comma 5" xfId="40" xr:uid="{00000000-0005-0000-0000-000041000000}"/>
    <cellStyle name="Comma 5 2" xfId="53" xr:uid="{00000000-0005-0000-0000-000042000000}"/>
    <cellStyle name="Comma 5 2 2" xfId="137" xr:uid="{00000000-0005-0000-0000-000043000000}"/>
    <cellStyle name="Comma 5 2 2 2" xfId="206" xr:uid="{00000000-0005-0000-0000-000044000000}"/>
    <cellStyle name="Comma 5 2 3" xfId="178" xr:uid="{00000000-0005-0000-0000-000045000000}"/>
    <cellStyle name="Comma 5 2 4" xfId="190" xr:uid="{00000000-0005-0000-0000-000046000000}"/>
    <cellStyle name="Comma 5 2 5" xfId="90" xr:uid="{00000000-0005-0000-0000-000047000000}"/>
    <cellStyle name="Comma 5 3" xfId="105" xr:uid="{00000000-0005-0000-0000-000048000000}"/>
    <cellStyle name="Comma 5 3 2" xfId="144" xr:uid="{00000000-0005-0000-0000-000049000000}"/>
    <cellStyle name="Comma 5 3 3" xfId="205" xr:uid="{00000000-0005-0000-0000-00004A000000}"/>
    <cellStyle name="Comma 5 4" xfId="71" xr:uid="{00000000-0005-0000-0000-00004B000000}"/>
    <cellStyle name="Comma 5 4 2" xfId="130" xr:uid="{00000000-0005-0000-0000-00004C000000}"/>
    <cellStyle name="Comma 5 5" xfId="162" xr:uid="{00000000-0005-0000-0000-00004D000000}"/>
    <cellStyle name="Comma 5 6" xfId="188" xr:uid="{00000000-0005-0000-0000-00004E000000}"/>
    <cellStyle name="Comma 5 7" xfId="255" xr:uid="{00000000-0005-0000-0000-00004F000000}"/>
    <cellStyle name="Comma 6" xfId="77" xr:uid="{00000000-0005-0000-0000-000050000000}"/>
    <cellStyle name="Comma 6 2" xfId="98" xr:uid="{00000000-0005-0000-0000-000051000000}"/>
    <cellStyle name="Comma 6 2 2" xfId="141" xr:uid="{00000000-0005-0000-0000-000052000000}"/>
    <cellStyle name="Comma 6 2 3" xfId="208" xr:uid="{00000000-0005-0000-0000-000053000000}"/>
    <cellStyle name="Comma 6 3" xfId="132" xr:uid="{00000000-0005-0000-0000-000054000000}"/>
    <cellStyle name="Comma 6 4" xfId="163" xr:uid="{00000000-0005-0000-0000-000055000000}"/>
    <cellStyle name="Comma 6 5" xfId="194" xr:uid="{00000000-0005-0000-0000-000056000000}"/>
    <cellStyle name="Comma 7" xfId="79" xr:uid="{00000000-0005-0000-0000-000057000000}"/>
    <cellStyle name="Comma 7 2" xfId="133" xr:uid="{00000000-0005-0000-0000-000058000000}"/>
    <cellStyle name="Comma 7 2 2" xfId="241" xr:uid="{00000000-0005-0000-0000-000059000000}"/>
    <cellStyle name="Comma 7 3" xfId="164" xr:uid="{00000000-0005-0000-0000-00005A000000}"/>
    <cellStyle name="Comma 7 4" xfId="199" xr:uid="{00000000-0005-0000-0000-00005B000000}"/>
    <cellStyle name="Comma 8" xfId="80" xr:uid="{00000000-0005-0000-0000-00005C000000}"/>
    <cellStyle name="Comma 8 2" xfId="134" xr:uid="{00000000-0005-0000-0000-00005D000000}"/>
    <cellStyle name="Comma 8 2 2" xfId="182" xr:uid="{00000000-0005-0000-0000-00005E000000}"/>
    <cellStyle name="Comma 8 3" xfId="177" xr:uid="{00000000-0005-0000-0000-00005F000000}"/>
    <cellStyle name="Comma 9" xfId="81" xr:uid="{00000000-0005-0000-0000-000060000000}"/>
    <cellStyle name="Comma 9 2" xfId="135" xr:uid="{00000000-0005-0000-0000-000061000000}"/>
    <cellStyle name="Comma 9 3" xfId="247" xr:uid="{00000000-0005-0000-0000-000062000000}"/>
    <cellStyle name="Euro" xfId="63" xr:uid="{00000000-0005-0000-0000-000063000000}"/>
    <cellStyle name="Euro 2" xfId="191" xr:uid="{00000000-0005-0000-0000-000064000000}"/>
    <cellStyle name="FormatedNumberBorderPatern" xfId="186" xr:uid="{00000000-0005-0000-0000-000065000000}"/>
    <cellStyle name="FormatedNumberBorderPatern 2" xfId="202" xr:uid="{00000000-0005-0000-0000-000066000000}"/>
    <cellStyle name="Hyperlink 2" xfId="35" xr:uid="{00000000-0005-0000-0000-000067000000}"/>
    <cellStyle name="Hyperlink 3" xfId="64" xr:uid="{00000000-0005-0000-0000-000068000000}"/>
    <cellStyle name="Normal" xfId="0" builtinId="0"/>
    <cellStyle name="Normal 10" xfId="32" xr:uid="{00000000-0005-0000-0000-000069000000}"/>
    <cellStyle name="Normal 10 2" xfId="51" xr:uid="{00000000-0005-0000-0000-00006A000000}"/>
    <cellStyle name="Normal 10 2 2" xfId="109" xr:uid="{00000000-0005-0000-0000-00006B000000}"/>
    <cellStyle name="Normal 10 2 3" xfId="210" xr:uid="{00000000-0005-0000-0000-00006C000000}"/>
    <cellStyle name="Normal 10 2 4" xfId="123" xr:uid="{00000000-0005-0000-0000-00006D000000}"/>
    <cellStyle name="Normal 10 3" xfId="174" xr:uid="{00000000-0005-0000-0000-00006E000000}"/>
    <cellStyle name="Normal 10 4" xfId="200" xr:uid="{00000000-0005-0000-0000-00006F000000}"/>
    <cellStyle name="Normal 10 5" xfId="219" xr:uid="{00000000-0005-0000-0000-000070000000}"/>
    <cellStyle name="Normal 10 6" xfId="57" xr:uid="{00000000-0005-0000-0000-000071000000}"/>
    <cellStyle name="Normal 11" xfId="146" xr:uid="{00000000-0005-0000-0000-000072000000}"/>
    <cellStyle name="Normal 11 2" xfId="201" xr:uid="{00000000-0005-0000-0000-000073000000}"/>
    <cellStyle name="Normal 12" xfId="120" xr:uid="{00000000-0005-0000-0000-000074000000}"/>
    <cellStyle name="Normal 12 2" xfId="246" xr:uid="{00000000-0005-0000-0000-000075000000}"/>
    <cellStyle name="Normal 13" xfId="119" xr:uid="{00000000-0005-0000-0000-000076000000}"/>
    <cellStyle name="Normal 14" xfId="149" xr:uid="{00000000-0005-0000-0000-000077000000}"/>
    <cellStyle name="Normal 15" xfId="158" xr:uid="{00000000-0005-0000-0000-000078000000}"/>
    <cellStyle name="Normal 16" xfId="213" xr:uid="{00000000-0005-0000-0000-000079000000}"/>
    <cellStyle name="Normal 16 2" xfId="226" xr:uid="{00000000-0005-0000-0000-00007A000000}"/>
    <cellStyle name="Normal 17" xfId="211" xr:uid="{00000000-0005-0000-0000-00007B000000}"/>
    <cellStyle name="Normal 17 2" xfId="233" xr:uid="{00000000-0005-0000-0000-00007C000000}"/>
    <cellStyle name="Normal 18" xfId="224" xr:uid="{00000000-0005-0000-0000-00007D000000}"/>
    <cellStyle name="Normal 19" xfId="234" xr:uid="{00000000-0005-0000-0000-00007E000000}"/>
    <cellStyle name="Normal 2" xfId="14" xr:uid="{00000000-0005-0000-0000-00007F000000}"/>
    <cellStyle name="Normal 2 10" xfId="29" xr:uid="{00000000-0005-0000-0000-000080000000}"/>
    <cellStyle name="Normal 2 2" xfId="26" xr:uid="{00000000-0005-0000-0000-000081000000}"/>
    <cellStyle name="Normal 2 2 2" xfId="44" xr:uid="{00000000-0005-0000-0000-000082000000}"/>
    <cellStyle name="Normal 2 2 3" xfId="107" xr:uid="{00000000-0005-0000-0000-000083000000}"/>
    <cellStyle name="Normal 2 2 4" xfId="83" xr:uid="{00000000-0005-0000-0000-000084000000}"/>
    <cellStyle name="Normal 2 2 5" xfId="151" xr:uid="{00000000-0005-0000-0000-000085000000}"/>
    <cellStyle name="Normal 2 3" xfId="19" xr:uid="{00000000-0005-0000-0000-000086000000}"/>
    <cellStyle name="Normal 2 3 2" xfId="242" xr:uid="{00000000-0005-0000-0000-000087000000}"/>
    <cellStyle name="Normal 2 3 3" xfId="87" xr:uid="{00000000-0005-0000-0000-000088000000}"/>
    <cellStyle name="Normal 2 4" xfId="101" xr:uid="{00000000-0005-0000-0000-000089000000}"/>
    <cellStyle name="Normal 2 5" xfId="215" xr:uid="{00000000-0005-0000-0000-00008A000000}"/>
    <cellStyle name="Normal 20" xfId="55" xr:uid="{00000000-0005-0000-0000-00008B000000}"/>
    <cellStyle name="Normal 3" xfId="20" xr:uid="{00000000-0005-0000-0000-00008C000000}"/>
    <cellStyle name="Normal 3 2" xfId="88" xr:uid="{00000000-0005-0000-0000-00008D000000}"/>
    <cellStyle name="Normal 3 2 2" xfId="165" xr:uid="{00000000-0005-0000-0000-00008E000000}"/>
    <cellStyle name="Normal 3 2 3" xfId="236" xr:uid="{00000000-0005-0000-0000-00008F000000}"/>
    <cellStyle name="Normal 3 3" xfId="102" xr:uid="{00000000-0005-0000-0000-000090000000}"/>
    <cellStyle name="Normal 3 4" xfId="65" xr:uid="{00000000-0005-0000-0000-000091000000}"/>
    <cellStyle name="Normal 32" xfId="152" xr:uid="{00000000-0005-0000-0000-000092000000}"/>
    <cellStyle name="Normal 34" xfId="153" xr:uid="{00000000-0005-0000-0000-000093000000}"/>
    <cellStyle name="Normal 4" xfId="24" xr:uid="{00000000-0005-0000-0000-000094000000}"/>
    <cellStyle name="Normal 4 2" xfId="69" xr:uid="{00000000-0005-0000-0000-000095000000}"/>
    <cellStyle name="Normal 4 2 2" xfId="167" xr:uid="{00000000-0005-0000-0000-000096000000}"/>
    <cellStyle name="Normal 4 3" xfId="97" xr:uid="{00000000-0005-0000-0000-000097000000}"/>
    <cellStyle name="Normal 4 3 2" xfId="140" xr:uid="{00000000-0005-0000-0000-000098000000}"/>
    <cellStyle name="Normal 4 4" xfId="66" xr:uid="{00000000-0005-0000-0000-000099000000}"/>
    <cellStyle name="Normal 4 5" xfId="166" xr:uid="{00000000-0005-0000-0000-00009A000000}"/>
    <cellStyle name="Normal 4 6" xfId="187" xr:uid="{00000000-0005-0000-0000-00009B000000}"/>
    <cellStyle name="Normal 4 7" xfId="217" xr:uid="{00000000-0005-0000-0000-00009C000000}"/>
    <cellStyle name="Normal 4 8" xfId="227" xr:uid="{00000000-0005-0000-0000-00009D000000}"/>
    <cellStyle name="Normal 42" xfId="154" xr:uid="{00000000-0005-0000-0000-00009E000000}"/>
    <cellStyle name="Normal 5" xfId="27" xr:uid="{00000000-0005-0000-0000-00009F000000}"/>
    <cellStyle name="Normal 5 2" xfId="75" xr:uid="{00000000-0005-0000-0000-0000A0000000}"/>
    <cellStyle name="Normal 5 2 2" xfId="114" xr:uid="{00000000-0005-0000-0000-0000A1000000}"/>
    <cellStyle name="Normal 5 3" xfId="168" xr:uid="{00000000-0005-0000-0000-0000A2000000}"/>
    <cellStyle name="Normal 5 4" xfId="193" xr:uid="{00000000-0005-0000-0000-0000A3000000}"/>
    <cellStyle name="Normal 52" xfId="155" xr:uid="{00000000-0005-0000-0000-0000A4000000}"/>
    <cellStyle name="Normal 54" xfId="156" xr:uid="{00000000-0005-0000-0000-0000A5000000}"/>
    <cellStyle name="Normal 6" xfId="31" xr:uid="{00000000-0005-0000-0000-0000A6000000}"/>
    <cellStyle name="Normal 6 2" xfId="33" xr:uid="{00000000-0005-0000-0000-0000A7000000}"/>
    <cellStyle name="Normal 6 2 2" xfId="52" xr:uid="{00000000-0005-0000-0000-0000A8000000}"/>
    <cellStyle name="Normal 6 2 2 2" xfId="115" xr:uid="{00000000-0005-0000-0000-0000A9000000}"/>
    <cellStyle name="Normal 6 2 3" xfId="82" xr:uid="{00000000-0005-0000-0000-0000AA000000}"/>
    <cellStyle name="Normal 6 2 4" xfId="254" xr:uid="{00000000-0005-0000-0000-0000AB000000}"/>
    <cellStyle name="Normal 6 3" xfId="50" xr:uid="{00000000-0005-0000-0000-0000AC000000}"/>
    <cellStyle name="Normal 6 4" xfId="56" xr:uid="{00000000-0005-0000-0000-0000AD000000}"/>
    <cellStyle name="Normal 6 5" xfId="253" xr:uid="{00000000-0005-0000-0000-0000AE000000}"/>
    <cellStyle name="Normal 7" xfId="30" xr:uid="{00000000-0005-0000-0000-0000AF000000}"/>
    <cellStyle name="Normal 7 2" xfId="93" xr:uid="{00000000-0005-0000-0000-0000B0000000}"/>
    <cellStyle name="Normal 7 3" xfId="86" xr:uid="{00000000-0005-0000-0000-0000B1000000}"/>
    <cellStyle name="Normal 7 3 2" xfId="184" xr:uid="{00000000-0005-0000-0000-0000B2000000}"/>
    <cellStyle name="Normal 7 3 2 2" xfId="223" xr:uid="{00000000-0005-0000-0000-0000B3000000}"/>
    <cellStyle name="Normal 7 3 2 3" xfId="232" xr:uid="{00000000-0005-0000-0000-0000B4000000}"/>
    <cellStyle name="Normal 7 3 3" xfId="220" xr:uid="{00000000-0005-0000-0000-0000B5000000}"/>
    <cellStyle name="Normal 7 3 4" xfId="229" xr:uid="{00000000-0005-0000-0000-0000B6000000}"/>
    <cellStyle name="Normal 7 4" xfId="112" xr:uid="{00000000-0005-0000-0000-0000B7000000}"/>
    <cellStyle name="Normal 7 4 2" xfId="221" xr:uid="{00000000-0005-0000-0000-0000B8000000}"/>
    <cellStyle name="Normal 7 4 3" xfId="230" xr:uid="{00000000-0005-0000-0000-0000B9000000}"/>
    <cellStyle name="Normal 7 5" xfId="169" xr:uid="{00000000-0005-0000-0000-0000BA000000}"/>
    <cellStyle name="Normal 7 6" xfId="218" xr:uid="{00000000-0005-0000-0000-0000BB000000}"/>
    <cellStyle name="Normal 7 7" xfId="228" xr:uid="{00000000-0005-0000-0000-0000BC000000}"/>
    <cellStyle name="Normal 8" xfId="15" xr:uid="{00000000-0005-0000-0000-0000BD000000}"/>
    <cellStyle name="Normal 8 2" xfId="43" xr:uid="{00000000-0005-0000-0000-0000BE000000}"/>
    <cellStyle name="Normal 8 2 2" xfId="209" xr:uid="{00000000-0005-0000-0000-0000BF000000}"/>
    <cellStyle name="Normal 8 3" xfId="34" xr:uid="{00000000-0005-0000-0000-0000C0000000}"/>
    <cellStyle name="Normal 8 4" xfId="45" xr:uid="{00000000-0005-0000-0000-0000C1000000}"/>
    <cellStyle name="Normal 8 4 2" xfId="157" xr:uid="{00000000-0005-0000-0000-0000C2000000}"/>
    <cellStyle name="Normal 8 5" xfId="198" xr:uid="{00000000-0005-0000-0000-0000C3000000}"/>
    <cellStyle name="Normal 9" xfId="36" xr:uid="{00000000-0005-0000-0000-0000C4000000}"/>
    <cellStyle name="Normal 9 2" xfId="96" xr:uid="{00000000-0005-0000-0000-0000C5000000}"/>
    <cellStyle name="Normal 9 3" xfId="170" xr:uid="{00000000-0005-0000-0000-0000C6000000}"/>
    <cellStyle name="Normal 9 3 2" xfId="222" xr:uid="{00000000-0005-0000-0000-0000C7000000}"/>
    <cellStyle name="Normal 9 3 3" xfId="231" xr:uid="{00000000-0005-0000-0000-0000C8000000}"/>
    <cellStyle name="Normal_BAL" xfId="1" xr:uid="{00000000-0005-0000-0000-0000C9000000}"/>
    <cellStyle name="Normál_DCF(Investment,SW-mod)" xfId="171" xr:uid="{00000000-0005-0000-0000-0000CA000000}"/>
    <cellStyle name="Normal_Financial statements 2000 Alcomet" xfId="2" xr:uid="{00000000-0005-0000-0000-0000CB000000}"/>
    <cellStyle name="Normal_Financial statements 2000 Alcomet 3" xfId="21" xr:uid="{00000000-0005-0000-0000-0000CC000000}"/>
    <cellStyle name="Normal_Financial statements_bg model 2002" xfId="3" xr:uid="{00000000-0005-0000-0000-0000CD000000}"/>
    <cellStyle name="Normal_FS_2004_Final_28.03.05" xfId="4" xr:uid="{00000000-0005-0000-0000-0000CE000000}"/>
    <cellStyle name="Normal_FS_SOPHARMA_2005 (2)" xfId="5" xr:uid="{00000000-0005-0000-0000-0000CF000000}"/>
    <cellStyle name="Normal_FS'05-Neochim group-raboten_Final2" xfId="6" xr:uid="{00000000-0005-0000-0000-0000D0000000}"/>
    <cellStyle name="Normal_P&amp;L" xfId="7" xr:uid="{00000000-0005-0000-0000-0000D1000000}"/>
    <cellStyle name="Normal_P&amp;L_Financial statements_bg model 2002" xfId="8" xr:uid="{00000000-0005-0000-0000-0000D2000000}"/>
    <cellStyle name="Normal_Sheet2" xfId="9" xr:uid="{00000000-0005-0000-0000-0000D3000000}"/>
    <cellStyle name="Normal_SOPHARMA_FS_01_12_2007_predvaritelen" xfId="10" xr:uid="{00000000-0005-0000-0000-0000D4000000}"/>
    <cellStyle name="Percent" xfId="13" builtinId="5"/>
    <cellStyle name="Percent 2" xfId="28" xr:uid="{00000000-0005-0000-0000-0000D5000000}"/>
    <cellStyle name="Percent 2 2" xfId="89" xr:uid="{00000000-0005-0000-0000-0000D6000000}"/>
    <cellStyle name="Percent 2 2 2" xfId="118" xr:uid="{00000000-0005-0000-0000-0000D7000000}"/>
    <cellStyle name="Percent 2 3" xfId="103" xr:uid="{00000000-0005-0000-0000-0000D8000000}"/>
    <cellStyle name="Percent 2 4" xfId="68" xr:uid="{00000000-0005-0000-0000-0000D9000000}"/>
    <cellStyle name="Percent 2 4 2" xfId="117" xr:uid="{00000000-0005-0000-0000-0000DA000000}"/>
    <cellStyle name="Percent 3" xfId="22" xr:uid="{00000000-0005-0000-0000-0000DB000000}"/>
    <cellStyle name="Percent 3 2" xfId="42" xr:uid="{00000000-0005-0000-0000-0000DC000000}"/>
    <cellStyle name="Percent 3 2 2" xfId="108" xr:uid="{00000000-0005-0000-0000-0000DD000000}"/>
    <cellStyle name="Percent 3 2 3" xfId="91" xr:uid="{00000000-0005-0000-0000-0000DE000000}"/>
    <cellStyle name="Percent 3 3" xfId="37" xr:uid="{00000000-0005-0000-0000-0000DF000000}"/>
    <cellStyle name="Percent 3 3 2" xfId="72" xr:uid="{00000000-0005-0000-0000-0000E0000000}"/>
    <cellStyle name="Percent 4" xfId="67" xr:uid="{00000000-0005-0000-0000-0000E1000000}"/>
    <cellStyle name="Percent 4 2" xfId="128" xr:uid="{00000000-0005-0000-0000-0000E2000000}"/>
    <cellStyle name="Percent 4 3" xfId="116" xr:uid="{00000000-0005-0000-0000-0000E3000000}"/>
    <cellStyle name="Percent 4 4" xfId="172" xr:uid="{00000000-0005-0000-0000-0000E4000000}"/>
    <cellStyle name="Percent 4 5" xfId="196" xr:uid="{00000000-0005-0000-0000-0000E5000000}"/>
    <cellStyle name="Percent 5" xfId="148" xr:uid="{00000000-0005-0000-0000-0000E6000000}"/>
    <cellStyle name="Percent 5 2" xfId="176" xr:uid="{00000000-0005-0000-0000-0000E7000000}"/>
    <cellStyle name="Percent 6" xfId="122" xr:uid="{00000000-0005-0000-0000-0000E8000000}"/>
    <cellStyle name="Percent 7" xfId="173" xr:uid="{00000000-0005-0000-0000-0000E9000000}"/>
    <cellStyle name="Percent 8" xfId="216" xr:uid="{00000000-0005-0000-0000-0000EA000000}"/>
    <cellStyle name="Procentowy 2" xfId="189" xr:uid="{00000000-0005-0000-0000-0000EB000000}"/>
    <cellStyle name="Обычный 2" xfId="23" xr:uid="{00000000-0005-0000-0000-0000EE000000}"/>
    <cellStyle name="Обычный 2 2" xfId="78" xr:uid="{00000000-0005-0000-0000-0000EF000000}"/>
    <cellStyle name="Обычный 2 3" xfId="106" xr:uid="{00000000-0005-0000-0000-0000F0000000}"/>
    <cellStyle name="Обычный 2 4" xfId="74" xr:uid="{00000000-0005-0000-0000-0000F1000000}"/>
    <cellStyle name="Обычный 2_9" xfId="76" xr:uid="{00000000-0005-0000-0000-0000F2000000}"/>
    <cellStyle name="Обычный 3" xfId="175" xr:uid="{00000000-0005-0000-0000-0000F3000000}"/>
    <cellStyle name="Обычный 3 2" xfId="243" xr:uid="{00000000-0005-0000-0000-0000F4000000}"/>
    <cellStyle name="Обычный 4" xfId="237" xr:uid="{00000000-0005-0000-0000-0000F5000000}"/>
    <cellStyle name="Обычный 5" xfId="183" xr:uid="{00000000-0005-0000-0000-0000F6000000}"/>
    <cellStyle name="Обычный 5 2" xfId="238" xr:uid="{00000000-0005-0000-0000-0000F7000000}"/>
    <cellStyle name="Обычный_1-3 кв" xfId="195" xr:uid="{00000000-0005-0000-0000-0000F8000000}"/>
    <cellStyle name="Финансовый 2" xfId="111" xr:uid="{00000000-0005-0000-0000-0000FA000000}"/>
    <cellStyle name="Финансовый 2 2" xfId="207" xr:uid="{00000000-0005-0000-0000-0000FB000000}"/>
    <cellStyle name="Финансовый 2 3" xfId="192" xr:uid="{00000000-0005-0000-0000-0000FC000000}"/>
    <cellStyle name="Финансовый 2 3 2" xfId="244" xr:uid="{00000000-0005-0000-0000-0000FD000000}"/>
    <cellStyle name="Финансовый 2 4" xfId="248" xr:uid="{00000000-0005-0000-0000-0000FE000000}"/>
    <cellStyle name="Финансовый 3" xfId="245" xr:uid="{00000000-0005-0000-0000-0000FF000000}"/>
    <cellStyle name="числовой" xfId="197" xr:uid="{00000000-0005-0000-0000-00000001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="70" zoomScaleNormal="70" zoomScaleSheetLayoutView="70" workbookViewId="0">
      <selection activeCell="G30" sqref="G30"/>
    </sheetView>
  </sheetViews>
  <sheetFormatPr defaultColWidth="0" defaultRowHeight="12.75" customHeight="1" zeroHeight="1"/>
  <cols>
    <col min="1" max="2" width="9.26953125" style="6" customWidth="1"/>
    <col min="3" max="3" width="16.7265625" style="6" customWidth="1"/>
    <col min="4" max="6" width="9.26953125" style="6" customWidth="1"/>
    <col min="7" max="7" width="23.26953125" style="6" customWidth="1"/>
    <col min="8" max="9" width="9.26953125" style="6" customWidth="1"/>
    <col min="10" max="16384" width="9.26953125" style="6" hidden="1"/>
  </cols>
  <sheetData>
    <row r="1" spans="1:9" ht="17.5">
      <c r="A1" s="1" t="s">
        <v>68</v>
      </c>
      <c r="B1" s="2"/>
      <c r="C1" s="3"/>
      <c r="D1" s="4"/>
      <c r="E1" s="5"/>
      <c r="F1" s="5"/>
      <c r="G1" s="5"/>
      <c r="H1" s="5"/>
    </row>
    <row r="2" spans="1:9" ht="13"/>
    <row r="3" spans="1:9" ht="13"/>
    <row r="4" spans="1:9" ht="13"/>
    <row r="5" spans="1:9" ht="17.5">
      <c r="A5" s="7" t="s">
        <v>5</v>
      </c>
      <c r="D5" s="210" t="s">
        <v>6</v>
      </c>
      <c r="E5" s="9"/>
      <c r="F5" s="10"/>
      <c r="G5" s="10"/>
      <c r="H5" s="10"/>
      <c r="I5" s="10"/>
    </row>
    <row r="6" spans="1:9" ht="17.25" customHeight="1">
      <c r="A6" s="7"/>
      <c r="D6" s="210" t="s">
        <v>7</v>
      </c>
      <c r="E6" s="9"/>
      <c r="F6" s="10"/>
      <c r="G6" s="10"/>
      <c r="H6" s="10"/>
      <c r="I6" s="10"/>
    </row>
    <row r="7" spans="1:9" ht="17.5">
      <c r="A7" s="7"/>
      <c r="D7" s="210" t="s">
        <v>8</v>
      </c>
      <c r="H7" s="10"/>
      <c r="I7" s="10"/>
    </row>
    <row r="8" spans="1:9" ht="16.5">
      <c r="A8" s="11"/>
      <c r="D8" s="210" t="s">
        <v>9</v>
      </c>
      <c r="E8" s="9"/>
      <c r="F8" s="10"/>
      <c r="G8" s="10"/>
      <c r="H8" s="10"/>
      <c r="I8" s="10"/>
    </row>
    <row r="9" spans="1:9" ht="17.5">
      <c r="A9" s="7"/>
      <c r="D9" s="210" t="s">
        <v>10</v>
      </c>
      <c r="E9" s="9"/>
      <c r="F9" s="11"/>
      <c r="G9" s="10"/>
      <c r="H9" s="10"/>
      <c r="I9" s="10"/>
    </row>
    <row r="10" spans="1:9" ht="17.5">
      <c r="A10" s="7"/>
      <c r="D10" s="12"/>
      <c r="E10" s="12"/>
      <c r="F10" s="10"/>
      <c r="G10" s="10"/>
      <c r="H10" s="10"/>
      <c r="I10" s="10"/>
    </row>
    <row r="11" spans="1:9" ht="17.5">
      <c r="A11" s="7"/>
      <c r="D11" s="13"/>
      <c r="E11" s="13"/>
      <c r="F11" s="13"/>
      <c r="G11" s="10"/>
      <c r="H11" s="10"/>
      <c r="I11" s="10"/>
    </row>
    <row r="12" spans="1:9" ht="18">
      <c r="A12" s="7" t="s">
        <v>11</v>
      </c>
      <c r="D12" s="13" t="s">
        <v>6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7.5">
      <c r="A14" s="7" t="s">
        <v>12</v>
      </c>
      <c r="D14" s="13" t="s">
        <v>66</v>
      </c>
      <c r="E14" s="14"/>
      <c r="F14" s="14"/>
      <c r="G14" s="16"/>
      <c r="H14" s="10"/>
      <c r="I14" s="10"/>
    </row>
    <row r="15" spans="1:9" ht="17.5">
      <c r="A15" s="7"/>
      <c r="D15" s="13"/>
      <c r="E15" s="14"/>
      <c r="F15" s="14"/>
      <c r="G15" s="16"/>
      <c r="H15" s="10"/>
      <c r="I15" s="10"/>
    </row>
    <row r="16" spans="1:9" ht="17.5">
      <c r="A16" s="7" t="s">
        <v>13</v>
      </c>
      <c r="B16" s="7"/>
      <c r="C16" s="7"/>
      <c r="D16" s="13" t="s">
        <v>14</v>
      </c>
      <c r="E16" s="14"/>
      <c r="F16" s="14"/>
      <c r="G16" s="16"/>
      <c r="H16" s="10"/>
      <c r="I16" s="10"/>
    </row>
    <row r="17" spans="1:9" ht="18">
      <c r="A17" s="7"/>
      <c r="D17" s="13"/>
      <c r="E17" s="14"/>
      <c r="F17" s="14"/>
      <c r="G17" s="15"/>
      <c r="H17" s="7"/>
      <c r="I17" s="7"/>
    </row>
    <row r="18" spans="1:9" ht="18">
      <c r="A18" s="7" t="s">
        <v>15</v>
      </c>
      <c r="D18" s="13" t="s">
        <v>16</v>
      </c>
      <c r="E18" s="14"/>
      <c r="F18" s="14"/>
      <c r="G18" s="15"/>
    </row>
    <row r="19" spans="1:9" ht="18">
      <c r="A19" s="7"/>
      <c r="D19" s="13" t="s">
        <v>17</v>
      </c>
      <c r="E19" s="14"/>
      <c r="F19" s="14"/>
      <c r="G19" s="15"/>
    </row>
    <row r="20" spans="1:9" ht="18">
      <c r="F20" s="15"/>
      <c r="G20" s="18"/>
    </row>
    <row r="21" spans="1:9" ht="18">
      <c r="A21" s="7" t="s">
        <v>18</v>
      </c>
      <c r="C21" s="17"/>
      <c r="D21" s="210" t="s">
        <v>19</v>
      </c>
      <c r="E21" s="74"/>
      <c r="F21" s="18"/>
      <c r="G21" s="20"/>
    </row>
    <row r="22" spans="1:9" ht="18">
      <c r="A22" s="7"/>
      <c r="C22" s="17"/>
      <c r="D22" s="210" t="s">
        <v>20</v>
      </c>
      <c r="E22" s="74"/>
      <c r="F22" s="18"/>
      <c r="G22" s="20"/>
      <c r="H22" s="21"/>
      <c r="I22" s="21"/>
    </row>
    <row r="23" spans="1:9" ht="18" customHeight="1">
      <c r="A23" s="7"/>
      <c r="C23" s="10"/>
      <c r="D23" s="210" t="s">
        <v>21</v>
      </c>
      <c r="E23" s="9"/>
      <c r="F23" s="18"/>
      <c r="G23" s="75"/>
      <c r="H23" s="76"/>
      <c r="I23" s="77"/>
    </row>
    <row r="24" spans="1:9" ht="18">
      <c r="A24" s="7"/>
      <c r="D24" s="8"/>
      <c r="E24" s="20"/>
      <c r="F24" s="18"/>
      <c r="G24" s="20"/>
      <c r="H24" s="21"/>
      <c r="I24" s="21"/>
    </row>
    <row r="25" spans="1:9" ht="17.5">
      <c r="A25" s="7" t="s">
        <v>22</v>
      </c>
      <c r="D25" s="210" t="s">
        <v>23</v>
      </c>
      <c r="E25" s="211"/>
      <c r="F25" s="211"/>
      <c r="G25" s="211"/>
      <c r="H25" s="7"/>
      <c r="I25" s="7"/>
    </row>
    <row r="26" spans="1:9" ht="17.5">
      <c r="A26" s="7"/>
      <c r="D26" s="210" t="s">
        <v>24</v>
      </c>
      <c r="E26" s="211"/>
      <c r="F26" s="211"/>
      <c r="G26" s="211"/>
      <c r="H26" s="7"/>
      <c r="I26" s="7"/>
    </row>
    <row r="27" spans="1:9" ht="17.5">
      <c r="A27" s="7"/>
      <c r="D27" s="210" t="s">
        <v>25</v>
      </c>
      <c r="E27" s="211"/>
      <c r="F27" s="211"/>
      <c r="G27" s="211"/>
      <c r="H27" s="7"/>
      <c r="I27" s="7"/>
    </row>
    <row r="28" spans="1:9" ht="17.5">
      <c r="A28" s="7"/>
      <c r="D28" s="210" t="s">
        <v>214</v>
      </c>
      <c r="E28" s="211"/>
      <c r="F28" s="211"/>
      <c r="G28" s="211"/>
    </row>
    <row r="29" spans="1:9" ht="17.5">
      <c r="A29" s="7"/>
      <c r="D29" s="210" t="s">
        <v>26</v>
      </c>
      <c r="E29" s="211"/>
      <c r="F29" s="211"/>
      <c r="G29" s="211"/>
    </row>
    <row r="30" spans="1:9" ht="17.5">
      <c r="A30" s="7"/>
      <c r="D30" s="210" t="s">
        <v>27</v>
      </c>
      <c r="E30" s="211"/>
      <c r="F30" s="211"/>
      <c r="G30" s="211"/>
    </row>
    <row r="31" spans="1:9" ht="17.5">
      <c r="A31" s="7"/>
      <c r="D31" s="8"/>
      <c r="E31" s="74"/>
      <c r="F31" s="74"/>
      <c r="G31" s="74"/>
    </row>
    <row r="32" spans="1:9" ht="17.5">
      <c r="A32" s="7"/>
      <c r="C32" s="21"/>
      <c r="E32" s="74"/>
      <c r="F32" s="74"/>
      <c r="G32" s="74"/>
    </row>
    <row r="33" spans="1:9" ht="17.5">
      <c r="A33" s="7"/>
      <c r="D33" s="8"/>
      <c r="E33" s="74"/>
      <c r="F33" s="74"/>
      <c r="G33" s="74"/>
    </row>
    <row r="34" spans="1:9" ht="18">
      <c r="A34" s="7"/>
      <c r="E34" s="19"/>
      <c r="F34" s="15"/>
      <c r="G34" s="19"/>
    </row>
    <row r="35" spans="1:9" ht="17.5">
      <c r="A35" s="7" t="s">
        <v>28</v>
      </c>
      <c r="D35" s="210" t="s">
        <v>29</v>
      </c>
      <c r="E35" s="20"/>
      <c r="F35" s="19"/>
      <c r="G35" s="20"/>
      <c r="H35" s="21"/>
      <c r="I35" s="21"/>
    </row>
    <row r="36" spans="1:9" ht="18">
      <c r="A36" s="7"/>
      <c r="E36" s="19"/>
      <c r="F36" s="15"/>
      <c r="G36" s="19"/>
    </row>
    <row r="37" spans="1:9" ht="17.5">
      <c r="A37" s="7"/>
      <c r="F37" s="7"/>
    </row>
    <row r="38" spans="1:9" ht="17.5">
      <c r="A38" s="7"/>
      <c r="F38" s="7"/>
    </row>
    <row r="39" spans="1:9" ht="17.5">
      <c r="A39" s="7"/>
      <c r="F39" s="7"/>
    </row>
    <row r="40" spans="1:9" ht="17.5">
      <c r="A40" s="7"/>
      <c r="F40" s="7"/>
    </row>
    <row r="41" spans="1:9" ht="17.5">
      <c r="A41" s="7"/>
      <c r="F41" s="7"/>
    </row>
    <row r="42" spans="1:9" ht="17.5">
      <c r="A42" s="7"/>
      <c r="F42" s="7"/>
    </row>
    <row r="43" spans="1:9" ht="17.5">
      <c r="A43" s="7"/>
      <c r="F43" s="7"/>
    </row>
    <row r="44" spans="1:9" ht="13"/>
    <row r="45" spans="1:9" ht="13"/>
    <row r="46" spans="1:9" ht="13"/>
    <row r="47" spans="1:9" ht="13"/>
    <row r="48" spans="1:9" ht="13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showWhiteSpace="0" view="pageBreakPreview" zoomScale="64" zoomScaleNormal="90" zoomScaleSheetLayoutView="64" workbookViewId="0">
      <selection activeCell="A35" sqref="A35"/>
    </sheetView>
  </sheetViews>
  <sheetFormatPr defaultColWidth="9.1796875" defaultRowHeight="14"/>
  <cols>
    <col min="1" max="1" width="80.453125" style="22" customWidth="1"/>
    <col min="2" max="2" width="11.54296875" style="26" customWidth="1"/>
    <col min="3" max="3" width="5.26953125" style="24" customWidth="1"/>
    <col min="4" max="4" width="12.26953125" style="24" customWidth="1"/>
    <col min="5" max="5" width="2.1796875" style="24" customWidth="1"/>
    <col min="6" max="6" width="12.26953125" style="24" customWidth="1"/>
    <col min="7" max="7" width="1.54296875" style="24" customWidth="1"/>
    <col min="8" max="8" width="12.26953125" style="22" bestFit="1" customWidth="1"/>
    <col min="9" max="9" width="5" style="22" customWidth="1"/>
    <col min="10" max="10" width="11.54296875" style="22" bestFit="1" customWidth="1"/>
    <col min="11" max="16384" width="9.1796875" style="22"/>
  </cols>
  <sheetData>
    <row r="1" spans="1:10" ht="15.5">
      <c r="A1" s="257" t="s">
        <v>68</v>
      </c>
      <c r="B1" s="258"/>
      <c r="C1" s="258"/>
      <c r="D1" s="258"/>
      <c r="E1" s="258"/>
      <c r="F1" s="258"/>
      <c r="G1" s="258"/>
      <c r="H1" s="121"/>
    </row>
    <row r="2" spans="1:10" s="23" customFormat="1" ht="15.5">
      <c r="A2" s="259" t="s">
        <v>30</v>
      </c>
      <c r="B2" s="260"/>
      <c r="C2" s="260"/>
      <c r="D2" s="260"/>
      <c r="E2" s="260"/>
      <c r="F2" s="260"/>
      <c r="G2" s="260"/>
      <c r="H2" s="149"/>
    </row>
    <row r="3" spans="1:10" ht="15.5">
      <c r="A3" s="261" t="s">
        <v>31</v>
      </c>
      <c r="B3" s="262"/>
      <c r="C3" s="263"/>
      <c r="D3" s="263"/>
      <c r="E3" s="263"/>
      <c r="F3" s="263"/>
      <c r="G3" s="263"/>
      <c r="H3" s="121"/>
    </row>
    <row r="4" spans="1:10" ht="4.5" customHeight="1">
      <c r="A4" s="264"/>
      <c r="B4" s="262"/>
      <c r="C4" s="263"/>
      <c r="D4" s="263"/>
      <c r="E4" s="263"/>
      <c r="F4" s="263"/>
      <c r="G4" s="263"/>
      <c r="H4" s="121"/>
    </row>
    <row r="5" spans="1:10" ht="5.25" customHeight="1">
      <c r="A5" s="264"/>
      <c r="B5" s="262"/>
      <c r="C5" s="263"/>
      <c r="D5" s="263"/>
      <c r="E5" s="263"/>
      <c r="F5" s="263"/>
      <c r="G5" s="263"/>
      <c r="H5" s="121"/>
    </row>
    <row r="6" spans="1:10" ht="48" customHeight="1">
      <c r="A6" s="149"/>
      <c r="B6" s="265" t="s">
        <v>67</v>
      </c>
      <c r="C6" s="266"/>
      <c r="D6" s="267">
        <v>2019</v>
      </c>
      <c r="E6" s="266"/>
      <c r="F6" s="267">
        <v>2018</v>
      </c>
      <c r="G6" s="266"/>
      <c r="H6" s="121"/>
    </row>
    <row r="7" spans="1:10" ht="15.5">
      <c r="A7" s="149"/>
      <c r="B7" s="265"/>
      <c r="C7" s="266"/>
      <c r="D7" s="268" t="s">
        <v>0</v>
      </c>
      <c r="E7" s="266"/>
      <c r="F7" s="268" t="s">
        <v>0</v>
      </c>
      <c r="G7" s="266"/>
      <c r="H7" s="121"/>
    </row>
    <row r="8" spans="1:10" ht="15.5">
      <c r="A8" s="269"/>
      <c r="B8" s="270"/>
      <c r="C8" s="187"/>
      <c r="D8" s="187"/>
      <c r="E8" s="187"/>
      <c r="F8" s="187"/>
      <c r="G8" s="187"/>
      <c r="H8" s="121"/>
    </row>
    <row r="9" spans="1:10" ht="15.5">
      <c r="A9" s="269"/>
      <c r="B9" s="270"/>
      <c r="C9" s="187"/>
      <c r="D9" s="187"/>
      <c r="E9" s="187"/>
      <c r="F9" s="187"/>
      <c r="G9" s="187"/>
      <c r="H9" s="121"/>
    </row>
    <row r="10" spans="1:10" ht="15" customHeight="1">
      <c r="A10" s="149" t="s">
        <v>32</v>
      </c>
      <c r="B10" s="270">
        <v>3</v>
      </c>
      <c r="C10" s="187"/>
      <c r="D10" s="184">
        <v>1281587</v>
      </c>
      <c r="E10" s="187"/>
      <c r="F10" s="184">
        <v>1179143</v>
      </c>
      <c r="G10" s="187"/>
      <c r="H10" s="271"/>
      <c r="J10" s="25"/>
    </row>
    <row r="11" spans="1:10" ht="15.5">
      <c r="A11" s="149" t="s">
        <v>33</v>
      </c>
      <c r="B11" s="270">
        <v>4</v>
      </c>
      <c r="C11" s="187"/>
      <c r="D11" s="184">
        <v>12421</v>
      </c>
      <c r="E11" s="187"/>
      <c r="F11" s="184">
        <v>11837</v>
      </c>
      <c r="G11" s="187"/>
      <c r="H11" s="121"/>
    </row>
    <row r="12" spans="1:10" ht="15.5">
      <c r="A12" s="262" t="s">
        <v>34</v>
      </c>
      <c r="B12" s="270"/>
      <c r="C12" s="187"/>
      <c r="D12" s="272">
        <v>-3479</v>
      </c>
      <c r="E12" s="187"/>
      <c r="F12" s="272">
        <v>8773</v>
      </c>
      <c r="G12" s="270"/>
      <c r="H12" s="121"/>
      <c r="J12" s="25"/>
    </row>
    <row r="13" spans="1:10" ht="15.5">
      <c r="A13" s="149" t="s">
        <v>35</v>
      </c>
      <c r="B13" s="270">
        <v>5</v>
      </c>
      <c r="C13" s="187"/>
      <c r="D13" s="184">
        <v>-93234</v>
      </c>
      <c r="E13" s="187"/>
      <c r="F13" s="184">
        <v>-91303</v>
      </c>
      <c r="G13" s="187"/>
      <c r="H13" s="183"/>
      <c r="J13" s="25"/>
    </row>
    <row r="14" spans="1:10" ht="15.5">
      <c r="A14" s="149" t="s">
        <v>36</v>
      </c>
      <c r="B14" s="270">
        <v>6</v>
      </c>
      <c r="C14" s="187"/>
      <c r="D14" s="184">
        <v>-75239</v>
      </c>
      <c r="E14" s="187"/>
      <c r="F14" s="184">
        <v>-75897</v>
      </c>
      <c r="G14" s="187"/>
      <c r="H14" s="183"/>
      <c r="J14" s="25"/>
    </row>
    <row r="15" spans="1:10" ht="15.5">
      <c r="A15" s="149" t="s">
        <v>37</v>
      </c>
      <c r="B15" s="270">
        <v>7</v>
      </c>
      <c r="C15" s="187"/>
      <c r="D15" s="184">
        <v>-127087</v>
      </c>
      <c r="E15" s="187"/>
      <c r="F15" s="184">
        <v>-119441</v>
      </c>
      <c r="G15" s="187"/>
      <c r="H15" s="273"/>
    </row>
    <row r="16" spans="1:10" ht="15.5">
      <c r="A16" s="149" t="s">
        <v>38</v>
      </c>
      <c r="B16" s="270" t="s">
        <v>4</v>
      </c>
      <c r="C16" s="187"/>
      <c r="D16" s="184">
        <v>-44004</v>
      </c>
      <c r="E16" s="187"/>
      <c r="F16" s="184">
        <v>-33135</v>
      </c>
      <c r="G16" s="187"/>
      <c r="H16" s="183"/>
    </row>
    <row r="17" spans="1:11" ht="15.5">
      <c r="A17" s="149" t="s">
        <v>39</v>
      </c>
      <c r="B17" s="270"/>
      <c r="C17" s="187"/>
      <c r="D17" s="184">
        <v>-878504</v>
      </c>
      <c r="E17" s="187"/>
      <c r="F17" s="184">
        <v>-825571</v>
      </c>
      <c r="G17" s="187"/>
      <c r="H17" s="183"/>
    </row>
    <row r="18" spans="1:11" ht="15.5">
      <c r="A18" s="149" t="s">
        <v>40</v>
      </c>
      <c r="B18" s="270">
        <v>8</v>
      </c>
      <c r="C18" s="187"/>
      <c r="D18" s="184">
        <v>-12769</v>
      </c>
      <c r="E18" s="187"/>
      <c r="F18" s="184">
        <v>-15263</v>
      </c>
      <c r="G18" s="187"/>
      <c r="H18" s="273"/>
      <c r="J18" s="25"/>
    </row>
    <row r="19" spans="1:11" ht="15" customHeight="1" thickBot="1">
      <c r="A19" s="264" t="s">
        <v>41</v>
      </c>
      <c r="B19" s="270"/>
      <c r="C19" s="187"/>
      <c r="D19" s="274">
        <f>SUM(D10:D18)</f>
        <v>59692</v>
      </c>
      <c r="E19" s="187"/>
      <c r="F19" s="274">
        <f>SUM(F10:F18)</f>
        <v>39143</v>
      </c>
      <c r="G19" s="187"/>
      <c r="H19" s="183"/>
      <c r="K19" s="25"/>
    </row>
    <row r="20" spans="1:11" ht="8.25" customHeight="1" thickTop="1">
      <c r="A20" s="149"/>
      <c r="B20" s="270"/>
      <c r="C20" s="187"/>
      <c r="D20" s="184"/>
      <c r="E20" s="187"/>
      <c r="F20" s="184"/>
      <c r="G20" s="187"/>
      <c r="H20" s="183"/>
    </row>
    <row r="21" spans="1:11" ht="15" customHeight="1">
      <c r="A21" s="262" t="s">
        <v>218</v>
      </c>
      <c r="B21" s="270">
        <v>10</v>
      </c>
      <c r="C21" s="187"/>
      <c r="D21" s="275">
        <v>-18949</v>
      </c>
      <c r="E21" s="187"/>
      <c r="F21" s="275">
        <v>-186</v>
      </c>
      <c r="G21" s="187"/>
      <c r="H21" s="183"/>
    </row>
    <row r="22" spans="1:11" ht="8.25" customHeight="1">
      <c r="A22" s="149"/>
      <c r="B22" s="270"/>
      <c r="C22" s="187"/>
      <c r="D22" s="184"/>
      <c r="E22" s="187"/>
      <c r="F22" s="184"/>
      <c r="G22" s="187"/>
      <c r="H22" s="183"/>
    </row>
    <row r="23" spans="1:11" ht="15.5">
      <c r="A23" s="149" t="s">
        <v>42</v>
      </c>
      <c r="B23" s="270">
        <v>11</v>
      </c>
      <c r="C23" s="187"/>
      <c r="D23" s="184">
        <v>10953</v>
      </c>
      <c r="E23" s="187"/>
      <c r="F23" s="184">
        <v>4034</v>
      </c>
      <c r="G23" s="187"/>
      <c r="H23" s="183"/>
    </row>
    <row r="24" spans="1:11" ht="15.5">
      <c r="A24" s="149" t="s">
        <v>43</v>
      </c>
      <c r="B24" s="270">
        <v>12</v>
      </c>
      <c r="C24" s="187"/>
      <c r="D24" s="184">
        <v>-12391</v>
      </c>
      <c r="E24" s="187"/>
      <c r="F24" s="184">
        <v>-9728</v>
      </c>
      <c r="G24" s="187"/>
      <c r="H24" s="183"/>
    </row>
    <row r="25" spans="1:11" ht="15.5">
      <c r="A25" s="276" t="s">
        <v>44</v>
      </c>
      <c r="B25" s="270"/>
      <c r="C25" s="187"/>
      <c r="D25" s="277">
        <f>SUM(D23:D24)</f>
        <v>-1438</v>
      </c>
      <c r="E25" s="187"/>
      <c r="F25" s="277">
        <f>SUM(F23:F24)</f>
        <v>-5694</v>
      </c>
      <c r="G25" s="187"/>
      <c r="H25" s="183"/>
    </row>
    <row r="26" spans="1:11" ht="9" customHeight="1">
      <c r="A26" s="276"/>
      <c r="B26" s="270"/>
      <c r="C26" s="187"/>
      <c r="D26" s="278"/>
      <c r="E26" s="187"/>
      <c r="F26" s="278"/>
      <c r="G26" s="187"/>
      <c r="H26" s="183"/>
    </row>
    <row r="27" spans="1:11" ht="15.5">
      <c r="A27" s="149" t="s">
        <v>46</v>
      </c>
      <c r="B27" s="270">
        <v>13</v>
      </c>
      <c r="C27" s="187"/>
      <c r="D27" s="184">
        <v>44660</v>
      </c>
      <c r="E27" s="187"/>
      <c r="F27" s="184">
        <v>2076</v>
      </c>
      <c r="G27" s="187"/>
      <c r="H27" s="183"/>
    </row>
    <row r="28" spans="1:11" ht="15.5" hidden="1">
      <c r="A28" s="149" t="s">
        <v>1</v>
      </c>
      <c r="B28" s="270"/>
      <c r="C28" s="187"/>
      <c r="D28" s="184">
        <v>0</v>
      </c>
      <c r="E28" s="187"/>
      <c r="F28" s="184">
        <v>0</v>
      </c>
      <c r="G28" s="187"/>
      <c r="H28" s="183"/>
    </row>
    <row r="29" spans="1:11" ht="15.5">
      <c r="A29" s="279" t="s">
        <v>47</v>
      </c>
      <c r="B29" s="270">
        <v>46</v>
      </c>
      <c r="C29" s="187"/>
      <c r="D29" s="184">
        <v>4448</v>
      </c>
      <c r="E29" s="187"/>
      <c r="F29" s="184">
        <v>0</v>
      </c>
      <c r="G29" s="187"/>
      <c r="H29" s="183"/>
    </row>
    <row r="30" spans="1:11" ht="15.5">
      <c r="A30" s="264" t="s">
        <v>45</v>
      </c>
      <c r="B30" s="270"/>
      <c r="C30" s="187"/>
      <c r="D30" s="277">
        <f>D19+D25+D27+D21+D29</f>
        <v>88413</v>
      </c>
      <c r="E30" s="187"/>
      <c r="F30" s="277">
        <f>F19+F25+F27+F28+F21</f>
        <v>35339</v>
      </c>
      <c r="G30" s="187"/>
      <c r="H30" s="280"/>
    </row>
    <row r="31" spans="1:11" ht="6.75" customHeight="1">
      <c r="A31" s="264"/>
      <c r="B31" s="270"/>
      <c r="C31" s="187"/>
      <c r="D31" s="281"/>
      <c r="E31" s="187"/>
      <c r="F31" s="281"/>
      <c r="G31" s="187"/>
      <c r="H31" s="280"/>
    </row>
    <row r="32" spans="1:11" ht="15.5">
      <c r="A32" s="149" t="s">
        <v>48</v>
      </c>
      <c r="B32" s="270">
        <v>14</v>
      </c>
      <c r="C32" s="187"/>
      <c r="D32" s="275">
        <v>-4054</v>
      </c>
      <c r="E32" s="187"/>
      <c r="F32" s="275">
        <v>-4702</v>
      </c>
      <c r="G32" s="187"/>
      <c r="H32" s="280"/>
    </row>
    <row r="33" spans="1:10" ht="6.75" customHeight="1">
      <c r="A33" s="264"/>
      <c r="B33" s="266"/>
      <c r="C33" s="282"/>
      <c r="D33" s="278"/>
      <c r="E33" s="282"/>
      <c r="F33" s="278"/>
      <c r="G33" s="282"/>
      <c r="H33" s="280"/>
      <c r="J33" s="27"/>
    </row>
    <row r="34" spans="1:10" ht="7.5" customHeight="1">
      <c r="A34" s="264"/>
      <c r="B34" s="266"/>
      <c r="C34" s="282"/>
      <c r="D34" s="278"/>
      <c r="E34" s="282"/>
      <c r="F34" s="278"/>
      <c r="G34" s="282"/>
      <c r="H34" s="280"/>
      <c r="J34" s="27"/>
    </row>
    <row r="35" spans="1:10" ht="15.5" thickBot="1">
      <c r="A35" s="264" t="s">
        <v>49</v>
      </c>
      <c r="B35" s="266"/>
      <c r="C35" s="282"/>
      <c r="D35" s="274">
        <f>D30+D32</f>
        <v>84359</v>
      </c>
      <c r="E35" s="282"/>
      <c r="F35" s="274">
        <f>F30+F32</f>
        <v>30637</v>
      </c>
      <c r="G35" s="282"/>
      <c r="H35" s="280"/>
      <c r="J35" s="27"/>
    </row>
    <row r="36" spans="1:10" ht="15.5" thickTop="1">
      <c r="A36" s="264"/>
      <c r="B36" s="266"/>
      <c r="C36" s="282"/>
      <c r="D36" s="278"/>
      <c r="E36" s="282"/>
      <c r="F36" s="278"/>
      <c r="G36" s="282"/>
      <c r="H36" s="280"/>
      <c r="J36" s="27"/>
    </row>
    <row r="37" spans="1:10" ht="15.5">
      <c r="A37" s="264" t="s">
        <v>50</v>
      </c>
      <c r="B37" s="270"/>
      <c r="C37" s="187"/>
      <c r="D37" s="278"/>
      <c r="E37" s="187"/>
      <c r="F37" s="278"/>
      <c r="G37" s="282"/>
      <c r="H37" s="280"/>
      <c r="J37" s="27"/>
    </row>
    <row r="38" spans="1:10" ht="15.5">
      <c r="A38" s="269" t="s">
        <v>51</v>
      </c>
      <c r="B38" s="270"/>
      <c r="C38" s="187"/>
      <c r="D38" s="278"/>
      <c r="E38" s="187"/>
      <c r="F38" s="278"/>
      <c r="G38" s="282"/>
      <c r="H38" s="280"/>
      <c r="J38" s="27"/>
    </row>
    <row r="39" spans="1:10" ht="15.5">
      <c r="A39" s="149" t="s">
        <v>52</v>
      </c>
      <c r="B39" s="270"/>
      <c r="C39" s="187"/>
      <c r="D39" s="184">
        <v>196</v>
      </c>
      <c r="E39" s="187"/>
      <c r="F39" s="278">
        <v>0</v>
      </c>
      <c r="G39" s="282"/>
      <c r="H39" s="280"/>
      <c r="J39" s="27"/>
    </row>
    <row r="40" spans="1:10" ht="15.5">
      <c r="A40" s="149" t="s">
        <v>53</v>
      </c>
      <c r="B40" s="270"/>
      <c r="C40" s="187"/>
      <c r="D40" s="184">
        <v>-32</v>
      </c>
      <c r="E40" s="187"/>
      <c r="F40" s="184">
        <v>-79</v>
      </c>
      <c r="G40" s="282"/>
      <c r="H40" s="280"/>
      <c r="J40" s="27"/>
    </row>
    <row r="41" spans="1:10" ht="15.5">
      <c r="A41" s="263" t="s">
        <v>54</v>
      </c>
      <c r="B41" s="187">
        <v>15</v>
      </c>
      <c r="C41" s="187"/>
      <c r="D41" s="184">
        <v>-60</v>
      </c>
      <c r="E41" s="187"/>
      <c r="F41" s="184">
        <v>-792</v>
      </c>
      <c r="G41" s="282"/>
      <c r="H41" s="280"/>
      <c r="J41" s="27"/>
    </row>
    <row r="42" spans="1:10" ht="31">
      <c r="A42" s="283" t="s">
        <v>55</v>
      </c>
      <c r="B42" s="187"/>
      <c r="C42" s="187"/>
      <c r="D42" s="184">
        <v>-20</v>
      </c>
      <c r="E42" s="187"/>
      <c r="F42" s="184">
        <v>0</v>
      </c>
      <c r="G42" s="282"/>
      <c r="H42" s="280"/>
      <c r="J42" s="27"/>
    </row>
    <row r="43" spans="1:10" ht="15.5">
      <c r="A43" s="149"/>
      <c r="B43" s="270"/>
      <c r="C43" s="187"/>
      <c r="D43" s="277">
        <f>SUM(D39:D42)</f>
        <v>84</v>
      </c>
      <c r="E43" s="187"/>
      <c r="F43" s="277">
        <f>SUM(F39:F42)</f>
        <v>-871</v>
      </c>
      <c r="G43" s="282"/>
      <c r="H43" s="280"/>
      <c r="J43" s="27"/>
    </row>
    <row r="44" spans="1:10" ht="15.5">
      <c r="A44" s="269" t="s">
        <v>56</v>
      </c>
      <c r="B44" s="270"/>
      <c r="C44" s="187"/>
      <c r="D44" s="184"/>
      <c r="E44" s="187"/>
      <c r="F44" s="278"/>
      <c r="G44" s="282"/>
      <c r="H44" s="280"/>
      <c r="J44" s="27"/>
    </row>
    <row r="45" spans="1:10" ht="15.5">
      <c r="A45" s="262" t="s">
        <v>57</v>
      </c>
      <c r="B45" s="270"/>
      <c r="C45" s="187"/>
      <c r="D45" s="184">
        <v>4176</v>
      </c>
      <c r="E45" s="184"/>
      <c r="F45" s="184">
        <v>527</v>
      </c>
      <c r="G45" s="282"/>
      <c r="H45" s="280"/>
      <c r="J45" s="27"/>
    </row>
    <row r="46" spans="1:10" ht="15.5">
      <c r="A46" s="264"/>
      <c r="B46" s="270"/>
      <c r="C46" s="187"/>
      <c r="D46" s="277">
        <f>SUM(D45:D45)</f>
        <v>4176</v>
      </c>
      <c r="E46" s="187"/>
      <c r="F46" s="277">
        <f>SUM(F45:F45)</f>
        <v>527</v>
      </c>
      <c r="G46" s="282"/>
      <c r="H46" s="280"/>
      <c r="J46" s="27"/>
    </row>
    <row r="47" spans="1:10" ht="15.5">
      <c r="A47" s="264" t="s">
        <v>58</v>
      </c>
      <c r="B47" s="270">
        <v>15</v>
      </c>
      <c r="C47" s="187"/>
      <c r="D47" s="277">
        <f>D43+D46</f>
        <v>4260</v>
      </c>
      <c r="E47" s="187"/>
      <c r="F47" s="277">
        <f>F43+F46</f>
        <v>-344</v>
      </c>
      <c r="G47" s="282"/>
      <c r="H47" s="280"/>
      <c r="J47" s="27"/>
    </row>
    <row r="48" spans="1:10" ht="15.5">
      <c r="A48" s="264"/>
      <c r="B48" s="270"/>
      <c r="C48" s="187"/>
      <c r="D48" s="278"/>
      <c r="E48" s="187"/>
      <c r="F48" s="278"/>
      <c r="G48" s="282"/>
      <c r="H48" s="280"/>
      <c r="J48" s="27"/>
    </row>
    <row r="49" spans="1:10" ht="15.5" thickBot="1">
      <c r="A49" s="284" t="s">
        <v>59</v>
      </c>
      <c r="B49" s="266"/>
      <c r="C49" s="282"/>
      <c r="D49" s="274">
        <f>+D35+D47</f>
        <v>88619</v>
      </c>
      <c r="E49" s="282"/>
      <c r="F49" s="274">
        <f>+F35+F47</f>
        <v>30293</v>
      </c>
      <c r="G49" s="282"/>
      <c r="H49" s="280"/>
      <c r="J49" s="27"/>
    </row>
    <row r="50" spans="1:10" ht="8.25" customHeight="1" thickTop="1">
      <c r="A50" s="269"/>
      <c r="B50" s="270"/>
      <c r="C50" s="187"/>
      <c r="D50" s="278"/>
      <c r="E50" s="187"/>
      <c r="F50" s="278"/>
      <c r="G50" s="282"/>
      <c r="H50" s="280"/>
      <c r="J50" s="27"/>
    </row>
    <row r="51" spans="1:10" ht="15.5">
      <c r="A51" s="284" t="s">
        <v>60</v>
      </c>
      <c r="B51" s="285"/>
      <c r="C51" s="286"/>
      <c r="D51" s="287"/>
      <c r="E51" s="286"/>
      <c r="F51" s="287"/>
      <c r="G51" s="288"/>
      <c r="H51" s="280"/>
    </row>
    <row r="52" spans="1:10" ht="15.5">
      <c r="A52" s="289" t="s">
        <v>61</v>
      </c>
      <c r="B52" s="290"/>
      <c r="C52" s="291"/>
      <c r="D52" s="292">
        <v>86994</v>
      </c>
      <c r="E52" s="291"/>
      <c r="F52" s="292">
        <v>28343</v>
      </c>
      <c r="G52" s="290"/>
      <c r="H52" s="280"/>
    </row>
    <row r="53" spans="1:10" ht="15.5">
      <c r="A53" s="293" t="s">
        <v>62</v>
      </c>
      <c r="B53" s="290"/>
      <c r="C53" s="291"/>
      <c r="D53" s="184">
        <v>-2635</v>
      </c>
      <c r="E53" s="291"/>
      <c r="F53" s="184">
        <v>2294</v>
      </c>
      <c r="G53" s="291"/>
      <c r="H53" s="280"/>
    </row>
    <row r="54" spans="1:10" ht="9" customHeight="1">
      <c r="A54" s="294"/>
      <c r="B54" s="285"/>
      <c r="C54" s="286"/>
      <c r="D54" s="295"/>
      <c r="E54" s="286"/>
      <c r="F54" s="295"/>
      <c r="G54" s="288"/>
      <c r="H54" s="280"/>
    </row>
    <row r="55" spans="1:10" ht="15.5">
      <c r="A55" s="264" t="s">
        <v>64</v>
      </c>
      <c r="B55" s="285"/>
      <c r="C55" s="286"/>
      <c r="D55" s="295"/>
      <c r="E55" s="286"/>
      <c r="F55" s="295"/>
      <c r="G55" s="288"/>
      <c r="H55" s="280"/>
    </row>
    <row r="56" spans="1:10" ht="15.5">
      <c r="A56" s="289" t="s">
        <v>61</v>
      </c>
      <c r="B56" s="290"/>
      <c r="C56" s="291"/>
      <c r="D56" s="292">
        <v>90327</v>
      </c>
      <c r="E56" s="291"/>
      <c r="F56" s="292">
        <v>28636</v>
      </c>
      <c r="G56" s="290"/>
      <c r="H56" s="280"/>
      <c r="J56" s="28"/>
    </row>
    <row r="57" spans="1:10" ht="15.5">
      <c r="A57" s="293" t="s">
        <v>63</v>
      </c>
      <c r="B57" s="290"/>
      <c r="C57" s="291"/>
      <c r="D57" s="184">
        <v>-1708</v>
      </c>
      <c r="E57" s="291"/>
      <c r="F57" s="184">
        <v>1657</v>
      </c>
      <c r="G57" s="291"/>
      <c r="H57" s="280"/>
    </row>
    <row r="58" spans="1:10" ht="8.25" customHeight="1">
      <c r="A58" s="293"/>
      <c r="B58" s="290"/>
      <c r="C58" s="290"/>
      <c r="D58" s="296"/>
      <c r="E58" s="290"/>
      <c r="F58" s="296"/>
      <c r="G58" s="290"/>
      <c r="H58" s="121"/>
    </row>
    <row r="59" spans="1:10" ht="15.5">
      <c r="A59" s="366" t="s">
        <v>217</v>
      </c>
      <c r="B59" s="297">
        <v>28</v>
      </c>
      <c r="C59" s="298" t="s">
        <v>215</v>
      </c>
      <c r="D59" s="299">
        <v>0.69</v>
      </c>
      <c r="E59" s="297"/>
      <c r="F59" s="299">
        <v>0.23</v>
      </c>
      <c r="G59" s="187"/>
      <c r="H59" s="121"/>
    </row>
    <row r="60" spans="1:10" ht="15.5">
      <c r="A60" s="300"/>
      <c r="B60" s="270"/>
      <c r="C60" s="187"/>
      <c r="D60" s="187"/>
      <c r="E60" s="187"/>
      <c r="F60" s="187"/>
      <c r="G60" s="187"/>
      <c r="H60" s="121"/>
    </row>
    <row r="61" spans="1:10" ht="15.5">
      <c r="A61" s="301" t="s">
        <v>216</v>
      </c>
      <c r="B61" s="301"/>
      <c r="C61" s="301"/>
      <c r="D61" s="301"/>
      <c r="E61" s="301"/>
      <c r="F61" s="301"/>
      <c r="G61" s="282"/>
      <c r="H61" s="121"/>
    </row>
    <row r="62" spans="1:10" ht="15.5">
      <c r="A62" s="302"/>
      <c r="B62" s="266"/>
      <c r="C62" s="282"/>
      <c r="D62" s="282"/>
      <c r="E62" s="282"/>
      <c r="F62" s="282"/>
      <c r="G62" s="282"/>
      <c r="H62" s="121"/>
    </row>
    <row r="63" spans="1:10" ht="15.5">
      <c r="A63" s="302"/>
      <c r="B63" s="266"/>
      <c r="C63" s="282"/>
      <c r="D63" s="282"/>
      <c r="E63" s="282"/>
      <c r="F63" s="282"/>
      <c r="G63" s="282"/>
      <c r="H63" s="121"/>
    </row>
    <row r="64" spans="1:10" ht="15.5">
      <c r="A64" s="300"/>
      <c r="B64" s="270"/>
      <c r="C64" s="187"/>
      <c r="D64" s="187"/>
      <c r="E64" s="187"/>
      <c r="F64" s="187"/>
      <c r="G64" s="187"/>
      <c r="H64" s="121"/>
    </row>
    <row r="65" spans="1:8" ht="15.5">
      <c r="A65" s="121"/>
      <c r="B65" s="270"/>
      <c r="C65" s="187"/>
      <c r="D65" s="187"/>
      <c r="E65" s="187"/>
      <c r="F65" s="187"/>
      <c r="G65" s="187"/>
      <c r="H65" s="121"/>
    </row>
    <row r="66" spans="1:8" ht="15.5">
      <c r="A66" s="303" t="s">
        <v>65</v>
      </c>
      <c r="B66" s="270"/>
      <c r="C66" s="187"/>
      <c r="D66" s="187"/>
      <c r="E66" s="187"/>
      <c r="F66" s="187"/>
      <c r="G66" s="187"/>
      <c r="H66" s="121"/>
    </row>
    <row r="67" spans="1:8" ht="15.5">
      <c r="A67" s="304" t="s">
        <v>6</v>
      </c>
      <c r="B67" s="270"/>
      <c r="C67" s="187"/>
      <c r="D67" s="187"/>
      <c r="E67" s="187"/>
      <c r="F67" s="187"/>
      <c r="G67" s="187"/>
      <c r="H67" s="121"/>
    </row>
    <row r="68" spans="1:8" ht="15.5">
      <c r="A68" s="121"/>
      <c r="B68" s="270"/>
      <c r="C68" s="187"/>
      <c r="D68" s="187"/>
      <c r="E68" s="187"/>
      <c r="F68" s="187"/>
      <c r="G68" s="187"/>
      <c r="H68" s="121"/>
    </row>
    <row r="69" spans="1:8" ht="15.5">
      <c r="A69" s="305" t="s">
        <v>12</v>
      </c>
      <c r="B69" s="270"/>
      <c r="C69" s="187"/>
      <c r="D69" s="187"/>
      <c r="E69" s="187"/>
      <c r="F69" s="187"/>
      <c r="G69" s="187"/>
      <c r="H69" s="121"/>
    </row>
    <row r="70" spans="1:8" ht="15.5">
      <c r="A70" s="122" t="s">
        <v>66</v>
      </c>
      <c r="B70" s="270"/>
      <c r="C70" s="187"/>
      <c r="D70" s="187"/>
      <c r="E70" s="187"/>
      <c r="F70" s="187"/>
      <c r="G70" s="187"/>
      <c r="H70" s="121"/>
    </row>
    <row r="71" spans="1:8" ht="15.5">
      <c r="A71" s="306"/>
      <c r="B71" s="270"/>
      <c r="C71" s="187"/>
      <c r="D71" s="187"/>
      <c r="E71" s="187"/>
      <c r="F71" s="187"/>
      <c r="G71" s="187"/>
      <c r="H71" s="121"/>
    </row>
    <row r="72" spans="1:8" ht="15.5">
      <c r="A72" s="307" t="s">
        <v>13</v>
      </c>
      <c r="B72" s="270"/>
      <c r="C72" s="187"/>
      <c r="D72" s="187"/>
      <c r="E72" s="187"/>
      <c r="F72" s="187"/>
      <c r="G72" s="187"/>
      <c r="H72" s="121"/>
    </row>
    <row r="73" spans="1:8" ht="15.5">
      <c r="A73" s="308" t="s">
        <v>14</v>
      </c>
      <c r="B73" s="270"/>
      <c r="C73" s="187"/>
      <c r="D73" s="187"/>
      <c r="E73" s="187"/>
      <c r="F73" s="187"/>
      <c r="G73" s="187"/>
      <c r="H73" s="121"/>
    </row>
    <row r="74" spans="1:8" ht="15.5">
      <c r="A74" s="121"/>
      <c r="B74" s="270"/>
      <c r="C74" s="187"/>
      <c r="D74" s="187"/>
      <c r="E74" s="187"/>
      <c r="F74" s="187"/>
      <c r="G74" s="187"/>
      <c r="H74" s="121"/>
    </row>
    <row r="75" spans="1:8" ht="20.5">
      <c r="A75" s="247"/>
      <c r="B75" s="245"/>
      <c r="C75" s="246"/>
      <c r="D75" s="246"/>
      <c r="E75" s="246"/>
      <c r="F75" s="246"/>
    </row>
    <row r="76" spans="1:8" ht="20.5">
      <c r="A76" s="247"/>
      <c r="B76" s="245"/>
      <c r="C76" s="246"/>
      <c r="D76" s="246"/>
      <c r="E76" s="246"/>
      <c r="F76" s="246"/>
    </row>
    <row r="77" spans="1:8" ht="20.5">
      <c r="A77" s="247"/>
      <c r="B77" s="245"/>
      <c r="C77" s="246"/>
      <c r="D77" s="246"/>
      <c r="E77" s="246"/>
      <c r="F77" s="246"/>
    </row>
    <row r="78" spans="1:8">
      <c r="A78" s="23"/>
      <c r="H78" s="219"/>
    </row>
    <row r="79" spans="1:8">
      <c r="A79" s="248"/>
      <c r="B79" s="248"/>
      <c r="C79" s="248"/>
      <c r="D79" s="248"/>
      <c r="E79" s="248"/>
      <c r="F79" s="248"/>
      <c r="G79" s="248"/>
    </row>
    <row r="80" spans="1:8" ht="17.25" customHeight="1">
      <c r="A80" s="29"/>
      <c r="B80" s="32"/>
      <c r="C80" s="32"/>
      <c r="D80" s="32"/>
      <c r="E80" s="32"/>
      <c r="F80" s="32"/>
      <c r="G80" s="32"/>
    </row>
    <row r="81" spans="1:1">
      <c r="A81" s="33"/>
    </row>
    <row r="82" spans="1:1">
      <c r="A82" s="34"/>
    </row>
    <row r="83" spans="1:1">
      <c r="A83" s="35"/>
    </row>
    <row r="84" spans="1:1">
      <c r="A84" s="35"/>
    </row>
    <row r="85" spans="1:1">
      <c r="A85" s="31"/>
    </row>
    <row r="86" spans="1:1">
      <c r="A86" s="36"/>
    </row>
    <row r="87" spans="1:1">
      <c r="A87" s="30"/>
    </row>
    <row r="92" spans="1:1" ht="14.5">
      <c r="A92" s="37"/>
    </row>
  </sheetData>
  <mergeCells count="5">
    <mergeCell ref="A79:G79"/>
    <mergeCell ref="A1:G1"/>
    <mergeCell ref="A2:G2"/>
    <mergeCell ref="B6:B7"/>
    <mergeCell ref="A61:F61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70" zoomScaleNormal="90" zoomScaleSheetLayoutView="70" workbookViewId="0">
      <selection activeCell="A69" sqref="A69"/>
    </sheetView>
  </sheetViews>
  <sheetFormatPr defaultColWidth="9.1796875" defaultRowHeight="12.5"/>
  <cols>
    <col min="1" max="1" width="67.453125" style="38" customWidth="1"/>
    <col min="2" max="2" width="8.26953125" style="38" customWidth="1"/>
    <col min="3" max="3" width="12.7265625" style="38" customWidth="1"/>
    <col min="4" max="4" width="14.453125" style="41" customWidth="1"/>
    <col min="5" max="5" width="1.26953125" style="38" customWidth="1"/>
    <col min="6" max="6" width="14.54296875" style="41" customWidth="1"/>
    <col min="7" max="7" width="1.26953125" style="38" customWidth="1"/>
    <col min="8" max="8" width="1.54296875" style="38" customWidth="1"/>
    <col min="9" max="16384" width="9.1796875" style="38"/>
  </cols>
  <sheetData>
    <row r="1" spans="1:8" ht="15.5">
      <c r="A1" s="309" t="s">
        <v>68</v>
      </c>
      <c r="B1" s="310"/>
      <c r="C1" s="310"/>
      <c r="D1" s="311"/>
      <c r="E1" s="310"/>
      <c r="F1" s="311"/>
      <c r="G1" s="310"/>
      <c r="H1" s="312"/>
    </row>
    <row r="2" spans="1:8" ht="15.5">
      <c r="A2" s="261" t="s">
        <v>69</v>
      </c>
      <c r="B2" s="313"/>
      <c r="C2" s="313"/>
      <c r="D2" s="314"/>
      <c r="E2" s="313"/>
      <c r="F2" s="314"/>
      <c r="G2" s="313"/>
      <c r="H2" s="312"/>
    </row>
    <row r="3" spans="1:8" ht="15.5">
      <c r="A3" s="261" t="s">
        <v>31</v>
      </c>
      <c r="B3" s="315"/>
      <c r="C3" s="315"/>
      <c r="D3" s="316"/>
      <c r="E3" s="315"/>
      <c r="F3" s="316"/>
      <c r="G3" s="315"/>
      <c r="H3" s="312"/>
    </row>
    <row r="4" spans="1:8" ht="30" customHeight="1">
      <c r="A4" s="317"/>
      <c r="B4" s="266"/>
      <c r="C4" s="318" t="s">
        <v>67</v>
      </c>
      <c r="D4" s="319" t="s">
        <v>116</v>
      </c>
      <c r="E4" s="320"/>
      <c r="F4" s="319" t="s">
        <v>117</v>
      </c>
      <c r="G4" s="320"/>
      <c r="H4" s="312"/>
    </row>
    <row r="5" spans="1:8" ht="17" customHeight="1">
      <c r="A5" s="312"/>
      <c r="B5" s="266"/>
      <c r="C5" s="318"/>
      <c r="D5" s="321"/>
      <c r="E5" s="320"/>
      <c r="F5" s="321"/>
      <c r="G5" s="320"/>
      <c r="H5" s="312"/>
    </row>
    <row r="6" spans="1:8" ht="12" customHeight="1">
      <c r="A6" s="312"/>
      <c r="B6" s="266"/>
      <c r="C6" s="320"/>
      <c r="D6" s="322"/>
      <c r="E6" s="320"/>
      <c r="F6" s="322"/>
      <c r="G6" s="320"/>
      <c r="H6" s="312"/>
    </row>
    <row r="7" spans="1:8" ht="15.5">
      <c r="A7" s="261" t="s">
        <v>70</v>
      </c>
      <c r="B7" s="270"/>
      <c r="C7" s="270"/>
      <c r="D7" s="272"/>
      <c r="E7" s="270"/>
      <c r="F7" s="272"/>
      <c r="G7" s="270"/>
      <c r="H7" s="312"/>
    </row>
    <row r="8" spans="1:8" ht="15.5">
      <c r="A8" s="261" t="s">
        <v>71</v>
      </c>
      <c r="B8" s="323"/>
      <c r="C8" s="323"/>
      <c r="D8" s="324"/>
      <c r="E8" s="323"/>
      <c r="F8" s="324"/>
      <c r="G8" s="323"/>
      <c r="H8" s="312"/>
    </row>
    <row r="9" spans="1:8" ht="15.5">
      <c r="A9" s="325" t="s">
        <v>72</v>
      </c>
      <c r="B9" s="326"/>
      <c r="C9" s="326">
        <v>16</v>
      </c>
      <c r="D9" s="327">
        <v>378625</v>
      </c>
      <c r="E9" s="326"/>
      <c r="F9" s="327">
        <v>324525</v>
      </c>
      <c r="G9" s="326"/>
      <c r="H9" s="312"/>
    </row>
    <row r="10" spans="1:8" ht="15.5">
      <c r="A10" s="328" t="s">
        <v>73</v>
      </c>
      <c r="B10" s="326"/>
      <c r="C10" s="326">
        <v>17</v>
      </c>
      <c r="D10" s="327">
        <v>42829</v>
      </c>
      <c r="E10" s="326"/>
      <c r="F10" s="327">
        <v>62195</v>
      </c>
      <c r="G10" s="326"/>
      <c r="H10" s="312"/>
    </row>
    <row r="11" spans="1:8" ht="15.5">
      <c r="A11" s="328" t="s">
        <v>75</v>
      </c>
      <c r="B11" s="326"/>
      <c r="C11" s="326">
        <v>17</v>
      </c>
      <c r="D11" s="327">
        <v>15909</v>
      </c>
      <c r="E11" s="326"/>
      <c r="F11" s="327">
        <v>23516</v>
      </c>
      <c r="G11" s="326"/>
      <c r="H11" s="312"/>
    </row>
    <row r="12" spans="1:8" ht="15.5">
      <c r="A12" s="325" t="s">
        <v>74</v>
      </c>
      <c r="B12" s="326"/>
      <c r="C12" s="326">
        <v>18</v>
      </c>
      <c r="D12" s="327">
        <v>10856</v>
      </c>
      <c r="E12" s="326"/>
      <c r="F12" s="327">
        <v>10427</v>
      </c>
      <c r="G12" s="326"/>
      <c r="H12" s="312"/>
    </row>
    <row r="13" spans="1:8" ht="31">
      <c r="A13" s="329" t="s">
        <v>76</v>
      </c>
      <c r="B13" s="326"/>
      <c r="C13" s="326">
        <v>19</v>
      </c>
      <c r="D13" s="327">
        <v>62985</v>
      </c>
      <c r="E13" s="326"/>
      <c r="F13" s="327">
        <v>20383</v>
      </c>
      <c r="G13" s="326"/>
      <c r="H13" s="312"/>
    </row>
    <row r="14" spans="1:8" ht="15.5">
      <c r="A14" s="328" t="s">
        <v>77</v>
      </c>
      <c r="B14" s="326"/>
      <c r="C14" s="326">
        <v>20</v>
      </c>
      <c r="D14" s="327">
        <v>10079</v>
      </c>
      <c r="E14" s="326"/>
      <c r="F14" s="327">
        <v>8598</v>
      </c>
      <c r="G14" s="326"/>
      <c r="H14" s="312"/>
    </row>
    <row r="15" spans="1:8" ht="15.5">
      <c r="A15" s="329" t="s">
        <v>78</v>
      </c>
      <c r="B15" s="326"/>
      <c r="C15" s="326">
        <v>21</v>
      </c>
      <c r="D15" s="327">
        <v>91794</v>
      </c>
      <c r="E15" s="326"/>
      <c r="F15" s="327">
        <v>23055</v>
      </c>
      <c r="G15" s="326"/>
      <c r="H15" s="312"/>
    </row>
    <row r="16" spans="1:8" ht="15.5">
      <c r="A16" s="329" t="s">
        <v>79</v>
      </c>
      <c r="B16" s="326"/>
      <c r="C16" s="326">
        <v>22</v>
      </c>
      <c r="D16" s="327">
        <v>10674</v>
      </c>
      <c r="E16" s="326"/>
      <c r="F16" s="327">
        <f>6170+229</f>
        <v>6399</v>
      </c>
      <c r="G16" s="326"/>
      <c r="H16" s="312"/>
    </row>
    <row r="17" spans="1:10" ht="15.5">
      <c r="A17" s="328" t="s">
        <v>80</v>
      </c>
      <c r="B17" s="330"/>
      <c r="C17" s="330">
        <v>30</v>
      </c>
      <c r="D17" s="327">
        <v>2421</v>
      </c>
      <c r="E17" s="330"/>
      <c r="F17" s="327">
        <v>1590</v>
      </c>
      <c r="G17" s="330"/>
      <c r="H17" s="312"/>
    </row>
    <row r="18" spans="1:10" ht="14.25" customHeight="1">
      <c r="A18" s="331"/>
      <c r="B18" s="323"/>
      <c r="C18" s="323"/>
      <c r="D18" s="332">
        <f>SUM(D9:D17)</f>
        <v>626172</v>
      </c>
      <c r="E18" s="323"/>
      <c r="F18" s="332">
        <f>SUM(F9:F17)</f>
        <v>480688</v>
      </c>
      <c r="G18" s="323"/>
      <c r="H18" s="312"/>
    </row>
    <row r="19" spans="1:10" ht="15.5">
      <c r="A19" s="261" t="s">
        <v>81</v>
      </c>
      <c r="B19" s="323"/>
      <c r="C19" s="323"/>
      <c r="D19" s="333"/>
      <c r="E19" s="323"/>
      <c r="F19" s="334"/>
      <c r="G19" s="323"/>
      <c r="H19" s="335"/>
    </row>
    <row r="20" spans="1:10" ht="15.5">
      <c r="A20" s="325" t="s">
        <v>82</v>
      </c>
      <c r="B20" s="326"/>
      <c r="C20" s="326">
        <v>23</v>
      </c>
      <c r="D20" s="327">
        <v>229873</v>
      </c>
      <c r="E20" s="326"/>
      <c r="F20" s="327">
        <v>235763</v>
      </c>
      <c r="G20" s="326"/>
      <c r="H20" s="312"/>
    </row>
    <row r="21" spans="1:10" ht="15.5">
      <c r="A21" s="325" t="s">
        <v>83</v>
      </c>
      <c r="B21" s="326"/>
      <c r="C21" s="336">
        <v>24</v>
      </c>
      <c r="D21" s="327">
        <v>255660</v>
      </c>
      <c r="E21" s="336"/>
      <c r="F21" s="327">
        <v>235911</v>
      </c>
      <c r="G21" s="336"/>
      <c r="H21" s="312"/>
    </row>
    <row r="22" spans="1:10" ht="15.5">
      <c r="A22" s="325" t="s">
        <v>84</v>
      </c>
      <c r="B22" s="326"/>
      <c r="C22" s="336">
        <v>25</v>
      </c>
      <c r="D22" s="327">
        <v>7112</v>
      </c>
      <c r="E22" s="336"/>
      <c r="F22" s="327">
        <v>9942</v>
      </c>
      <c r="G22" s="336"/>
      <c r="H22" s="337"/>
      <c r="J22" s="40"/>
    </row>
    <row r="23" spans="1:10" ht="15.5">
      <c r="A23" s="325" t="s">
        <v>85</v>
      </c>
      <c r="B23" s="326"/>
      <c r="C23" s="336"/>
      <c r="D23" s="327">
        <v>1462</v>
      </c>
      <c r="E23" s="336"/>
      <c r="F23" s="327">
        <v>0</v>
      </c>
      <c r="G23" s="336"/>
      <c r="H23" s="337"/>
      <c r="J23" s="40"/>
    </row>
    <row r="24" spans="1:10" ht="15.5">
      <c r="A24" s="325" t="s">
        <v>86</v>
      </c>
      <c r="B24" s="326"/>
      <c r="C24" s="326">
        <v>26</v>
      </c>
      <c r="D24" s="327">
        <v>27480</v>
      </c>
      <c r="E24" s="326"/>
      <c r="F24" s="327">
        <v>22717</v>
      </c>
      <c r="G24" s="326"/>
      <c r="H24" s="312"/>
    </row>
    <row r="25" spans="1:10" ht="15.5">
      <c r="A25" s="325" t="s">
        <v>87</v>
      </c>
      <c r="B25" s="326"/>
      <c r="C25" s="326">
        <v>27</v>
      </c>
      <c r="D25" s="327">
        <v>27513</v>
      </c>
      <c r="E25" s="326"/>
      <c r="F25" s="327">
        <v>25582</v>
      </c>
      <c r="G25" s="326"/>
      <c r="H25" s="312"/>
    </row>
    <row r="26" spans="1:10" ht="15.5">
      <c r="A26" s="261"/>
      <c r="B26" s="323"/>
      <c r="C26" s="326"/>
      <c r="D26" s="332">
        <f>SUM(D20:D25)</f>
        <v>549100</v>
      </c>
      <c r="E26" s="326"/>
      <c r="F26" s="332">
        <f>SUM(F20:F25)</f>
        <v>529915</v>
      </c>
      <c r="G26" s="326"/>
      <c r="H26" s="312"/>
    </row>
    <row r="27" spans="1:10" ht="6.75" customHeight="1">
      <c r="A27" s="261"/>
      <c r="B27" s="323"/>
      <c r="C27" s="326"/>
      <c r="D27" s="338"/>
      <c r="E27" s="326"/>
      <c r="F27" s="338"/>
      <c r="G27" s="326"/>
      <c r="H27" s="312"/>
    </row>
    <row r="28" spans="1:10" ht="16" thickBot="1">
      <c r="A28" s="261" t="s">
        <v>88</v>
      </c>
      <c r="B28" s="323"/>
      <c r="C28" s="326"/>
      <c r="D28" s="339">
        <f>SUM(D26,D18)</f>
        <v>1175272</v>
      </c>
      <c r="E28" s="326"/>
      <c r="F28" s="339">
        <f>SUM(F26,F18)</f>
        <v>1010603</v>
      </c>
      <c r="G28" s="326"/>
      <c r="H28" s="340"/>
    </row>
    <row r="29" spans="1:10" ht="8.25" customHeight="1" thickTop="1">
      <c r="A29" s="261"/>
      <c r="B29" s="323"/>
      <c r="C29" s="323"/>
      <c r="D29" s="338"/>
      <c r="E29" s="323"/>
      <c r="F29" s="338"/>
      <c r="G29" s="323"/>
      <c r="H29" s="312"/>
    </row>
    <row r="30" spans="1:10" ht="15.5">
      <c r="A30" s="261" t="s">
        <v>89</v>
      </c>
      <c r="B30" s="270"/>
      <c r="C30" s="270"/>
      <c r="D30" s="338"/>
      <c r="E30" s="270"/>
      <c r="F30" s="338"/>
      <c r="G30" s="270"/>
      <c r="H30" s="312"/>
    </row>
    <row r="31" spans="1:10" ht="30">
      <c r="A31" s="341" t="s">
        <v>90</v>
      </c>
      <c r="B31" s="270"/>
      <c r="C31" s="270"/>
      <c r="D31" s="342"/>
      <c r="E31" s="270"/>
      <c r="F31" s="342"/>
      <c r="G31" s="270"/>
      <c r="H31" s="312"/>
    </row>
    <row r="32" spans="1:10" ht="15.5">
      <c r="A32" s="343" t="s">
        <v>91</v>
      </c>
      <c r="B32" s="330"/>
      <c r="C32" s="330"/>
      <c r="D32" s="327">
        <v>134798</v>
      </c>
      <c r="E32" s="330"/>
      <c r="F32" s="327">
        <v>134798</v>
      </c>
      <c r="G32" s="330"/>
      <c r="H32" s="312"/>
    </row>
    <row r="33" spans="1:10" ht="15.5">
      <c r="A33" s="325" t="s">
        <v>92</v>
      </c>
      <c r="B33" s="330"/>
      <c r="C33" s="330"/>
      <c r="D33" s="327">
        <v>60977</v>
      </c>
      <c r="E33" s="330"/>
      <c r="F33" s="327">
        <v>55661</v>
      </c>
      <c r="G33" s="330"/>
      <c r="H33" s="312"/>
      <c r="J33" s="215"/>
    </row>
    <row r="34" spans="1:10" ht="15.5">
      <c r="A34" s="325" t="s">
        <v>93</v>
      </c>
      <c r="B34" s="330"/>
      <c r="C34" s="312"/>
      <c r="D34" s="327">
        <f>360656</f>
        <v>360656</v>
      </c>
      <c r="E34" s="330"/>
      <c r="F34" s="327">
        <f>285101</f>
        <v>285101</v>
      </c>
      <c r="G34" s="330"/>
      <c r="H34" s="312"/>
      <c r="J34" s="215"/>
    </row>
    <row r="35" spans="1:10" ht="15.5">
      <c r="A35" s="261"/>
      <c r="B35" s="323"/>
      <c r="C35" s="330">
        <v>28</v>
      </c>
      <c r="D35" s="344">
        <f>SUM(D32:D34)</f>
        <v>556431</v>
      </c>
      <c r="E35" s="326"/>
      <c r="F35" s="344">
        <f>SUM(F32:F34)</f>
        <v>475560</v>
      </c>
      <c r="G35" s="326"/>
      <c r="H35" s="312"/>
    </row>
    <row r="36" spans="1:10" ht="9" customHeight="1">
      <c r="A36" s="261"/>
      <c r="B36" s="323"/>
      <c r="C36" s="326"/>
      <c r="D36" s="345"/>
      <c r="E36" s="326"/>
      <c r="F36" s="345"/>
      <c r="G36" s="326"/>
      <c r="H36" s="312"/>
    </row>
    <row r="37" spans="1:10" ht="15.5">
      <c r="A37" s="346" t="s">
        <v>63</v>
      </c>
      <c r="B37" s="323"/>
      <c r="C37" s="326"/>
      <c r="D37" s="347">
        <v>19341</v>
      </c>
      <c r="E37" s="326"/>
      <c r="F37" s="347">
        <v>32969</v>
      </c>
      <c r="G37" s="326"/>
      <c r="H37" s="312"/>
    </row>
    <row r="38" spans="1:10" ht="7.5" customHeight="1">
      <c r="A38" s="346"/>
      <c r="B38" s="323"/>
      <c r="C38" s="326"/>
      <c r="D38" s="345"/>
      <c r="E38" s="326"/>
      <c r="F38" s="345"/>
      <c r="G38" s="326"/>
      <c r="H38" s="312"/>
    </row>
    <row r="39" spans="1:10" ht="15.5">
      <c r="A39" s="348" t="s">
        <v>94</v>
      </c>
      <c r="B39" s="323"/>
      <c r="C39" s="326">
        <v>28</v>
      </c>
      <c r="D39" s="347">
        <f>D37+D35</f>
        <v>575772</v>
      </c>
      <c r="E39" s="326"/>
      <c r="F39" s="347">
        <f>F37+F35</f>
        <v>508529</v>
      </c>
      <c r="G39" s="326"/>
      <c r="H39" s="312"/>
    </row>
    <row r="40" spans="1:10" ht="9" customHeight="1">
      <c r="A40" s="348"/>
      <c r="B40" s="323"/>
      <c r="C40" s="326"/>
      <c r="D40" s="345"/>
      <c r="E40" s="326"/>
      <c r="F40" s="345"/>
      <c r="G40" s="326"/>
      <c r="H40" s="312"/>
    </row>
    <row r="41" spans="1:10" ht="15.5">
      <c r="A41" s="261" t="s">
        <v>95</v>
      </c>
      <c r="B41" s="323"/>
      <c r="C41" s="323"/>
      <c r="D41" s="349"/>
      <c r="E41" s="323"/>
      <c r="F41" s="349"/>
      <c r="G41" s="323"/>
      <c r="H41" s="312"/>
    </row>
    <row r="42" spans="1:10" ht="15.5">
      <c r="A42" s="261" t="s">
        <v>96</v>
      </c>
      <c r="B42" s="330"/>
      <c r="C42" s="330"/>
      <c r="D42" s="349"/>
      <c r="E42" s="330"/>
      <c r="F42" s="349"/>
      <c r="G42" s="330"/>
      <c r="H42" s="312"/>
    </row>
    <row r="43" spans="1:10" ht="15.5">
      <c r="A43" s="325" t="s">
        <v>96</v>
      </c>
      <c r="B43" s="330"/>
      <c r="C43" s="330">
        <v>29</v>
      </c>
      <c r="D43" s="350">
        <v>56832</v>
      </c>
      <c r="E43" s="330"/>
      <c r="F43" s="350">
        <v>41124</v>
      </c>
      <c r="G43" s="330"/>
      <c r="H43" s="312"/>
    </row>
    <row r="44" spans="1:10" ht="15.5">
      <c r="A44" s="328" t="s">
        <v>97</v>
      </c>
      <c r="B44" s="330"/>
      <c r="C44" s="330">
        <v>30</v>
      </c>
      <c r="D44" s="350">
        <v>8196</v>
      </c>
      <c r="E44" s="330"/>
      <c r="F44" s="350">
        <v>11781</v>
      </c>
      <c r="G44" s="330"/>
      <c r="H44" s="312"/>
    </row>
    <row r="45" spans="1:10" ht="15.5">
      <c r="A45" s="328" t="s">
        <v>98</v>
      </c>
      <c r="B45" s="330"/>
      <c r="C45" s="330">
        <v>31</v>
      </c>
      <c r="D45" s="350">
        <v>2972</v>
      </c>
      <c r="E45" s="330"/>
      <c r="F45" s="350">
        <v>0</v>
      </c>
      <c r="G45" s="330"/>
      <c r="H45" s="312"/>
    </row>
    <row r="46" spans="1:10" ht="15.5">
      <c r="A46" s="325" t="s">
        <v>99</v>
      </c>
      <c r="B46" s="330"/>
      <c r="C46" s="330">
        <v>32</v>
      </c>
      <c r="D46" s="350">
        <v>6626</v>
      </c>
      <c r="E46" s="330"/>
      <c r="F46" s="350">
        <v>6015</v>
      </c>
      <c r="G46" s="330"/>
      <c r="H46" s="312"/>
    </row>
    <row r="47" spans="1:10" ht="15.5">
      <c r="A47" s="351" t="s">
        <v>100</v>
      </c>
      <c r="B47" s="330"/>
      <c r="C47" s="330">
        <v>33</v>
      </c>
      <c r="D47" s="350">
        <v>25840</v>
      </c>
      <c r="E47" s="330"/>
      <c r="F47" s="350">
        <v>2486</v>
      </c>
      <c r="G47" s="330"/>
      <c r="H47" s="312"/>
    </row>
    <row r="48" spans="1:10" ht="15.5">
      <c r="A48" s="351" t="s">
        <v>101</v>
      </c>
      <c r="B48" s="330"/>
      <c r="C48" s="330">
        <v>34</v>
      </c>
      <c r="D48" s="350">
        <v>10940</v>
      </c>
      <c r="E48" s="330"/>
      <c r="F48" s="350">
        <v>7470</v>
      </c>
      <c r="G48" s="330"/>
      <c r="H48" s="312"/>
    </row>
    <row r="49" spans="1:11" ht="15.5">
      <c r="A49" s="325" t="s">
        <v>102</v>
      </c>
      <c r="B49" s="330"/>
      <c r="C49" s="330"/>
      <c r="D49" s="350">
        <v>4042</v>
      </c>
      <c r="E49" s="330"/>
      <c r="F49" s="350">
        <v>299</v>
      </c>
      <c r="G49" s="330"/>
      <c r="H49" s="312"/>
    </row>
    <row r="50" spans="1:11" ht="15.5">
      <c r="A50" s="331"/>
      <c r="B50" s="323"/>
      <c r="C50" s="330"/>
      <c r="D50" s="352">
        <f>SUM(D43:D49)</f>
        <v>115448</v>
      </c>
      <c r="E50" s="330"/>
      <c r="F50" s="352">
        <f>SUM(F43:F49)</f>
        <v>69175</v>
      </c>
      <c r="G50" s="330"/>
      <c r="H50" s="353"/>
    </row>
    <row r="51" spans="1:11" ht="14.25" customHeight="1">
      <c r="A51" s="312"/>
      <c r="B51" s="312"/>
      <c r="C51" s="312"/>
      <c r="D51" s="353"/>
      <c r="E51" s="312"/>
      <c r="F51" s="353"/>
      <c r="G51" s="312"/>
      <c r="H51" s="312"/>
    </row>
    <row r="52" spans="1:11" ht="15.5">
      <c r="A52" s="261" t="s">
        <v>103</v>
      </c>
      <c r="B52" s="354"/>
      <c r="C52" s="354"/>
      <c r="D52" s="355"/>
      <c r="E52" s="354"/>
      <c r="F52" s="355"/>
      <c r="G52" s="354"/>
      <c r="H52" s="312"/>
    </row>
    <row r="53" spans="1:11" s="79" customFormat="1" ht="15.5">
      <c r="A53" s="351" t="s">
        <v>104</v>
      </c>
      <c r="B53" s="326"/>
      <c r="C53" s="326">
        <v>35</v>
      </c>
      <c r="D53" s="350">
        <v>274829</v>
      </c>
      <c r="E53" s="326"/>
      <c r="F53" s="350">
        <v>242859</v>
      </c>
      <c r="G53" s="326"/>
      <c r="H53" s="312"/>
    </row>
    <row r="54" spans="1:11" ht="15.5">
      <c r="A54" s="351" t="s">
        <v>106</v>
      </c>
      <c r="B54" s="326"/>
      <c r="C54" s="326">
        <v>29</v>
      </c>
      <c r="D54" s="350">
        <v>16730</v>
      </c>
      <c r="E54" s="326"/>
      <c r="F54" s="350">
        <v>14874</v>
      </c>
      <c r="G54" s="326"/>
      <c r="H54" s="312"/>
    </row>
    <row r="55" spans="1:11" ht="15.5">
      <c r="A55" s="351" t="s">
        <v>105</v>
      </c>
      <c r="B55" s="326"/>
      <c r="C55" s="326">
        <v>36</v>
      </c>
      <c r="D55" s="350">
        <v>116407</v>
      </c>
      <c r="E55" s="326"/>
      <c r="F55" s="350">
        <v>124476</v>
      </c>
      <c r="G55" s="326"/>
      <c r="H55" s="312"/>
    </row>
    <row r="56" spans="1:11" ht="15.5">
      <c r="A56" s="351" t="s">
        <v>107</v>
      </c>
      <c r="B56" s="326"/>
      <c r="C56" s="326">
        <v>37</v>
      </c>
      <c r="D56" s="350">
        <v>7668</v>
      </c>
      <c r="E56" s="336"/>
      <c r="F56" s="350">
        <v>467</v>
      </c>
      <c r="G56" s="336"/>
      <c r="H56" s="337"/>
      <c r="I56" s="40"/>
    </row>
    <row r="57" spans="1:11" ht="15.5">
      <c r="A57" s="351" t="s">
        <v>108</v>
      </c>
      <c r="B57" s="326"/>
      <c r="C57" s="326">
        <v>38</v>
      </c>
      <c r="D57" s="350">
        <v>24772</v>
      </c>
      <c r="E57" s="326"/>
      <c r="F57" s="350">
        <v>21791</v>
      </c>
      <c r="G57" s="326"/>
      <c r="H57" s="312"/>
    </row>
    <row r="58" spans="1:11" ht="15.5">
      <c r="A58" s="351" t="s">
        <v>109</v>
      </c>
      <c r="B58" s="326"/>
      <c r="C58" s="326">
        <v>33</v>
      </c>
      <c r="D58" s="350">
        <v>10012</v>
      </c>
      <c r="E58" s="326"/>
      <c r="F58" s="350">
        <f>1196</f>
        <v>1196</v>
      </c>
      <c r="G58" s="326"/>
      <c r="H58" s="312"/>
    </row>
    <row r="59" spans="1:11" ht="15.5">
      <c r="A59" s="356" t="s">
        <v>110</v>
      </c>
      <c r="B59" s="326"/>
      <c r="C59" s="326">
        <v>39</v>
      </c>
      <c r="D59" s="350">
        <v>15418</v>
      </c>
      <c r="E59" s="326"/>
      <c r="F59" s="350">
        <v>14176</v>
      </c>
      <c r="G59" s="326"/>
      <c r="H59" s="337"/>
      <c r="I59" s="40"/>
    </row>
    <row r="60" spans="1:11" ht="15.5">
      <c r="A60" s="351" t="s">
        <v>111</v>
      </c>
      <c r="B60" s="326"/>
      <c r="C60" s="326">
        <v>40</v>
      </c>
      <c r="D60" s="350">
        <v>7217</v>
      </c>
      <c r="E60" s="326"/>
      <c r="F60" s="350">
        <v>6675</v>
      </c>
      <c r="G60" s="326"/>
      <c r="H60" s="312"/>
    </row>
    <row r="61" spans="1:11" ht="15.5">
      <c r="A61" s="351" t="s">
        <v>112</v>
      </c>
      <c r="B61" s="326"/>
      <c r="C61" s="326">
        <v>41</v>
      </c>
      <c r="D61" s="350">
        <f>21011-10012</f>
        <v>10999</v>
      </c>
      <c r="E61" s="326"/>
      <c r="F61" s="350">
        <f>7581-1196</f>
        <v>6385</v>
      </c>
      <c r="G61" s="326"/>
      <c r="H61" s="312"/>
      <c r="K61" s="41"/>
    </row>
    <row r="62" spans="1:11" ht="15.5">
      <c r="A62" s="261"/>
      <c r="B62" s="323"/>
      <c r="C62" s="323"/>
      <c r="D62" s="344">
        <f>SUM(D53:D61)</f>
        <v>484052</v>
      </c>
      <c r="E62" s="323"/>
      <c r="F62" s="344">
        <f>SUM(F53:F61)</f>
        <v>432899</v>
      </c>
      <c r="G62" s="323"/>
      <c r="H62" s="353"/>
    </row>
    <row r="63" spans="1:11" ht="7.5" customHeight="1">
      <c r="A63" s="261"/>
      <c r="B63" s="323"/>
      <c r="C63" s="323"/>
      <c r="D63" s="345"/>
      <c r="E63" s="323"/>
      <c r="F63" s="345"/>
      <c r="G63" s="323"/>
      <c r="H63" s="312"/>
    </row>
    <row r="64" spans="1:11" ht="15.5">
      <c r="A64" s="261" t="s">
        <v>113</v>
      </c>
      <c r="B64" s="323"/>
      <c r="C64" s="323"/>
      <c r="D64" s="347">
        <f>D50+D62</f>
        <v>599500</v>
      </c>
      <c r="E64" s="323"/>
      <c r="F64" s="347">
        <f>F50+F62</f>
        <v>502074</v>
      </c>
      <c r="G64" s="323"/>
      <c r="H64" s="353"/>
    </row>
    <row r="65" spans="1:10" ht="6.75" customHeight="1">
      <c r="A65" s="357"/>
      <c r="B65" s="323"/>
      <c r="C65" s="323"/>
      <c r="D65" s="345"/>
      <c r="E65" s="323"/>
      <c r="F65" s="345"/>
      <c r="G65" s="323"/>
      <c r="H65" s="312"/>
    </row>
    <row r="66" spans="1:10" ht="16" thickBot="1">
      <c r="A66" s="261" t="s">
        <v>114</v>
      </c>
      <c r="B66" s="323"/>
      <c r="C66" s="323"/>
      <c r="D66" s="339">
        <f>D64+D39</f>
        <v>1175272</v>
      </c>
      <c r="E66" s="323"/>
      <c r="F66" s="339">
        <f>F64+F39</f>
        <v>1010603</v>
      </c>
      <c r="G66" s="323"/>
      <c r="H66" s="312"/>
    </row>
    <row r="67" spans="1:10" ht="16" thickTop="1">
      <c r="A67" s="325"/>
      <c r="B67" s="326"/>
      <c r="C67" s="358"/>
      <c r="D67" s="359"/>
      <c r="E67" s="358"/>
      <c r="F67" s="359"/>
      <c r="G67" s="358"/>
      <c r="H67" s="312"/>
      <c r="J67" s="41"/>
    </row>
    <row r="68" spans="1:10" ht="15.5">
      <c r="A68" s="325"/>
      <c r="B68" s="326"/>
      <c r="C68" s="358"/>
      <c r="D68" s="359"/>
      <c r="E68" s="358"/>
      <c r="F68" s="359"/>
      <c r="G68" s="358"/>
      <c r="H68" s="312"/>
    </row>
    <row r="69" spans="1:10" ht="15.5">
      <c r="A69" s="300" t="s">
        <v>216</v>
      </c>
      <c r="B69" s="326"/>
      <c r="C69" s="358"/>
      <c r="D69" s="359"/>
      <c r="E69" s="358"/>
      <c r="F69" s="359"/>
      <c r="G69" s="358"/>
      <c r="H69" s="312"/>
    </row>
    <row r="70" spans="1:10" ht="15.5">
      <c r="A70" s="325"/>
      <c r="B70" s="326"/>
      <c r="C70" s="358"/>
      <c r="D70" s="359"/>
      <c r="E70" s="358"/>
      <c r="F70" s="359"/>
      <c r="G70" s="358"/>
      <c r="H70" s="312"/>
    </row>
    <row r="71" spans="1:10" ht="15.5">
      <c r="A71" s="360"/>
      <c r="B71" s="326"/>
      <c r="C71" s="361"/>
      <c r="D71" s="362"/>
      <c r="E71" s="361"/>
      <c r="F71" s="362"/>
      <c r="G71" s="361"/>
      <c r="H71" s="312"/>
    </row>
    <row r="72" spans="1:10" ht="17.25" customHeight="1">
      <c r="A72" s="303"/>
      <c r="B72" s="303"/>
      <c r="C72" s="303"/>
      <c r="D72" s="363"/>
      <c r="E72" s="303"/>
      <c r="F72" s="363"/>
      <c r="G72" s="303"/>
      <c r="H72" s="312"/>
    </row>
    <row r="73" spans="1:10" ht="8.25" customHeight="1">
      <c r="A73" s="303"/>
      <c r="B73" s="303"/>
      <c r="C73" s="303"/>
      <c r="D73" s="363"/>
      <c r="E73" s="303"/>
      <c r="F73" s="363"/>
      <c r="G73" s="303"/>
      <c r="H73" s="312"/>
    </row>
    <row r="74" spans="1:10" s="22" customFormat="1" ht="15.5">
      <c r="A74" s="303" t="s">
        <v>65</v>
      </c>
      <c r="B74" s="187"/>
      <c r="C74" s="187"/>
      <c r="D74" s="364"/>
      <c r="E74" s="187"/>
      <c r="F74" s="364"/>
      <c r="G74" s="187"/>
      <c r="H74" s="121"/>
    </row>
    <row r="75" spans="1:10" s="22" customFormat="1" ht="15.5">
      <c r="A75" s="304" t="s">
        <v>6</v>
      </c>
      <c r="B75" s="187"/>
      <c r="C75" s="187"/>
      <c r="D75" s="364"/>
      <c r="E75" s="187"/>
      <c r="F75" s="364"/>
      <c r="G75" s="187"/>
      <c r="H75" s="121"/>
    </row>
    <row r="76" spans="1:10" s="22" customFormat="1" ht="9" customHeight="1">
      <c r="A76" s="304"/>
      <c r="B76" s="187"/>
      <c r="C76" s="187"/>
      <c r="D76" s="364"/>
      <c r="E76" s="187"/>
      <c r="F76" s="364"/>
      <c r="G76" s="187"/>
      <c r="H76" s="121"/>
    </row>
    <row r="77" spans="1:10" s="22" customFormat="1" ht="7.5" customHeight="1">
      <c r="A77" s="304"/>
      <c r="B77" s="187"/>
      <c r="C77" s="187"/>
      <c r="D77" s="364"/>
      <c r="E77" s="187"/>
      <c r="F77" s="364"/>
      <c r="G77" s="187"/>
      <c r="H77" s="121"/>
    </row>
    <row r="78" spans="1:10" s="22" customFormat="1" ht="15.5">
      <c r="A78" s="305" t="s">
        <v>12</v>
      </c>
      <c r="B78" s="187"/>
      <c r="C78" s="187"/>
      <c r="D78" s="364"/>
      <c r="E78" s="187"/>
      <c r="F78" s="364"/>
      <c r="G78" s="187"/>
      <c r="H78" s="121"/>
    </row>
    <row r="79" spans="1:10" s="22" customFormat="1" ht="15.5">
      <c r="A79" s="122" t="s">
        <v>66</v>
      </c>
      <c r="B79" s="187"/>
      <c r="C79" s="187"/>
      <c r="D79" s="364"/>
      <c r="E79" s="187"/>
      <c r="F79" s="364"/>
      <c r="G79" s="187"/>
      <c r="H79" s="121"/>
    </row>
    <row r="80" spans="1:10" s="22" customFormat="1" ht="10.5" customHeight="1">
      <c r="A80" s="306"/>
      <c r="B80" s="187"/>
      <c r="C80" s="187"/>
      <c r="D80" s="364"/>
      <c r="E80" s="187"/>
      <c r="F80" s="364"/>
      <c r="G80" s="187"/>
      <c r="H80" s="121"/>
    </row>
    <row r="81" spans="1:8" ht="15.5">
      <c r="A81" s="307" t="s">
        <v>13</v>
      </c>
      <c r="B81" s="312"/>
      <c r="C81" s="312"/>
      <c r="D81" s="353"/>
      <c r="E81" s="312"/>
      <c r="F81" s="353"/>
      <c r="G81" s="312"/>
      <c r="H81" s="312"/>
    </row>
    <row r="82" spans="1:8" ht="15.5">
      <c r="A82" s="308" t="s">
        <v>14</v>
      </c>
      <c r="B82" s="312"/>
      <c r="C82" s="312"/>
      <c r="D82" s="353"/>
      <c r="E82" s="312"/>
      <c r="F82" s="353"/>
      <c r="G82" s="312"/>
      <c r="H82" s="312"/>
    </row>
    <row r="83" spans="1:8" ht="15.5">
      <c r="A83" s="365"/>
      <c r="B83" s="312"/>
      <c r="C83" s="312"/>
      <c r="D83" s="353"/>
      <c r="E83" s="312"/>
      <c r="F83" s="353"/>
      <c r="G83" s="312"/>
      <c r="H83" s="312"/>
    </row>
    <row r="84" spans="1:8" ht="14">
      <c r="A84" s="42"/>
    </row>
    <row r="85" spans="1:8" ht="14">
      <c r="A85" s="42"/>
    </row>
    <row r="86" spans="1:8" ht="14">
      <c r="A86" s="4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3"/>
  <sheetViews>
    <sheetView view="pageBreakPreview" zoomScale="85" zoomScaleSheetLayoutView="85" workbookViewId="0">
      <selection activeCell="A15" sqref="A15"/>
    </sheetView>
  </sheetViews>
  <sheetFormatPr defaultColWidth="2.54296875" defaultRowHeight="15.5"/>
  <cols>
    <col min="1" max="1" width="85.1796875" style="64" customWidth="1"/>
    <col min="2" max="2" width="13.7265625" style="60" customWidth="1"/>
    <col min="3" max="3" width="13.54296875" style="60" customWidth="1"/>
    <col min="4" max="4" width="2.26953125" style="60" customWidth="1"/>
    <col min="5" max="5" width="13.54296875" style="60" customWidth="1"/>
    <col min="6" max="6" width="8.7265625" style="56" bestFit="1" customWidth="1"/>
    <col min="7" max="29" width="11.54296875" style="46" customWidth="1"/>
    <col min="30" max="16384" width="2.54296875" style="46"/>
  </cols>
  <sheetData>
    <row r="1" spans="1:7" s="43" customFormat="1" ht="14">
      <c r="A1" s="72" t="s">
        <v>68</v>
      </c>
      <c r="B1" s="83"/>
      <c r="C1" s="83"/>
      <c r="D1" s="83"/>
      <c r="E1" s="83"/>
      <c r="F1" s="84"/>
    </row>
    <row r="2" spans="1:7" s="44" customFormat="1" ht="14">
      <c r="A2" s="73" t="s">
        <v>115</v>
      </c>
      <c r="B2" s="85"/>
      <c r="C2" s="85"/>
      <c r="D2" s="85"/>
      <c r="E2" s="85"/>
      <c r="F2" s="84"/>
    </row>
    <row r="3" spans="1:7" s="44" customFormat="1" ht="14">
      <c r="A3" s="39" t="s">
        <v>31</v>
      </c>
      <c r="B3" s="86"/>
      <c r="C3" s="86"/>
      <c r="D3" s="86"/>
      <c r="E3" s="86"/>
      <c r="F3" s="86"/>
    </row>
    <row r="4" spans="1:7" ht="40.15" customHeight="1">
      <c r="B4" s="87" t="s">
        <v>67</v>
      </c>
      <c r="C4" s="231">
        <v>2019</v>
      </c>
      <c r="D4" s="224"/>
      <c r="E4" s="231">
        <v>2018</v>
      </c>
      <c r="F4" s="45"/>
    </row>
    <row r="5" spans="1:7" ht="14.25" customHeight="1">
      <c r="A5" s="88"/>
      <c r="B5" s="47"/>
      <c r="C5" s="226" t="s">
        <v>0</v>
      </c>
      <c r="D5" s="224"/>
      <c r="E5" s="226" t="s">
        <v>0</v>
      </c>
      <c r="F5" s="45"/>
    </row>
    <row r="6" spans="1:7" ht="20.5">
      <c r="A6" s="88"/>
      <c r="B6" s="47"/>
      <c r="C6" s="48"/>
      <c r="D6" s="47"/>
      <c r="E6" s="48"/>
      <c r="F6" s="45"/>
    </row>
    <row r="7" spans="1:7" ht="14">
      <c r="A7" s="89" t="s">
        <v>118</v>
      </c>
      <c r="B7" s="49"/>
      <c r="C7" s="55"/>
      <c r="D7" s="49"/>
      <c r="E7" s="55"/>
      <c r="F7" s="90"/>
    </row>
    <row r="8" spans="1:7" ht="14">
      <c r="A8" s="237" t="s">
        <v>119</v>
      </c>
      <c r="B8" s="82"/>
      <c r="C8" s="70">
        <v>1215433</v>
      </c>
      <c r="D8" s="49"/>
      <c r="E8" s="70">
        <v>1201720</v>
      </c>
      <c r="F8" s="70"/>
      <c r="G8" s="50"/>
    </row>
    <row r="9" spans="1:7" ht="14">
      <c r="A9" s="237" t="s">
        <v>120</v>
      </c>
      <c r="B9" s="82"/>
      <c r="C9" s="70">
        <v>-1143957</v>
      </c>
      <c r="D9" s="49"/>
      <c r="E9" s="70">
        <v>-1142091</v>
      </c>
      <c r="F9" s="70"/>
      <c r="G9" s="50"/>
    </row>
    <row r="10" spans="1:7" ht="14">
      <c r="A10" s="237" t="s">
        <v>121</v>
      </c>
      <c r="B10" s="82"/>
      <c r="C10" s="70">
        <v>-120315</v>
      </c>
      <c r="D10" s="49"/>
      <c r="E10" s="70">
        <v>-110689</v>
      </c>
      <c r="F10" s="70"/>
      <c r="G10" s="50"/>
    </row>
    <row r="11" spans="1:7" s="51" customFormat="1" ht="14">
      <c r="A11" s="237" t="s">
        <v>122</v>
      </c>
      <c r="B11" s="82"/>
      <c r="C11" s="70">
        <v>-69411</v>
      </c>
      <c r="D11" s="49"/>
      <c r="E11" s="70">
        <v>-64569</v>
      </c>
      <c r="F11" s="70"/>
      <c r="G11" s="50"/>
    </row>
    <row r="12" spans="1:7" s="51" customFormat="1" ht="14">
      <c r="A12" s="237" t="s">
        <v>123</v>
      </c>
      <c r="B12" s="82"/>
      <c r="C12" s="70">
        <v>7322</v>
      </c>
      <c r="D12" s="49"/>
      <c r="E12" s="70">
        <v>8401</v>
      </c>
      <c r="F12" s="70"/>
      <c r="G12" s="50"/>
    </row>
    <row r="13" spans="1:7" s="51" customFormat="1" ht="14">
      <c r="A13" s="237" t="s">
        <v>125</v>
      </c>
      <c r="B13" s="82"/>
      <c r="C13" s="70">
        <v>-8673</v>
      </c>
      <c r="D13" s="49"/>
      <c r="E13" s="70">
        <v>-8227</v>
      </c>
      <c r="F13" s="70"/>
      <c r="G13" s="50"/>
    </row>
    <row r="14" spans="1:7" s="51" customFormat="1" ht="14">
      <c r="A14" s="237" t="s">
        <v>124</v>
      </c>
      <c r="B14" s="82"/>
      <c r="C14" s="70">
        <v>135</v>
      </c>
      <c r="D14" s="49"/>
      <c r="E14" s="70">
        <v>47</v>
      </c>
      <c r="F14" s="70"/>
      <c r="G14" s="50"/>
    </row>
    <row r="15" spans="1:7" s="51" customFormat="1" ht="14">
      <c r="A15" s="237" t="s">
        <v>126</v>
      </c>
      <c r="B15" s="82"/>
      <c r="C15" s="70">
        <v>-7988</v>
      </c>
      <c r="D15" s="49"/>
      <c r="E15" s="92">
        <v>-6219</v>
      </c>
      <c r="F15" s="70"/>
      <c r="G15" s="50"/>
    </row>
    <row r="16" spans="1:7" s="51" customFormat="1" ht="14">
      <c r="A16" s="237" t="s">
        <v>127</v>
      </c>
      <c r="B16" s="82"/>
      <c r="C16" s="70">
        <v>225</v>
      </c>
      <c r="D16" s="49"/>
      <c r="E16" s="70">
        <v>-860</v>
      </c>
      <c r="F16" s="70"/>
      <c r="G16" s="50"/>
    </row>
    <row r="17" spans="1:10" ht="14">
      <c r="A17" s="237" t="s">
        <v>128</v>
      </c>
      <c r="B17" s="82"/>
      <c r="C17" s="70">
        <v>-1215</v>
      </c>
      <c r="D17" s="49"/>
      <c r="E17" s="70">
        <v>-1297</v>
      </c>
      <c r="F17" s="70"/>
      <c r="G17" s="50"/>
      <c r="H17" s="93"/>
      <c r="I17" s="93"/>
      <c r="J17" s="93"/>
    </row>
    <row r="18" spans="1:10" s="51" customFormat="1" ht="14">
      <c r="A18" s="89" t="s">
        <v>129</v>
      </c>
      <c r="B18" s="49"/>
      <c r="C18" s="52">
        <f>SUM(C8:C17)</f>
        <v>-128444</v>
      </c>
      <c r="D18" s="49"/>
      <c r="E18" s="52">
        <f>SUM(E8:E17)</f>
        <v>-123784</v>
      </c>
      <c r="F18" s="94"/>
    </row>
    <row r="19" spans="1:10" s="51" customFormat="1" ht="14">
      <c r="A19" s="89"/>
      <c r="B19" s="49"/>
      <c r="C19" s="55"/>
      <c r="D19" s="49"/>
      <c r="E19" s="55"/>
      <c r="F19" s="90"/>
    </row>
    <row r="20" spans="1:10" s="51" customFormat="1" ht="14">
      <c r="A20" s="95" t="s">
        <v>130</v>
      </c>
      <c r="B20" s="49"/>
      <c r="C20" s="55"/>
      <c r="D20" s="49"/>
      <c r="E20" s="55"/>
      <c r="F20" s="90"/>
    </row>
    <row r="21" spans="1:10" ht="14">
      <c r="A21" s="237" t="s">
        <v>131</v>
      </c>
      <c r="B21" s="82"/>
      <c r="C21" s="70">
        <v>-36032</v>
      </c>
      <c r="D21" s="49"/>
      <c r="E21" s="70">
        <v>-24364</v>
      </c>
      <c r="F21" s="94"/>
      <c r="G21" s="50"/>
    </row>
    <row r="22" spans="1:10" ht="14">
      <c r="A22" s="96" t="s">
        <v>132</v>
      </c>
      <c r="B22" s="116"/>
      <c r="C22" s="70">
        <v>918</v>
      </c>
      <c r="D22" s="49"/>
      <c r="E22" s="70">
        <v>630</v>
      </c>
      <c r="F22" s="94"/>
      <c r="G22" s="50"/>
    </row>
    <row r="23" spans="1:10" ht="14">
      <c r="A23" s="96" t="s">
        <v>134</v>
      </c>
      <c r="B23" s="116"/>
      <c r="C23" s="70">
        <v>-332</v>
      </c>
      <c r="D23" s="49"/>
      <c r="E23" s="70">
        <v>0</v>
      </c>
      <c r="F23" s="94"/>
      <c r="G23" s="50"/>
    </row>
    <row r="24" spans="1:10" ht="14">
      <c r="A24" s="237" t="s">
        <v>133</v>
      </c>
      <c r="B24" s="82"/>
      <c r="C24" s="70">
        <v>-4000</v>
      </c>
      <c r="D24" s="49"/>
      <c r="E24" s="70">
        <v>-3478</v>
      </c>
      <c r="F24" s="94"/>
      <c r="G24" s="50"/>
    </row>
    <row r="25" spans="1:10" s="233" customFormat="1" ht="14">
      <c r="A25" s="237" t="s">
        <v>136</v>
      </c>
      <c r="B25" s="82"/>
      <c r="C25" s="70">
        <v>143</v>
      </c>
      <c r="D25" s="234"/>
      <c r="E25" s="70">
        <v>0</v>
      </c>
      <c r="F25" s="235"/>
      <c r="G25" s="50"/>
    </row>
    <row r="26" spans="1:10" ht="14">
      <c r="A26" s="237" t="s">
        <v>135</v>
      </c>
      <c r="B26" s="82"/>
      <c r="C26" s="70">
        <v>-2170</v>
      </c>
      <c r="D26" s="49"/>
      <c r="E26" s="70">
        <v>-2330</v>
      </c>
      <c r="F26" s="94"/>
      <c r="G26" s="50"/>
    </row>
    <row r="27" spans="1:10" ht="14">
      <c r="A27" s="237" t="s">
        <v>137</v>
      </c>
      <c r="B27" s="82"/>
      <c r="C27" s="70">
        <v>647</v>
      </c>
      <c r="D27" s="49"/>
      <c r="E27" s="70">
        <v>907</v>
      </c>
      <c r="F27" s="94"/>
      <c r="G27" s="50"/>
    </row>
    <row r="28" spans="1:10" ht="14">
      <c r="A28" s="237" t="s">
        <v>138</v>
      </c>
      <c r="B28" s="82"/>
      <c r="C28" s="70">
        <v>190</v>
      </c>
      <c r="D28" s="49"/>
      <c r="E28" s="70">
        <v>97</v>
      </c>
      <c r="F28" s="94"/>
      <c r="G28" s="50"/>
    </row>
    <row r="29" spans="1:10" ht="14">
      <c r="A29" s="237" t="s">
        <v>139</v>
      </c>
      <c r="B29" s="82"/>
      <c r="C29" s="70">
        <v>-199</v>
      </c>
      <c r="D29" s="49"/>
      <c r="E29" s="70">
        <v>-1287</v>
      </c>
      <c r="F29" s="94"/>
      <c r="G29" s="50"/>
    </row>
    <row r="30" spans="1:10" ht="14">
      <c r="A30" s="230" t="s">
        <v>213</v>
      </c>
      <c r="B30" s="82"/>
      <c r="C30" s="70">
        <v>7530</v>
      </c>
      <c r="D30" s="49"/>
      <c r="E30" s="70">
        <v>0</v>
      </c>
      <c r="F30" s="94"/>
      <c r="G30" s="50"/>
    </row>
    <row r="31" spans="1:10" ht="14">
      <c r="A31" s="237" t="s">
        <v>140</v>
      </c>
      <c r="B31" s="97"/>
      <c r="C31" s="92">
        <v>-192</v>
      </c>
      <c r="D31" s="97"/>
      <c r="E31" s="70">
        <v>-227</v>
      </c>
      <c r="F31" s="94"/>
      <c r="G31" s="50"/>
    </row>
    <row r="32" spans="1:10" ht="14">
      <c r="A32" s="237" t="s">
        <v>141</v>
      </c>
      <c r="B32" s="97"/>
      <c r="C32" s="92">
        <v>4799</v>
      </c>
      <c r="D32" s="97"/>
      <c r="E32" s="70">
        <v>7</v>
      </c>
      <c r="F32" s="94"/>
      <c r="G32" s="50"/>
    </row>
    <row r="33" spans="1:7" ht="14">
      <c r="A33" s="237" t="s">
        <v>142</v>
      </c>
      <c r="B33" s="97"/>
      <c r="C33" s="92">
        <v>-5680</v>
      </c>
      <c r="D33" s="97"/>
      <c r="E33" s="70">
        <v>-2146</v>
      </c>
      <c r="F33" s="94"/>
      <c r="G33" s="50"/>
    </row>
    <row r="34" spans="1:7" ht="14">
      <c r="A34" s="96" t="s">
        <v>143</v>
      </c>
      <c r="B34" s="82"/>
      <c r="C34" s="70">
        <v>-90660</v>
      </c>
      <c r="D34" s="49"/>
      <c r="E34" s="70">
        <v>-30289</v>
      </c>
      <c r="F34" s="94"/>
      <c r="G34" s="50"/>
    </row>
    <row r="35" spans="1:7" ht="14">
      <c r="A35" s="237" t="s">
        <v>144</v>
      </c>
      <c r="B35" s="82"/>
      <c r="C35" s="70">
        <v>24379</v>
      </c>
      <c r="D35" s="49"/>
      <c r="E35" s="70">
        <v>22677</v>
      </c>
      <c r="F35" s="94"/>
      <c r="G35" s="50"/>
    </row>
    <row r="36" spans="1:7" ht="14">
      <c r="A36" s="96" t="s">
        <v>148</v>
      </c>
      <c r="B36" s="82"/>
      <c r="C36" s="70">
        <v>-8636</v>
      </c>
      <c r="D36" s="49"/>
      <c r="E36" s="70">
        <v>-7460</v>
      </c>
      <c r="F36" s="94"/>
      <c r="G36" s="50"/>
    </row>
    <row r="37" spans="1:7" ht="14">
      <c r="A37" s="237" t="s">
        <v>147</v>
      </c>
      <c r="B37" s="82"/>
      <c r="C37" s="229">
        <v>2431</v>
      </c>
      <c r="D37" s="49"/>
      <c r="E37" s="209">
        <v>5134</v>
      </c>
      <c r="F37" s="94"/>
      <c r="G37" s="50"/>
    </row>
    <row r="38" spans="1:7" ht="14">
      <c r="A38" s="237" t="s">
        <v>146</v>
      </c>
      <c r="B38" s="82"/>
      <c r="C38" s="70">
        <v>2662</v>
      </c>
      <c r="D38" s="49"/>
      <c r="E38" s="70">
        <v>1005</v>
      </c>
      <c r="F38" s="94"/>
      <c r="G38" s="50"/>
    </row>
    <row r="39" spans="1:7" ht="14">
      <c r="A39" s="203" t="s">
        <v>145</v>
      </c>
      <c r="B39" s="82"/>
      <c r="C39" s="70" t="s">
        <v>2</v>
      </c>
      <c r="D39" s="49"/>
      <c r="E39" s="70">
        <v>-54</v>
      </c>
      <c r="F39" s="94"/>
      <c r="G39" s="50"/>
    </row>
    <row r="40" spans="1:7" ht="14">
      <c r="A40" s="89" t="s">
        <v>149</v>
      </c>
      <c r="B40" s="98"/>
      <c r="C40" s="52">
        <f>SUM(C21:C39)</f>
        <v>-104202</v>
      </c>
      <c r="D40" s="49"/>
      <c r="E40" s="52">
        <f>SUM(E21:E39)</f>
        <v>-41178</v>
      </c>
      <c r="F40" s="99"/>
    </row>
    <row r="41" spans="1:7" ht="14">
      <c r="A41" s="91"/>
      <c r="B41" s="49"/>
      <c r="C41" s="55"/>
      <c r="D41" s="49"/>
      <c r="E41" s="55"/>
      <c r="F41" s="90"/>
    </row>
    <row r="42" spans="1:7" ht="14">
      <c r="A42" s="95" t="s">
        <v>150</v>
      </c>
      <c r="B42" s="49"/>
      <c r="C42" s="100"/>
      <c r="D42" s="49"/>
      <c r="E42" s="100"/>
      <c r="F42" s="99"/>
    </row>
    <row r="43" spans="1:7" ht="14">
      <c r="A43" s="101" t="s">
        <v>151</v>
      </c>
      <c r="B43" s="82"/>
      <c r="C43" s="70">
        <v>39387</v>
      </c>
      <c r="D43" s="49"/>
      <c r="E43" s="70">
        <v>50838</v>
      </c>
      <c r="F43" s="94"/>
      <c r="G43" s="50"/>
    </row>
    <row r="44" spans="1:7" ht="14">
      <c r="A44" s="101" t="s">
        <v>152</v>
      </c>
      <c r="B44" s="82"/>
      <c r="C44" s="70">
        <v>-7172</v>
      </c>
      <c r="D44" s="49"/>
      <c r="E44" s="70">
        <v>-1959</v>
      </c>
      <c r="F44" s="94"/>
      <c r="G44" s="50"/>
    </row>
    <row r="45" spans="1:7" ht="14">
      <c r="A45" s="101" t="s">
        <v>153</v>
      </c>
      <c r="B45" s="82"/>
      <c r="C45" s="70">
        <v>35251</v>
      </c>
      <c r="D45" s="49"/>
      <c r="E45" s="70">
        <v>6197</v>
      </c>
      <c r="F45" s="94"/>
      <c r="G45" s="50"/>
    </row>
    <row r="46" spans="1:7" ht="14">
      <c r="A46" s="101" t="s">
        <v>154</v>
      </c>
      <c r="B46" s="82"/>
      <c r="C46" s="70">
        <v>-17998</v>
      </c>
      <c r="D46" s="49"/>
      <c r="E46" s="70">
        <v>-14977</v>
      </c>
      <c r="F46" s="94"/>
      <c r="G46" s="50"/>
    </row>
    <row r="47" spans="1:7" ht="14">
      <c r="A47" s="101" t="s">
        <v>155</v>
      </c>
      <c r="B47" s="82"/>
      <c r="C47" s="70">
        <v>6000</v>
      </c>
      <c r="D47" s="49"/>
      <c r="E47" s="70">
        <v>0</v>
      </c>
      <c r="F47" s="94"/>
      <c r="G47" s="50"/>
    </row>
    <row r="48" spans="1:7" ht="14">
      <c r="A48" s="101" t="s">
        <v>156</v>
      </c>
      <c r="B48" s="82"/>
      <c r="C48" s="70">
        <v>-6000</v>
      </c>
      <c r="D48" s="49"/>
      <c r="E48" s="70">
        <v>0</v>
      </c>
      <c r="F48" s="94"/>
      <c r="G48" s="50"/>
    </row>
    <row r="49" spans="1:11" ht="14">
      <c r="A49" s="101" t="s">
        <v>157</v>
      </c>
      <c r="B49" s="82"/>
      <c r="C49" s="70">
        <v>2431</v>
      </c>
      <c r="D49" s="49"/>
      <c r="E49" s="70">
        <v>84</v>
      </c>
      <c r="F49" s="94"/>
      <c r="G49" s="50"/>
    </row>
    <row r="50" spans="1:11" ht="14">
      <c r="A50" s="237" t="s">
        <v>158</v>
      </c>
      <c r="B50" s="49"/>
      <c r="C50" s="70">
        <v>-2619</v>
      </c>
      <c r="D50" s="49"/>
      <c r="E50" s="70">
        <v>-248</v>
      </c>
      <c r="F50" s="94"/>
      <c r="G50" s="50"/>
    </row>
    <row r="51" spans="1:11" ht="14">
      <c r="A51" s="237" t="s">
        <v>159</v>
      </c>
      <c r="B51" s="49"/>
      <c r="C51" s="70">
        <v>200845</v>
      </c>
      <c r="D51" s="49"/>
      <c r="E51" s="70">
        <v>153574</v>
      </c>
      <c r="F51" s="94"/>
      <c r="G51" s="50"/>
    </row>
    <row r="52" spans="1:11" ht="14">
      <c r="A52" s="213" t="s">
        <v>160</v>
      </c>
      <c r="B52" s="82"/>
      <c r="C52" s="70">
        <v>-449</v>
      </c>
      <c r="D52" s="49"/>
      <c r="E52" s="70">
        <v>-313</v>
      </c>
      <c r="F52" s="94"/>
      <c r="G52" s="50"/>
    </row>
    <row r="53" spans="1:11" ht="16.5" customHeight="1">
      <c r="A53" s="237" t="s">
        <v>161</v>
      </c>
      <c r="B53" s="82"/>
      <c r="C53" s="92">
        <v>-1412</v>
      </c>
      <c r="D53" s="49"/>
      <c r="E53" s="92">
        <v>-1257</v>
      </c>
      <c r="F53" s="94"/>
      <c r="G53" s="50"/>
    </row>
    <row r="54" spans="1:11" s="51" customFormat="1" ht="14">
      <c r="A54" s="237" t="s">
        <v>162</v>
      </c>
      <c r="B54" s="82"/>
      <c r="C54" s="70">
        <v>-13095</v>
      </c>
      <c r="D54" s="49"/>
      <c r="E54" s="70">
        <v>-2205</v>
      </c>
      <c r="F54" s="94"/>
      <c r="G54" s="50"/>
    </row>
    <row r="55" spans="1:11" s="51" customFormat="1" ht="14">
      <c r="A55" s="214" t="s">
        <v>163</v>
      </c>
      <c r="B55" s="82"/>
      <c r="C55" s="70">
        <v>655</v>
      </c>
      <c r="D55" s="49"/>
      <c r="E55" s="70">
        <v>206</v>
      </c>
      <c r="F55" s="94"/>
      <c r="G55" s="50"/>
    </row>
    <row r="56" spans="1:11" ht="14">
      <c r="A56" s="237" t="s">
        <v>164</v>
      </c>
      <c r="B56" s="82"/>
      <c r="C56" s="70">
        <v>-805</v>
      </c>
      <c r="D56" s="49"/>
      <c r="E56" s="70">
        <v>-861</v>
      </c>
      <c r="F56" s="94"/>
      <c r="G56" s="50"/>
    </row>
    <row r="57" spans="1:11" s="233" customFormat="1" ht="14">
      <c r="A57" s="237" t="s">
        <v>166</v>
      </c>
      <c r="B57" s="82"/>
      <c r="C57" s="70">
        <v>0</v>
      </c>
      <c r="D57" s="234"/>
      <c r="E57" s="70">
        <v>11</v>
      </c>
      <c r="F57" s="235"/>
      <c r="G57" s="50"/>
    </row>
    <row r="58" spans="1:11" ht="14">
      <c r="A58" s="102" t="s">
        <v>165</v>
      </c>
      <c r="B58" s="82"/>
      <c r="C58" s="70">
        <v>-3495</v>
      </c>
      <c r="D58" s="49"/>
      <c r="E58" s="70">
        <v>-22613</v>
      </c>
      <c r="F58" s="94"/>
      <c r="G58" s="50"/>
    </row>
    <row r="59" spans="1:11" ht="14">
      <c r="A59" s="237" t="s">
        <v>167</v>
      </c>
      <c r="B59" s="82"/>
      <c r="C59" s="70">
        <v>4355</v>
      </c>
      <c r="D59" s="49"/>
      <c r="E59" s="70" t="s">
        <v>2</v>
      </c>
      <c r="F59" s="94"/>
      <c r="G59" s="50"/>
    </row>
    <row r="60" spans="1:11" ht="14">
      <c r="A60" s="103" t="s">
        <v>169</v>
      </c>
      <c r="B60" s="49"/>
      <c r="C60" s="52">
        <f>SUM(C43:C59)</f>
        <v>235879</v>
      </c>
      <c r="D60" s="49"/>
      <c r="E60" s="52">
        <f>SUM(E43:E59)</f>
        <v>166477</v>
      </c>
      <c r="F60" s="104"/>
      <c r="I60" s="50"/>
      <c r="K60" s="50"/>
    </row>
    <row r="61" spans="1:11" ht="7.5" customHeight="1">
      <c r="A61" s="103"/>
      <c r="B61" s="49"/>
      <c r="C61" s="78"/>
      <c r="D61" s="49"/>
      <c r="E61" s="78"/>
      <c r="F61" s="104"/>
      <c r="I61" s="50"/>
      <c r="K61" s="50"/>
    </row>
    <row r="62" spans="1:11" s="51" customFormat="1" ht="27.75" customHeight="1">
      <c r="A62" s="225" t="s">
        <v>168</v>
      </c>
      <c r="B62" s="49"/>
      <c r="C62" s="53">
        <f>C18+C40+C60</f>
        <v>3233</v>
      </c>
      <c r="D62" s="49"/>
      <c r="E62" s="53">
        <f>E18+E40+E60</f>
        <v>1515</v>
      </c>
      <c r="F62" s="104"/>
      <c r="G62" s="105"/>
      <c r="I62" s="50"/>
      <c r="K62" s="50"/>
    </row>
    <row r="63" spans="1:11" s="51" customFormat="1" ht="9.75" customHeight="1">
      <c r="A63" s="102"/>
      <c r="B63" s="49"/>
      <c r="C63" s="55"/>
      <c r="D63" s="49"/>
      <c r="E63" s="55"/>
      <c r="F63" s="104"/>
      <c r="I63" s="50"/>
      <c r="K63" s="50"/>
    </row>
    <row r="64" spans="1:11" ht="14">
      <c r="A64" s="102" t="s">
        <v>170</v>
      </c>
      <c r="B64" s="49"/>
      <c r="C64" s="70">
        <v>24129</v>
      </c>
      <c r="D64" s="49"/>
      <c r="E64" s="70">
        <v>22614</v>
      </c>
      <c r="F64" s="104"/>
      <c r="I64" s="50"/>
      <c r="K64" s="50"/>
    </row>
    <row r="65" spans="1:11" ht="9" customHeight="1">
      <c r="A65" s="102"/>
      <c r="B65" s="49"/>
      <c r="C65" s="106"/>
      <c r="D65" s="49"/>
      <c r="E65" s="106"/>
      <c r="F65" s="104"/>
      <c r="I65" s="50"/>
      <c r="K65" s="50"/>
    </row>
    <row r="66" spans="1:11" ht="14.5" thickBot="1">
      <c r="A66" s="208" t="s">
        <v>171</v>
      </c>
      <c r="B66" s="227">
        <v>27</v>
      </c>
      <c r="C66" s="54">
        <f>C64+C62</f>
        <v>27362</v>
      </c>
      <c r="D66" s="49"/>
      <c r="E66" s="54">
        <f>E64+E62</f>
        <v>24129</v>
      </c>
      <c r="F66" s="104"/>
      <c r="I66" s="50"/>
      <c r="K66" s="50"/>
    </row>
    <row r="67" spans="1:11" ht="16" thickTop="1">
      <c r="A67" s="81"/>
      <c r="B67" s="49"/>
      <c r="C67" s="115"/>
      <c r="D67" s="49"/>
      <c r="E67" s="115"/>
    </row>
    <row r="68" spans="1:11" ht="14">
      <c r="A68" s="249" t="str">
        <f>SFP!A69</f>
        <v>Załączniki na stronach 5 – 173 stanowią integralną część skonsolidowanego sprawozdania finansowego</v>
      </c>
      <c r="B68" s="249"/>
      <c r="C68" s="249"/>
      <c r="D68" s="249"/>
      <c r="E68" s="49"/>
    </row>
    <row r="69" spans="1:11" ht="14">
      <c r="A69" s="107"/>
      <c r="B69" s="49"/>
      <c r="C69" s="82"/>
      <c r="D69" s="49"/>
      <c r="E69" s="49"/>
    </row>
    <row r="70" spans="1:11" ht="14">
      <c r="A70" s="107"/>
      <c r="B70" s="49"/>
      <c r="C70" s="82"/>
      <c r="D70" s="49"/>
      <c r="E70" s="49"/>
    </row>
    <row r="71" spans="1:11" ht="14">
      <c r="A71" s="108" t="s">
        <v>65</v>
      </c>
      <c r="B71" s="57"/>
      <c r="C71" s="57"/>
      <c r="D71" s="57"/>
      <c r="E71" s="57"/>
    </row>
    <row r="72" spans="1:11" ht="14">
      <c r="A72" s="62" t="s">
        <v>172</v>
      </c>
      <c r="B72" s="57"/>
      <c r="C72" s="57"/>
      <c r="D72" s="57"/>
      <c r="E72" s="57"/>
    </row>
    <row r="73" spans="1:11" ht="14">
      <c r="A73" s="109"/>
      <c r="B73" s="57"/>
      <c r="C73" s="57"/>
      <c r="D73" s="57"/>
      <c r="E73" s="57"/>
    </row>
    <row r="74" spans="1:11" ht="14">
      <c r="A74" s="58" t="s">
        <v>12</v>
      </c>
      <c r="B74" s="57"/>
      <c r="C74" s="57"/>
      <c r="D74" s="57"/>
      <c r="E74" s="57"/>
    </row>
    <row r="75" spans="1:11" ht="14">
      <c r="A75" s="59" t="s">
        <v>66</v>
      </c>
      <c r="B75" s="57"/>
      <c r="C75" s="57"/>
      <c r="D75" s="57"/>
      <c r="E75" s="57"/>
    </row>
    <row r="76" spans="1:11" ht="14">
      <c r="A76" s="110"/>
      <c r="B76" s="57"/>
      <c r="C76" s="57"/>
      <c r="D76" s="57"/>
      <c r="E76" s="57"/>
    </row>
    <row r="77" spans="1:11" ht="14">
      <c r="A77" s="111" t="s">
        <v>13</v>
      </c>
      <c r="B77" s="112"/>
      <c r="C77" s="112"/>
      <c r="D77" s="112"/>
      <c r="E77" s="112"/>
      <c r="F77" s="113"/>
    </row>
    <row r="78" spans="1:11" ht="14">
      <c r="A78" s="114" t="s">
        <v>14</v>
      </c>
    </row>
    <row r="79" spans="1:11" ht="14">
      <c r="A79" s="93"/>
    </row>
    <row r="80" spans="1:11" ht="14">
      <c r="A80" s="61"/>
    </row>
    <row r="81" spans="1:1" ht="14">
      <c r="A81" s="62"/>
    </row>
    <row r="82" spans="1:1" ht="14">
      <c r="A82" s="63"/>
    </row>
    <row r="83" spans="1:1" ht="14">
      <c r="A83" s="63"/>
    </row>
  </sheetData>
  <mergeCells count="1">
    <mergeCell ref="A68:D68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0"/>
  <sheetViews>
    <sheetView view="pageBreakPreview" zoomScale="70" zoomScaleNormal="55" zoomScaleSheetLayoutView="70" workbookViewId="0">
      <selection activeCell="A46" sqref="A46"/>
    </sheetView>
  </sheetViews>
  <sheetFormatPr defaultColWidth="9.1796875" defaultRowHeight="16.5"/>
  <cols>
    <col min="1" max="1" width="88.7265625" style="145" customWidth="1"/>
    <col min="2" max="2" width="11.54296875" style="124" customWidth="1"/>
    <col min="3" max="3" width="13.7265625" style="124" customWidth="1"/>
    <col min="4" max="4" width="1" style="124" customWidth="1"/>
    <col min="5" max="5" width="13.453125" style="124" customWidth="1"/>
    <col min="6" max="6" width="0.7265625" style="124" customWidth="1"/>
    <col min="7" max="7" width="13.54296875" style="124" customWidth="1"/>
    <col min="8" max="8" width="1" style="124" customWidth="1"/>
    <col min="9" max="9" width="15.7265625" style="124" customWidth="1"/>
    <col min="10" max="10" width="1" style="124" customWidth="1"/>
    <col min="11" max="11" width="17.54296875" style="124" customWidth="1"/>
    <col min="12" max="12" width="0.54296875" style="124" customWidth="1"/>
    <col min="13" max="13" width="20.26953125" style="124" customWidth="1"/>
    <col min="14" max="14" width="0.7265625" style="124" customWidth="1"/>
    <col min="15" max="15" width="19.7265625" style="124" customWidth="1"/>
    <col min="16" max="16" width="1.453125" style="124" customWidth="1"/>
    <col min="17" max="17" width="13.7265625" style="124" customWidth="1"/>
    <col min="18" max="18" width="2.453125" style="124" customWidth="1"/>
    <col min="19" max="19" width="20.453125" style="148" customWidth="1"/>
    <col min="20" max="20" width="1.453125" style="124" customWidth="1"/>
    <col min="21" max="21" width="18.7265625" style="124" customWidth="1"/>
    <col min="22" max="22" width="11.7265625" style="65" bestFit="1" customWidth="1"/>
    <col min="23" max="23" width="10.7265625" style="65" customWidth="1"/>
    <col min="24" max="25" width="9.7265625" style="65" bestFit="1" customWidth="1"/>
    <col min="26" max="16384" width="9.1796875" style="65"/>
  </cols>
  <sheetData>
    <row r="1" spans="1:22" ht="18" customHeight="1">
      <c r="A1" s="125" t="s">
        <v>68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46"/>
      <c r="S1" s="147"/>
      <c r="T1" s="146"/>
      <c r="U1" s="146"/>
    </row>
    <row r="2" spans="1:22" ht="18" customHeight="1">
      <c r="A2" s="252" t="s">
        <v>173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22" ht="18" customHeight="1">
      <c r="A3" s="39" t="s">
        <v>31</v>
      </c>
      <c r="B3" s="11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U3" s="150"/>
    </row>
    <row r="4" spans="1:22" ht="43.9" customHeight="1">
      <c r="A4" s="126"/>
      <c r="B4" s="151"/>
      <c r="C4" s="254" t="s">
        <v>212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151"/>
      <c r="S4" s="152" t="s">
        <v>62</v>
      </c>
      <c r="T4" s="151"/>
      <c r="U4" s="152" t="s">
        <v>211</v>
      </c>
    </row>
    <row r="5" spans="1:22" s="66" customFormat="1" ht="28.5" customHeight="1">
      <c r="A5" s="255"/>
      <c r="B5" s="194" t="s">
        <v>67</v>
      </c>
      <c r="C5" s="250" t="s">
        <v>205</v>
      </c>
      <c r="D5" s="195"/>
      <c r="E5" s="250" t="s">
        <v>164</v>
      </c>
      <c r="F5" s="195"/>
      <c r="G5" s="250" t="s">
        <v>206</v>
      </c>
      <c r="H5" s="195"/>
      <c r="I5" s="250" t="s">
        <v>207</v>
      </c>
      <c r="J5" s="204"/>
      <c r="K5" s="250" t="s">
        <v>208</v>
      </c>
      <c r="L5" s="204"/>
      <c r="M5" s="250" t="s">
        <v>209</v>
      </c>
      <c r="N5" s="195"/>
      <c r="O5" s="250" t="s">
        <v>93</v>
      </c>
      <c r="P5" s="195"/>
      <c r="Q5" s="250" t="s">
        <v>210</v>
      </c>
      <c r="R5" s="196"/>
      <c r="S5" s="197"/>
      <c r="T5" s="196"/>
      <c r="U5" s="196"/>
    </row>
    <row r="6" spans="1:22" s="67" customFormat="1" ht="52.9" customHeight="1">
      <c r="A6" s="256"/>
      <c r="B6" s="198"/>
      <c r="C6" s="251"/>
      <c r="D6" s="199"/>
      <c r="E6" s="251"/>
      <c r="F6" s="199"/>
      <c r="G6" s="251"/>
      <c r="H6" s="199"/>
      <c r="I6" s="251"/>
      <c r="J6" s="205"/>
      <c r="K6" s="251"/>
      <c r="L6" s="205"/>
      <c r="M6" s="251"/>
      <c r="N6" s="199"/>
      <c r="O6" s="251"/>
      <c r="P6" s="199"/>
      <c r="Q6" s="251"/>
      <c r="R6" s="198"/>
      <c r="S6" s="200"/>
      <c r="T6" s="201"/>
      <c r="U6" s="201"/>
    </row>
    <row r="7" spans="1:22" s="68" customFormat="1">
      <c r="A7" s="127"/>
      <c r="B7" s="119"/>
      <c r="C7" s="155" t="s">
        <v>0</v>
      </c>
      <c r="D7" s="155"/>
      <c r="E7" s="155" t="s">
        <v>0</v>
      </c>
      <c r="F7" s="155"/>
      <c r="G7" s="155" t="s">
        <v>0</v>
      </c>
      <c r="H7" s="155"/>
      <c r="I7" s="155" t="s">
        <v>0</v>
      </c>
      <c r="J7" s="155"/>
      <c r="K7" s="155" t="s">
        <v>0</v>
      </c>
      <c r="L7" s="155"/>
      <c r="M7" s="155" t="s">
        <v>0</v>
      </c>
      <c r="N7" s="155"/>
      <c r="O7" s="155" t="s">
        <v>0</v>
      </c>
      <c r="P7" s="155"/>
      <c r="Q7" s="155" t="s">
        <v>0</v>
      </c>
      <c r="R7" s="156"/>
      <c r="S7" s="157" t="s">
        <v>0</v>
      </c>
      <c r="T7" s="155"/>
      <c r="U7" s="155" t="s">
        <v>0</v>
      </c>
    </row>
    <row r="8" spans="1:22" s="67" customFormat="1" ht="12" customHeight="1">
      <c r="A8" s="206"/>
      <c r="B8" s="120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22"/>
      <c r="P8" s="155"/>
      <c r="Q8" s="155"/>
      <c r="R8" s="153"/>
      <c r="S8" s="154"/>
      <c r="T8" s="153"/>
      <c r="U8" s="153"/>
    </row>
    <row r="9" spans="1:22" s="69" customFormat="1" ht="3.75" customHeight="1">
      <c r="A9" s="128"/>
      <c r="B9" s="158"/>
      <c r="C9" s="159"/>
      <c r="D9" s="160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61"/>
      <c r="S9" s="162"/>
      <c r="T9" s="158"/>
      <c r="U9" s="163"/>
    </row>
    <row r="10" spans="1:22" s="69" customFormat="1" ht="17" thickBot="1">
      <c r="A10" s="129" t="s">
        <v>174</v>
      </c>
      <c r="B10" s="151"/>
      <c r="C10" s="170">
        <v>134798</v>
      </c>
      <c r="D10" s="164"/>
      <c r="E10" s="170">
        <v>-33834</v>
      </c>
      <c r="F10" s="164"/>
      <c r="G10" s="170">
        <v>51666</v>
      </c>
      <c r="H10" s="164"/>
      <c r="I10" s="170">
        <v>31945</v>
      </c>
      <c r="J10" s="165"/>
      <c r="K10" s="170">
        <v>4109</v>
      </c>
      <c r="L10" s="165"/>
      <c r="M10" s="170">
        <v>-310</v>
      </c>
      <c r="N10" s="164"/>
      <c r="O10" s="170">
        <v>279256</v>
      </c>
      <c r="P10" s="164"/>
      <c r="Q10" s="170">
        <v>467630</v>
      </c>
      <c r="R10" s="166"/>
      <c r="S10" s="170">
        <v>32532</v>
      </c>
      <c r="T10" s="167"/>
      <c r="U10" s="170">
        <v>500162</v>
      </c>
      <c r="V10" s="220"/>
    </row>
    <row r="11" spans="1:22" s="69" customFormat="1" ht="17" thickTop="1">
      <c r="A11" s="131" t="s">
        <v>175</v>
      </c>
      <c r="B11" s="151"/>
      <c r="C11" s="165"/>
      <c r="D11" s="164"/>
      <c r="E11" s="164"/>
      <c r="F11" s="164"/>
      <c r="G11" s="165"/>
      <c r="H11" s="164"/>
      <c r="I11" s="165"/>
      <c r="J11" s="165"/>
      <c r="K11" s="165"/>
      <c r="L11" s="165"/>
      <c r="M11" s="165"/>
      <c r="N11" s="164"/>
      <c r="O11" s="165"/>
      <c r="P11" s="164"/>
      <c r="Q11" s="165"/>
      <c r="R11" s="166"/>
      <c r="S11" s="166"/>
      <c r="T11" s="167"/>
      <c r="U11" s="171"/>
    </row>
    <row r="12" spans="1:22" s="69" customFormat="1">
      <c r="A12" s="132" t="s">
        <v>176</v>
      </c>
      <c r="B12" s="151"/>
      <c r="C12" s="169">
        <v>0</v>
      </c>
      <c r="D12" s="169"/>
      <c r="E12" s="169">
        <v>-850</v>
      </c>
      <c r="F12" s="169"/>
      <c r="G12" s="169">
        <v>0</v>
      </c>
      <c r="H12" s="169"/>
      <c r="I12" s="169">
        <v>0</v>
      </c>
      <c r="J12" s="169"/>
      <c r="K12" s="169">
        <v>0</v>
      </c>
      <c r="L12" s="169"/>
      <c r="M12" s="169">
        <v>0</v>
      </c>
      <c r="N12" s="169"/>
      <c r="O12" s="169">
        <v>-1</v>
      </c>
      <c r="P12" s="169"/>
      <c r="Q12" s="169">
        <f>SUM(C12:P12)</f>
        <v>-851</v>
      </c>
      <c r="R12" s="171"/>
      <c r="S12" s="169">
        <v>0</v>
      </c>
      <c r="T12" s="171"/>
      <c r="U12" s="172">
        <f>SUM(Q12:T12)</f>
        <v>-851</v>
      </c>
    </row>
    <row r="13" spans="1:22" s="69" customFormat="1" ht="8.25" customHeight="1">
      <c r="A13" s="132"/>
      <c r="B13" s="151"/>
      <c r="C13" s="165"/>
      <c r="D13" s="164"/>
      <c r="E13" s="164"/>
      <c r="F13" s="164"/>
      <c r="G13" s="165"/>
      <c r="H13" s="164"/>
      <c r="I13" s="165"/>
      <c r="J13" s="165"/>
      <c r="K13" s="165"/>
      <c r="L13" s="165"/>
      <c r="M13" s="165"/>
      <c r="N13" s="164"/>
      <c r="O13" s="165"/>
      <c r="P13" s="164"/>
      <c r="Q13" s="165"/>
      <c r="R13" s="166"/>
      <c r="S13" s="166"/>
      <c r="T13" s="167"/>
      <c r="U13" s="172"/>
    </row>
    <row r="14" spans="1:22" s="69" customFormat="1">
      <c r="A14" s="221" t="s">
        <v>177</v>
      </c>
      <c r="B14" s="151"/>
      <c r="C14" s="222">
        <v>0</v>
      </c>
      <c r="D14" s="169"/>
      <c r="E14" s="169">
        <v>265</v>
      </c>
      <c r="F14" s="169"/>
      <c r="G14" s="222">
        <v>0</v>
      </c>
      <c r="H14" s="222"/>
      <c r="I14" s="222">
        <v>775</v>
      </c>
      <c r="J14" s="222"/>
      <c r="K14" s="222">
        <v>0</v>
      </c>
      <c r="L14" s="222"/>
      <c r="M14" s="222">
        <v>0</v>
      </c>
      <c r="N14" s="222"/>
      <c r="O14" s="222">
        <v>-734</v>
      </c>
      <c r="P14" s="169"/>
      <c r="Q14" s="169">
        <f>SUM(C14:P14)</f>
        <v>306</v>
      </c>
      <c r="R14" s="171"/>
      <c r="S14" s="169">
        <v>-306</v>
      </c>
      <c r="T14" s="171"/>
      <c r="U14" s="172">
        <f>SUM(Q14:T14)</f>
        <v>0</v>
      </c>
    </row>
    <row r="15" spans="1:22" s="69" customFormat="1">
      <c r="A15" s="132" t="s">
        <v>178</v>
      </c>
      <c r="B15" s="151"/>
      <c r="C15" s="222"/>
      <c r="D15" s="169"/>
      <c r="E15" s="169">
        <v>1082</v>
      </c>
      <c r="F15" s="169"/>
      <c r="G15" s="222"/>
      <c r="H15" s="222"/>
      <c r="I15" s="222"/>
      <c r="J15" s="222"/>
      <c r="K15" s="222"/>
      <c r="L15" s="222"/>
      <c r="M15" s="222"/>
      <c r="N15" s="222"/>
      <c r="O15" s="222">
        <v>142</v>
      </c>
      <c r="P15" s="169"/>
      <c r="Q15" s="169">
        <f>SUM(E15:P15)</f>
        <v>1224</v>
      </c>
      <c r="R15" s="171"/>
      <c r="S15" s="169"/>
      <c r="T15" s="171"/>
      <c r="U15" s="172">
        <f>SUM(Q15:T15)</f>
        <v>1224</v>
      </c>
    </row>
    <row r="16" spans="1:22" s="69" customFormat="1">
      <c r="A16" s="130" t="s">
        <v>179</v>
      </c>
      <c r="B16" s="151"/>
      <c r="C16" s="175">
        <f>C17+C18</f>
        <v>0</v>
      </c>
      <c r="D16" s="174"/>
      <c r="E16" s="175">
        <f>E17+E18</f>
        <v>0</v>
      </c>
      <c r="F16" s="169"/>
      <c r="G16" s="175">
        <f>G17+G18</f>
        <v>4301</v>
      </c>
      <c r="H16" s="175">
        <f t="shared" ref="H16:N16" si="0">H17+H18</f>
        <v>0</v>
      </c>
      <c r="I16" s="175">
        <f t="shared" si="0"/>
        <v>0</v>
      </c>
      <c r="J16" s="175">
        <f t="shared" si="0"/>
        <v>0</v>
      </c>
      <c r="K16" s="175">
        <f t="shared" si="0"/>
        <v>0</v>
      </c>
      <c r="L16" s="175">
        <f t="shared" si="0"/>
        <v>0</v>
      </c>
      <c r="M16" s="175">
        <f t="shared" si="0"/>
        <v>0</v>
      </c>
      <c r="N16" s="175">
        <f t="shared" si="0"/>
        <v>0</v>
      </c>
      <c r="O16" s="175">
        <f>O17+O18+O19</f>
        <v>-24407</v>
      </c>
      <c r="P16" s="175">
        <f t="shared" ref="P16:Q16" si="1">P17+P18+P19</f>
        <v>0</v>
      </c>
      <c r="Q16" s="175">
        <f t="shared" si="1"/>
        <v>-20106</v>
      </c>
      <c r="R16" s="175">
        <f t="shared" ref="R16" si="2">R17+R18</f>
        <v>0</v>
      </c>
      <c r="S16" s="175">
        <f t="shared" ref="S16" si="3">S17+S18</f>
        <v>0</v>
      </c>
      <c r="T16" s="175">
        <f t="shared" ref="T16" si="4">T17+T18</f>
        <v>0</v>
      </c>
      <c r="U16" s="212">
        <f>SUM(Q16:T16)</f>
        <v>-20106</v>
      </c>
    </row>
    <row r="17" spans="1:22" s="69" customFormat="1">
      <c r="A17" s="232" t="s">
        <v>180</v>
      </c>
      <c r="B17" s="151"/>
      <c r="C17" s="164">
        <v>0</v>
      </c>
      <c r="D17" s="164"/>
      <c r="E17" s="164">
        <v>0</v>
      </c>
      <c r="F17" s="164"/>
      <c r="G17" s="164">
        <v>4301</v>
      </c>
      <c r="H17" s="164"/>
      <c r="I17" s="164">
        <v>0</v>
      </c>
      <c r="J17" s="164"/>
      <c r="K17" s="164">
        <v>0</v>
      </c>
      <c r="L17" s="164"/>
      <c r="M17" s="164">
        <v>0</v>
      </c>
      <c r="N17" s="164"/>
      <c r="O17" s="164">
        <v>-4301</v>
      </c>
      <c r="P17" s="164"/>
      <c r="Q17" s="169">
        <v>0</v>
      </c>
      <c r="R17" s="180"/>
      <c r="S17" s="164">
        <v>0</v>
      </c>
      <c r="T17" s="181"/>
      <c r="U17" s="164">
        <v>0</v>
      </c>
    </row>
    <row r="18" spans="1:22" s="69" customFormat="1" ht="18" customHeight="1">
      <c r="A18" s="232" t="s">
        <v>182</v>
      </c>
      <c r="B18" s="151"/>
      <c r="C18" s="164">
        <v>0</v>
      </c>
      <c r="D18" s="164"/>
      <c r="E18" s="164">
        <v>0</v>
      </c>
      <c r="F18" s="164"/>
      <c r="G18" s="164">
        <v>0</v>
      </c>
      <c r="H18" s="164"/>
      <c r="I18" s="164">
        <v>0</v>
      </c>
      <c r="J18" s="164"/>
      <c r="K18" s="164">
        <v>0</v>
      </c>
      <c r="L18" s="164"/>
      <c r="M18" s="164">
        <v>0</v>
      </c>
      <c r="N18" s="164"/>
      <c r="O18" s="164">
        <v>-13822</v>
      </c>
      <c r="P18" s="164"/>
      <c r="Q18" s="169">
        <f t="shared" ref="Q18:Q19" si="5">SUM(C18:P18)</f>
        <v>-13822</v>
      </c>
      <c r="R18" s="180"/>
      <c r="S18" s="164">
        <v>0</v>
      </c>
      <c r="T18" s="181"/>
      <c r="U18" s="164">
        <f>SUM(Q18:T18)</f>
        <v>-13822</v>
      </c>
    </row>
    <row r="19" spans="1:22" s="236" customFormat="1" ht="18" customHeight="1">
      <c r="A19" s="232" t="s">
        <v>181</v>
      </c>
      <c r="B19" s="238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>
        <v>-6284</v>
      </c>
      <c r="P19" s="239"/>
      <c r="Q19" s="169">
        <f t="shared" si="5"/>
        <v>-6284</v>
      </c>
      <c r="R19" s="243"/>
      <c r="S19" s="239"/>
      <c r="T19" s="244"/>
      <c r="U19" s="239">
        <f>SUM(Q19:T19)</f>
        <v>-6284</v>
      </c>
    </row>
    <row r="20" spans="1:22" s="69" customFormat="1" ht="6.75" customHeight="1">
      <c r="A20" s="134"/>
      <c r="B20" s="151"/>
      <c r="C20" s="165"/>
      <c r="D20" s="164"/>
      <c r="E20" s="164"/>
      <c r="F20" s="164"/>
      <c r="G20" s="165"/>
      <c r="H20" s="164"/>
      <c r="I20" s="165"/>
      <c r="J20" s="165"/>
      <c r="K20" s="165"/>
      <c r="L20" s="165"/>
      <c r="M20" s="165"/>
      <c r="N20" s="164"/>
      <c r="O20" s="165"/>
      <c r="P20" s="164"/>
      <c r="Q20" s="165"/>
      <c r="R20" s="166"/>
      <c r="S20" s="166"/>
      <c r="T20" s="167"/>
      <c r="U20" s="171"/>
    </row>
    <row r="21" spans="1:22" s="69" customFormat="1">
      <c r="A21" s="128" t="s">
        <v>183</v>
      </c>
      <c r="B21" s="151"/>
      <c r="C21" s="178">
        <v>0</v>
      </c>
      <c r="D21" s="165"/>
      <c r="E21" s="178">
        <v>0</v>
      </c>
      <c r="F21" s="165"/>
      <c r="G21" s="178">
        <v>0</v>
      </c>
      <c r="H21" s="165"/>
      <c r="I21" s="178">
        <v>0</v>
      </c>
      <c r="J21" s="165"/>
      <c r="K21" s="178">
        <v>0</v>
      </c>
      <c r="L21" s="165"/>
      <c r="M21" s="178">
        <v>0</v>
      </c>
      <c r="N21" s="165"/>
      <c r="O21" s="178">
        <f>O22+O25+O26+O24</f>
        <v>-1279</v>
      </c>
      <c r="P21" s="178" t="e">
        <f>P22+#REF!+P25+P26+P24+#REF!</f>
        <v>#REF!</v>
      </c>
      <c r="Q21" s="178">
        <f>Q22+Q25+Q26+Q24</f>
        <v>-1279</v>
      </c>
      <c r="R21" s="178"/>
      <c r="S21" s="178">
        <f>S22+S25+S26+S24+S23</f>
        <v>-914</v>
      </c>
      <c r="T21" s="178" t="e">
        <f>T22+#REF!+#REF!+T25+T26</f>
        <v>#REF!</v>
      </c>
      <c r="U21" s="178">
        <f>U22+U25+U26+U24+U23</f>
        <v>-2193</v>
      </c>
    </row>
    <row r="22" spans="1:22" s="69" customFormat="1">
      <c r="A22" s="232" t="s">
        <v>184</v>
      </c>
      <c r="B22" s="151"/>
      <c r="C22" s="176">
        <v>0</v>
      </c>
      <c r="D22" s="164"/>
      <c r="E22" s="176">
        <v>0</v>
      </c>
      <c r="F22" s="164"/>
      <c r="G22" s="176">
        <v>0</v>
      </c>
      <c r="H22" s="164"/>
      <c r="I22" s="176">
        <v>0</v>
      </c>
      <c r="J22" s="165"/>
      <c r="K22" s="176">
        <v>0</v>
      </c>
      <c r="L22" s="165"/>
      <c r="M22" s="176">
        <v>0</v>
      </c>
      <c r="N22" s="164"/>
      <c r="O22" s="177">
        <v>0</v>
      </c>
      <c r="P22" s="164"/>
      <c r="Q22" s="169">
        <f t="shared" ref="Q22:Q26" si="6">C22+E22+G22+I22+K22+M22+O22</f>
        <v>0</v>
      </c>
      <c r="R22" s="166"/>
      <c r="S22" s="169">
        <v>738</v>
      </c>
      <c r="T22" s="167"/>
      <c r="U22" s="172">
        <f t="shared" ref="U22:U26" si="7">SUM(Q22:T22)</f>
        <v>738</v>
      </c>
    </row>
    <row r="23" spans="1:22" s="236" customFormat="1">
      <c r="A23" s="232" t="s">
        <v>185</v>
      </c>
      <c r="B23" s="238"/>
      <c r="C23" s="176">
        <v>0</v>
      </c>
      <c r="D23" s="239"/>
      <c r="E23" s="176">
        <v>0</v>
      </c>
      <c r="F23" s="239"/>
      <c r="G23" s="176">
        <v>0</v>
      </c>
      <c r="H23" s="239"/>
      <c r="I23" s="176">
        <v>0</v>
      </c>
      <c r="J23" s="240"/>
      <c r="K23" s="176">
        <v>0</v>
      </c>
      <c r="L23" s="240"/>
      <c r="M23" s="176">
        <v>0</v>
      </c>
      <c r="N23" s="239"/>
      <c r="O23" s="177">
        <v>0</v>
      </c>
      <c r="P23" s="239"/>
      <c r="Q23" s="169">
        <f t="shared" si="6"/>
        <v>0</v>
      </c>
      <c r="R23" s="241"/>
      <c r="S23" s="169">
        <v>-2716</v>
      </c>
      <c r="T23" s="242"/>
      <c r="U23" s="172">
        <f t="shared" si="7"/>
        <v>-2716</v>
      </c>
    </row>
    <row r="24" spans="1:22" s="69" customFormat="1">
      <c r="A24" s="232" t="s">
        <v>186</v>
      </c>
      <c r="B24" s="151"/>
      <c r="C24" s="176">
        <v>0</v>
      </c>
      <c r="D24" s="164"/>
      <c r="E24" s="176">
        <v>0</v>
      </c>
      <c r="F24" s="164"/>
      <c r="G24" s="176">
        <v>0</v>
      </c>
      <c r="H24" s="164"/>
      <c r="I24" s="176">
        <v>0</v>
      </c>
      <c r="J24" s="165"/>
      <c r="K24" s="176">
        <v>0</v>
      </c>
      <c r="L24" s="165"/>
      <c r="M24" s="176">
        <v>0</v>
      </c>
      <c r="N24" s="164"/>
      <c r="O24" s="177">
        <v>-1</v>
      </c>
      <c r="P24" s="164"/>
      <c r="Q24" s="169">
        <f t="shared" si="6"/>
        <v>-1</v>
      </c>
      <c r="R24" s="166"/>
      <c r="S24" s="177">
        <v>1303</v>
      </c>
      <c r="T24" s="167"/>
      <c r="U24" s="172">
        <f t="shared" si="7"/>
        <v>1302</v>
      </c>
      <c r="V24" s="202"/>
    </row>
    <row r="25" spans="1:22" s="69" customFormat="1">
      <c r="A25" s="232" t="s">
        <v>187</v>
      </c>
      <c r="B25" s="151"/>
      <c r="C25" s="176">
        <v>0</v>
      </c>
      <c r="D25" s="164"/>
      <c r="E25" s="176">
        <v>0</v>
      </c>
      <c r="F25" s="164"/>
      <c r="G25" s="176">
        <v>0</v>
      </c>
      <c r="H25" s="164"/>
      <c r="I25" s="176">
        <v>0</v>
      </c>
      <c r="J25" s="165"/>
      <c r="K25" s="176">
        <v>0</v>
      </c>
      <c r="L25" s="165"/>
      <c r="M25" s="176">
        <v>0</v>
      </c>
      <c r="N25" s="164"/>
      <c r="O25" s="177">
        <v>-1803</v>
      </c>
      <c r="P25" s="164"/>
      <c r="Q25" s="169">
        <f t="shared" si="6"/>
        <v>-1803</v>
      </c>
      <c r="R25" s="166"/>
      <c r="S25" s="177">
        <v>-385</v>
      </c>
      <c r="T25" s="167"/>
      <c r="U25" s="172">
        <f t="shared" si="7"/>
        <v>-2188</v>
      </c>
    </row>
    <row r="26" spans="1:22" s="69" customFormat="1" ht="16.149999999999999" customHeight="1">
      <c r="A26" s="232" t="s">
        <v>188</v>
      </c>
      <c r="B26" s="151"/>
      <c r="C26" s="176">
        <v>0</v>
      </c>
      <c r="D26" s="164"/>
      <c r="E26" s="176">
        <v>0</v>
      </c>
      <c r="F26" s="164"/>
      <c r="G26" s="176">
        <v>0</v>
      </c>
      <c r="H26" s="164"/>
      <c r="I26" s="176">
        <v>0</v>
      </c>
      <c r="J26" s="165"/>
      <c r="K26" s="176">
        <v>0</v>
      </c>
      <c r="L26" s="165"/>
      <c r="M26" s="176">
        <v>0</v>
      </c>
      <c r="N26" s="164"/>
      <c r="O26" s="177">
        <v>525</v>
      </c>
      <c r="P26" s="164"/>
      <c r="Q26" s="169">
        <f t="shared" si="6"/>
        <v>525</v>
      </c>
      <c r="R26" s="166"/>
      <c r="S26" s="177">
        <v>146</v>
      </c>
      <c r="T26" s="167"/>
      <c r="U26" s="172">
        <f t="shared" si="7"/>
        <v>671</v>
      </c>
    </row>
    <row r="27" spans="1:22" s="69" customFormat="1">
      <c r="A27" s="134"/>
      <c r="B27" s="151"/>
      <c r="C27" s="165"/>
      <c r="D27" s="164"/>
      <c r="E27" s="164"/>
      <c r="F27" s="164"/>
      <c r="G27" s="165"/>
      <c r="H27" s="164"/>
      <c r="I27" s="165"/>
      <c r="J27" s="165"/>
      <c r="K27" s="165"/>
      <c r="L27" s="165"/>
      <c r="M27" s="165"/>
      <c r="N27" s="164"/>
      <c r="O27" s="165"/>
      <c r="P27" s="164"/>
      <c r="Q27" s="165"/>
      <c r="R27" s="166"/>
      <c r="S27" s="166"/>
      <c r="T27" s="167"/>
      <c r="U27" s="171"/>
      <c r="V27" s="80"/>
    </row>
    <row r="28" spans="1:22" s="69" customFormat="1">
      <c r="A28" s="207" t="s">
        <v>189</v>
      </c>
      <c r="B28" s="151"/>
      <c r="C28" s="179">
        <v>0</v>
      </c>
      <c r="D28" s="164"/>
      <c r="E28" s="179">
        <v>0</v>
      </c>
      <c r="F28" s="164"/>
      <c r="G28" s="179">
        <v>0</v>
      </c>
      <c r="H28" s="164"/>
      <c r="I28" s="178">
        <f>I29+I30</f>
        <v>0</v>
      </c>
      <c r="J28" s="165"/>
      <c r="K28" s="178">
        <f>K29+K30</f>
        <v>-792</v>
      </c>
      <c r="L28" s="174">
        <f t="shared" ref="L28:M28" si="8">L29+L30</f>
        <v>0</v>
      </c>
      <c r="M28" s="178">
        <f t="shared" si="8"/>
        <v>1144</v>
      </c>
      <c r="N28" s="164"/>
      <c r="O28" s="178">
        <f>O29+O30</f>
        <v>28284</v>
      </c>
      <c r="P28" s="164"/>
      <c r="Q28" s="178">
        <f>Q29+Q30</f>
        <v>28636</v>
      </c>
      <c r="R28" s="166"/>
      <c r="S28" s="178">
        <f>S29+S30</f>
        <v>1657</v>
      </c>
      <c r="T28" s="167"/>
      <c r="U28" s="178">
        <f>U29+U30</f>
        <v>30293</v>
      </c>
      <c r="V28" s="71"/>
    </row>
    <row r="29" spans="1:22" s="69" customFormat="1">
      <c r="A29" s="133" t="s">
        <v>190</v>
      </c>
      <c r="B29" s="151"/>
      <c r="C29" s="173">
        <v>0</v>
      </c>
      <c r="D29" s="164"/>
      <c r="E29" s="173">
        <v>0</v>
      </c>
      <c r="F29" s="164"/>
      <c r="G29" s="173">
        <v>0</v>
      </c>
      <c r="H29" s="164"/>
      <c r="I29" s="169">
        <v>0</v>
      </c>
      <c r="J29" s="165"/>
      <c r="K29" s="169">
        <v>0</v>
      </c>
      <c r="L29" s="165"/>
      <c r="M29" s="169">
        <v>0</v>
      </c>
      <c r="N29" s="164"/>
      <c r="O29" s="169">
        <v>28343</v>
      </c>
      <c r="P29" s="164"/>
      <c r="Q29" s="169">
        <f>SUM(C29:P29)</f>
        <v>28343</v>
      </c>
      <c r="R29" s="166"/>
      <c r="S29" s="169">
        <v>2294</v>
      </c>
      <c r="T29" s="167"/>
      <c r="U29" s="172">
        <f>SUM(Q29:T29)</f>
        <v>30637</v>
      </c>
    </row>
    <row r="30" spans="1:22" s="69" customFormat="1" ht="15" customHeight="1">
      <c r="A30" s="133" t="s">
        <v>191</v>
      </c>
      <c r="B30" s="151"/>
      <c r="C30" s="173">
        <v>0</v>
      </c>
      <c r="D30" s="164"/>
      <c r="E30" s="173">
        <v>0</v>
      </c>
      <c r="F30" s="164"/>
      <c r="G30" s="173">
        <v>0</v>
      </c>
      <c r="H30" s="164"/>
      <c r="I30" s="160">
        <v>0</v>
      </c>
      <c r="J30" s="165"/>
      <c r="K30" s="160">
        <v>-792</v>
      </c>
      <c r="L30" s="165"/>
      <c r="M30" s="160">
        <v>1144</v>
      </c>
      <c r="N30" s="164"/>
      <c r="O30" s="169">
        <v>-59</v>
      </c>
      <c r="P30" s="164"/>
      <c r="Q30" s="169">
        <f>SUM(C30:P30)</f>
        <v>293</v>
      </c>
      <c r="R30" s="166"/>
      <c r="S30" s="169">
        <v>-637</v>
      </c>
      <c r="T30" s="167"/>
      <c r="U30" s="172">
        <f>SUM(Q30:T30)</f>
        <v>-344</v>
      </c>
    </row>
    <row r="31" spans="1:22" s="69" customFormat="1">
      <c r="A31" s="128"/>
      <c r="B31" s="151"/>
      <c r="C31" s="173"/>
      <c r="D31" s="164"/>
      <c r="E31" s="173"/>
      <c r="F31" s="164"/>
      <c r="G31" s="173"/>
      <c r="H31" s="164"/>
      <c r="I31" s="169"/>
      <c r="J31" s="165"/>
      <c r="K31" s="169"/>
      <c r="L31" s="165"/>
      <c r="M31" s="169"/>
      <c r="N31" s="164"/>
      <c r="O31" s="169"/>
      <c r="P31" s="164"/>
      <c r="Q31" s="174"/>
      <c r="R31" s="166"/>
      <c r="S31" s="169"/>
      <c r="T31" s="167"/>
      <c r="U31" s="172"/>
      <c r="V31" s="202"/>
    </row>
    <row r="32" spans="1:22" s="69" customFormat="1" ht="17.649999999999999" customHeight="1">
      <c r="A32" s="128" t="s">
        <v>192</v>
      </c>
      <c r="B32" s="151"/>
      <c r="C32" s="173">
        <v>0</v>
      </c>
      <c r="D32" s="164"/>
      <c r="E32" s="173">
        <v>0</v>
      </c>
      <c r="F32" s="164"/>
      <c r="G32" s="173">
        <v>0</v>
      </c>
      <c r="H32" s="164"/>
      <c r="I32" s="169">
        <v>-3456</v>
      </c>
      <c r="J32" s="165"/>
      <c r="K32" s="160">
        <v>-384</v>
      </c>
      <c r="L32" s="165"/>
      <c r="M32" s="173">
        <v>0</v>
      </c>
      <c r="N32" s="164"/>
      <c r="O32" s="169">
        <v>3840</v>
      </c>
      <c r="P32" s="164"/>
      <c r="Q32" s="169">
        <f>SUM(I32:P32)</f>
        <v>0</v>
      </c>
      <c r="R32" s="166"/>
      <c r="S32" s="169">
        <v>0</v>
      </c>
      <c r="T32" s="167"/>
      <c r="U32" s="172">
        <f>Q32+S32</f>
        <v>0</v>
      </c>
    </row>
    <row r="33" spans="1:22" s="69" customFormat="1" ht="18" customHeight="1">
      <c r="A33" s="128"/>
      <c r="B33" s="151"/>
      <c r="C33" s="165"/>
      <c r="D33" s="164"/>
      <c r="E33" s="164"/>
      <c r="F33" s="164"/>
      <c r="G33" s="165"/>
      <c r="H33" s="164"/>
      <c r="I33" s="165"/>
      <c r="J33" s="165"/>
      <c r="K33" s="165"/>
      <c r="L33" s="165"/>
      <c r="M33" s="165"/>
      <c r="N33" s="164"/>
      <c r="O33" s="165"/>
      <c r="P33" s="164"/>
      <c r="Q33" s="165"/>
      <c r="R33" s="166"/>
      <c r="S33" s="166"/>
      <c r="T33" s="167"/>
      <c r="U33" s="171"/>
      <c r="V33" s="71"/>
    </row>
    <row r="34" spans="1:22" s="69" customFormat="1" ht="17.649999999999999" customHeight="1" thickBot="1">
      <c r="A34" s="129" t="s">
        <v>193</v>
      </c>
      <c r="B34" s="151">
        <f>+SFP!C39</f>
        <v>28</v>
      </c>
      <c r="C34" s="170">
        <f>+C10+C12+C16+C21+C28+C32</f>
        <v>134798</v>
      </c>
      <c r="D34" s="170" t="e">
        <f>+#REF!+D12+D16+D21+D28+D32</f>
        <v>#REF!</v>
      </c>
      <c r="E34" s="170">
        <f>E10+E12+E16+E21+E28+E32+E14+E15</f>
        <v>-33337</v>
      </c>
      <c r="F34" s="170">
        <f t="shared" ref="F34:N34" si="9">F10+F12+F16+F21+F28+F32+F14</f>
        <v>0</v>
      </c>
      <c r="G34" s="170">
        <f t="shared" si="9"/>
        <v>55967</v>
      </c>
      <c r="H34" s="170">
        <f t="shared" si="9"/>
        <v>0</v>
      </c>
      <c r="I34" s="170">
        <f t="shared" si="9"/>
        <v>29264</v>
      </c>
      <c r="J34" s="170">
        <f t="shared" si="9"/>
        <v>0</v>
      </c>
      <c r="K34" s="170">
        <f t="shared" si="9"/>
        <v>2933</v>
      </c>
      <c r="L34" s="170">
        <f t="shared" si="9"/>
        <v>0</v>
      </c>
      <c r="M34" s="170">
        <f t="shared" si="9"/>
        <v>834</v>
      </c>
      <c r="N34" s="170">
        <f t="shared" si="9"/>
        <v>0</v>
      </c>
      <c r="O34" s="170">
        <f>O10+O12+O16+O21+O28+O32+O14+O15</f>
        <v>285101</v>
      </c>
      <c r="P34" s="170" t="e">
        <f>P10+P12+P16+P21+P28+P32+P14</f>
        <v>#REF!</v>
      </c>
      <c r="Q34" s="170">
        <f>Q10+Q12+Q16+Q21+Q28+Q32+Q14+Q15</f>
        <v>475560</v>
      </c>
      <c r="R34" s="170">
        <f>R10+R12+R16+R21+R28+R32+R14</f>
        <v>0</v>
      </c>
      <c r="S34" s="170">
        <f>S10+S12+S16+S21+S28+S32+S14</f>
        <v>32969</v>
      </c>
      <c r="T34" s="170" t="e">
        <f>+#REF!+T12+T16+T21+T28+T32</f>
        <v>#REF!</v>
      </c>
      <c r="U34" s="170">
        <f>+U10+U12+U16+U21+U28+U32+U14+U15</f>
        <v>508529</v>
      </c>
      <c r="V34" s="71"/>
    </row>
    <row r="35" spans="1:22" s="69" customFormat="1" ht="16.149999999999999" customHeight="1" thickTop="1">
      <c r="A35" s="129"/>
      <c r="B35" s="151"/>
      <c r="C35" s="165"/>
      <c r="D35" s="164"/>
      <c r="E35" s="165"/>
      <c r="F35" s="164"/>
      <c r="G35" s="165"/>
      <c r="H35" s="164"/>
      <c r="I35" s="165"/>
      <c r="J35" s="165"/>
      <c r="K35" s="165"/>
      <c r="L35" s="165"/>
      <c r="M35" s="165"/>
      <c r="N35" s="164"/>
      <c r="O35" s="165"/>
      <c r="P35" s="164"/>
      <c r="Q35" s="165"/>
      <c r="R35" s="166"/>
      <c r="S35" s="165"/>
      <c r="T35" s="167"/>
      <c r="U35" s="165"/>
      <c r="V35" s="71"/>
    </row>
    <row r="36" spans="1:22" s="69" customFormat="1" ht="17" thickBot="1">
      <c r="A36" s="129" t="s">
        <v>194</v>
      </c>
      <c r="B36" s="151"/>
      <c r="C36" s="170">
        <v>134798</v>
      </c>
      <c r="D36" s="164"/>
      <c r="E36" s="170">
        <v>-33337</v>
      </c>
      <c r="F36" s="164"/>
      <c r="G36" s="170">
        <v>55967</v>
      </c>
      <c r="H36" s="164"/>
      <c r="I36" s="170">
        <v>29264</v>
      </c>
      <c r="J36" s="165"/>
      <c r="K36" s="170">
        <v>2933</v>
      </c>
      <c r="L36" s="165"/>
      <c r="M36" s="170">
        <v>834</v>
      </c>
      <c r="N36" s="164"/>
      <c r="O36" s="170">
        <v>285101</v>
      </c>
      <c r="P36" s="164"/>
      <c r="Q36" s="170">
        <v>475560</v>
      </c>
      <c r="R36" s="166"/>
      <c r="S36" s="170">
        <v>32969</v>
      </c>
      <c r="T36" s="167"/>
      <c r="U36" s="170">
        <v>508529</v>
      </c>
    </row>
    <row r="37" spans="1:22" s="69" customFormat="1" ht="17" thickTop="1">
      <c r="A37" s="131" t="s">
        <v>195</v>
      </c>
      <c r="B37" s="151"/>
      <c r="C37" s="165"/>
      <c r="D37" s="164"/>
      <c r="E37" s="164"/>
      <c r="F37" s="164"/>
      <c r="G37" s="165"/>
      <c r="H37" s="164"/>
      <c r="I37" s="165"/>
      <c r="J37" s="165"/>
      <c r="K37" s="165"/>
      <c r="L37" s="165"/>
      <c r="M37" s="165"/>
      <c r="N37" s="164"/>
      <c r="O37" s="165"/>
      <c r="P37" s="164"/>
      <c r="Q37" s="165"/>
      <c r="R37" s="166"/>
      <c r="S37" s="166"/>
      <c r="T37" s="167"/>
      <c r="U37" s="171"/>
    </row>
    <row r="38" spans="1:22" s="69" customFormat="1" ht="19.899999999999999" customHeight="1">
      <c r="A38" s="132" t="s">
        <v>176</v>
      </c>
      <c r="B38" s="151"/>
      <c r="C38" s="169">
        <v>0</v>
      </c>
      <c r="D38" s="169"/>
      <c r="E38" s="169">
        <v>-805</v>
      </c>
      <c r="F38" s="169"/>
      <c r="G38" s="169">
        <v>0</v>
      </c>
      <c r="H38" s="169"/>
      <c r="I38" s="169">
        <v>0</v>
      </c>
      <c r="J38" s="169"/>
      <c r="K38" s="169">
        <v>0</v>
      </c>
      <c r="L38" s="169"/>
      <c r="M38" s="169">
        <v>0</v>
      </c>
      <c r="N38" s="169"/>
      <c r="O38" s="169">
        <v>0</v>
      </c>
      <c r="P38" s="169"/>
      <c r="Q38" s="169">
        <f>SUM(C38:O38)</f>
        <v>-805</v>
      </c>
      <c r="R38" s="171"/>
      <c r="S38" s="169">
        <v>0</v>
      </c>
      <c r="T38" s="171"/>
      <c r="U38" s="171">
        <f>+Q38+S38</f>
        <v>-805</v>
      </c>
    </row>
    <row r="39" spans="1:22" s="69" customFormat="1" ht="8.65" customHeight="1">
      <c r="A39" s="132"/>
      <c r="B39" s="151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74"/>
      <c r="R39" s="171"/>
      <c r="S39" s="169"/>
      <c r="T39" s="171"/>
      <c r="U39" s="172"/>
    </row>
    <row r="40" spans="1:22" s="69" customFormat="1">
      <c r="A40" s="130" t="s">
        <v>196</v>
      </c>
      <c r="B40" s="151"/>
      <c r="C40" s="216">
        <v>0</v>
      </c>
      <c r="D40" s="174"/>
      <c r="E40" s="216">
        <v>0</v>
      </c>
      <c r="F40" s="169"/>
      <c r="G40" s="178">
        <f>G41+G42</f>
        <v>3330</v>
      </c>
      <c r="H40" s="169">
        <f t="shared" ref="H40:N40" si="10">H41+H42</f>
        <v>0</v>
      </c>
      <c r="I40" s="216">
        <f t="shared" si="10"/>
        <v>0</v>
      </c>
      <c r="J40" s="169">
        <f t="shared" si="10"/>
        <v>0</v>
      </c>
      <c r="K40" s="216">
        <f t="shared" si="10"/>
        <v>0</v>
      </c>
      <c r="L40" s="169">
        <f t="shared" si="10"/>
        <v>0</v>
      </c>
      <c r="M40" s="216">
        <f t="shared" si="10"/>
        <v>0</v>
      </c>
      <c r="N40" s="169">
        <f t="shared" si="10"/>
        <v>0</v>
      </c>
      <c r="O40" s="178">
        <f>O41+O42+O43</f>
        <v>-9614</v>
      </c>
      <c r="P40" s="178">
        <f t="shared" ref="P40" si="11">P41+P42</f>
        <v>0</v>
      </c>
      <c r="Q40" s="178">
        <f>Q41+Q42+Q43</f>
        <v>-6284</v>
      </c>
      <c r="R40" s="178">
        <f t="shared" ref="R40" si="12">R41+R42</f>
        <v>0</v>
      </c>
      <c r="S40" s="178">
        <f t="shared" ref="S40" si="13">S41+S42</f>
        <v>0</v>
      </c>
      <c r="T40" s="178">
        <f t="shared" ref="T40" si="14">T41+T42</f>
        <v>0</v>
      </c>
      <c r="U40" s="178">
        <f>U41+U42+U43</f>
        <v>-6284</v>
      </c>
    </row>
    <row r="41" spans="1:22" s="69" customFormat="1">
      <c r="A41" s="232" t="s">
        <v>180</v>
      </c>
      <c r="B41" s="151"/>
      <c r="C41" s="169">
        <v>0</v>
      </c>
      <c r="D41" s="169"/>
      <c r="E41" s="169">
        <v>0</v>
      </c>
      <c r="F41" s="169"/>
      <c r="G41" s="169">
        <v>3330</v>
      </c>
      <c r="H41" s="169"/>
      <c r="I41" s="169">
        <v>0</v>
      </c>
      <c r="J41" s="169"/>
      <c r="K41" s="169">
        <v>0</v>
      </c>
      <c r="L41" s="169"/>
      <c r="M41" s="169">
        <v>0</v>
      </c>
      <c r="N41" s="169"/>
      <c r="O41" s="169">
        <v>-3330</v>
      </c>
      <c r="P41" s="169"/>
      <c r="Q41" s="169">
        <f>SUM(C41:O41)</f>
        <v>0</v>
      </c>
      <c r="R41" s="172"/>
      <c r="S41" s="169">
        <v>0</v>
      </c>
      <c r="T41" s="217"/>
      <c r="U41" s="218">
        <f t="shared" ref="U41" si="15">+Q41+S41</f>
        <v>0</v>
      </c>
    </row>
    <row r="42" spans="1:22" s="69" customFormat="1" ht="15" hidden="1" customHeight="1">
      <c r="A42" s="134" t="s">
        <v>3</v>
      </c>
      <c r="B42" s="151"/>
      <c r="C42" s="169">
        <v>0</v>
      </c>
      <c r="D42" s="169"/>
      <c r="E42" s="169">
        <v>0</v>
      </c>
      <c r="F42" s="169"/>
      <c r="G42" s="169">
        <v>0</v>
      </c>
      <c r="H42" s="169"/>
      <c r="I42" s="169">
        <v>0</v>
      </c>
      <c r="J42" s="169"/>
      <c r="K42" s="169">
        <v>0</v>
      </c>
      <c r="L42" s="169"/>
      <c r="M42" s="169">
        <v>0</v>
      </c>
      <c r="N42" s="169"/>
      <c r="O42" s="169">
        <v>0</v>
      </c>
      <c r="P42" s="169"/>
      <c r="Q42" s="169">
        <f>SUM(C42:O42)</f>
        <v>0</v>
      </c>
      <c r="R42" s="172"/>
      <c r="S42" s="169">
        <v>0</v>
      </c>
      <c r="T42" s="172"/>
      <c r="U42" s="171">
        <f t="shared" ref="U42:U45" si="16">+Q42+S42</f>
        <v>0</v>
      </c>
    </row>
    <row r="43" spans="1:22" s="236" customFormat="1" ht="15" customHeight="1">
      <c r="A43" s="232" t="s">
        <v>197</v>
      </c>
      <c r="B43" s="238"/>
      <c r="C43" s="169">
        <v>0</v>
      </c>
      <c r="D43" s="169"/>
      <c r="E43" s="169">
        <v>0</v>
      </c>
      <c r="F43" s="169"/>
      <c r="G43" s="169">
        <v>0</v>
      </c>
      <c r="H43" s="169"/>
      <c r="I43" s="169">
        <v>0</v>
      </c>
      <c r="J43" s="169"/>
      <c r="K43" s="169">
        <v>0</v>
      </c>
      <c r="L43" s="169"/>
      <c r="M43" s="169">
        <v>0</v>
      </c>
      <c r="N43" s="169"/>
      <c r="O43" s="169">
        <v>-6284</v>
      </c>
      <c r="P43" s="169">
        <v>-6284</v>
      </c>
      <c r="Q43" s="169">
        <v>-6284</v>
      </c>
      <c r="R43" s="172"/>
      <c r="S43" s="169">
        <v>0</v>
      </c>
      <c r="T43" s="172"/>
      <c r="U43" s="172">
        <f t="shared" si="16"/>
        <v>-6284</v>
      </c>
    </row>
    <row r="44" spans="1:22" s="69" customFormat="1" ht="6.75" customHeight="1">
      <c r="A44" s="134"/>
      <c r="B44" s="151"/>
      <c r="C44" s="174"/>
      <c r="D44" s="169"/>
      <c r="E44" s="169"/>
      <c r="F44" s="169"/>
      <c r="G44" s="174"/>
      <c r="H44" s="169"/>
      <c r="I44" s="174"/>
      <c r="J44" s="174"/>
      <c r="K44" s="174"/>
      <c r="L44" s="174"/>
      <c r="M44" s="174"/>
      <c r="N44" s="169"/>
      <c r="O44" s="174"/>
      <c r="P44" s="169"/>
      <c r="Q44" s="174"/>
      <c r="R44" s="171"/>
      <c r="S44" s="171"/>
      <c r="T44" s="171"/>
      <c r="U44" s="171"/>
    </row>
    <row r="45" spans="1:22" s="69" customFormat="1">
      <c r="A45" s="128" t="s">
        <v>183</v>
      </c>
      <c r="B45" s="151"/>
      <c r="C45" s="216">
        <v>0</v>
      </c>
      <c r="D45" s="174"/>
      <c r="E45" s="216">
        <v>0</v>
      </c>
      <c r="F45" s="174"/>
      <c r="G45" s="216">
        <v>0</v>
      </c>
      <c r="H45" s="174"/>
      <c r="I45" s="216">
        <v>0</v>
      </c>
      <c r="J45" s="174"/>
      <c r="K45" s="216">
        <v>0</v>
      </c>
      <c r="L45" s="174"/>
      <c r="M45" s="216">
        <v>0</v>
      </c>
      <c r="N45" s="174"/>
      <c r="O45" s="178">
        <f>SUM(O46:O50)</f>
        <v>-2367</v>
      </c>
      <c r="P45" s="169"/>
      <c r="Q45" s="178">
        <f>SUM(Q46:Q50)</f>
        <v>-2367</v>
      </c>
      <c r="R45" s="171"/>
      <c r="S45" s="175">
        <f>SUM(S46:S50)</f>
        <v>-11920</v>
      </c>
      <c r="T45" s="171"/>
      <c r="U45" s="175">
        <f t="shared" si="16"/>
        <v>-14287</v>
      </c>
    </row>
    <row r="46" spans="1:22" s="69" customFormat="1">
      <c r="A46" s="232" t="s">
        <v>198</v>
      </c>
      <c r="B46" s="151"/>
      <c r="C46" s="169">
        <v>0</v>
      </c>
      <c r="D46" s="169"/>
      <c r="E46" s="169">
        <v>0</v>
      </c>
      <c r="F46" s="169"/>
      <c r="G46" s="169">
        <v>0</v>
      </c>
      <c r="H46" s="169"/>
      <c r="I46" s="169">
        <v>0</v>
      </c>
      <c r="J46" s="174"/>
      <c r="K46" s="169">
        <v>0</v>
      </c>
      <c r="L46" s="174"/>
      <c r="M46" s="169">
        <v>0</v>
      </c>
      <c r="N46" s="169"/>
      <c r="O46" s="169">
        <v>0</v>
      </c>
      <c r="P46" s="169"/>
      <c r="Q46" s="169">
        <f t="shared" ref="Q46:Q50" si="17">SUM(C46:O46)</f>
        <v>0</v>
      </c>
      <c r="R46" s="171"/>
      <c r="S46" s="169">
        <v>-1022</v>
      </c>
      <c r="T46" s="171"/>
      <c r="U46" s="172">
        <f t="shared" ref="U46:U50" si="18">+Q46+S46</f>
        <v>-1022</v>
      </c>
    </row>
    <row r="47" spans="1:22" s="69" customFormat="1">
      <c r="A47" s="232" t="s">
        <v>199</v>
      </c>
      <c r="B47" s="151"/>
      <c r="C47" s="169">
        <v>0</v>
      </c>
      <c r="D47" s="169"/>
      <c r="E47" s="169">
        <v>0</v>
      </c>
      <c r="F47" s="169"/>
      <c r="G47" s="169">
        <v>0</v>
      </c>
      <c r="H47" s="169"/>
      <c r="I47" s="169">
        <v>0</v>
      </c>
      <c r="J47" s="174"/>
      <c r="K47" s="169">
        <v>0</v>
      </c>
      <c r="L47" s="174"/>
      <c r="M47" s="169">
        <v>0</v>
      </c>
      <c r="N47" s="169"/>
      <c r="O47" s="169">
        <v>0</v>
      </c>
      <c r="P47" s="169"/>
      <c r="Q47" s="169">
        <f t="shared" si="17"/>
        <v>0</v>
      </c>
      <c r="R47" s="171"/>
      <c r="S47" s="169">
        <f>-3975</f>
        <v>-3975</v>
      </c>
      <c r="T47" s="171"/>
      <c r="U47" s="172">
        <f>+Q47+S47</f>
        <v>-3975</v>
      </c>
    </row>
    <row r="48" spans="1:22" s="69" customFormat="1">
      <c r="A48" s="133" t="s">
        <v>186</v>
      </c>
      <c r="C48" s="169">
        <v>0</v>
      </c>
      <c r="D48" s="169"/>
      <c r="E48" s="169">
        <v>0</v>
      </c>
      <c r="F48" s="169"/>
      <c r="G48" s="169">
        <v>0</v>
      </c>
      <c r="H48" s="169"/>
      <c r="I48" s="169">
        <v>0</v>
      </c>
      <c r="J48" s="174"/>
      <c r="K48" s="169">
        <v>0</v>
      </c>
      <c r="L48" s="174"/>
      <c r="M48" s="169">
        <v>0</v>
      </c>
      <c r="N48" s="169"/>
      <c r="O48" s="169">
        <v>-386</v>
      </c>
      <c r="P48" s="169"/>
      <c r="Q48" s="169">
        <f t="shared" si="17"/>
        <v>-386</v>
      </c>
      <c r="R48" s="171"/>
      <c r="S48" s="169">
        <f>4007</f>
        <v>4007</v>
      </c>
      <c r="T48" s="171"/>
      <c r="U48" s="172">
        <f t="shared" si="18"/>
        <v>3621</v>
      </c>
    </row>
    <row r="49" spans="1:22" s="69" customFormat="1">
      <c r="A49" s="232" t="s">
        <v>200</v>
      </c>
      <c r="B49" s="151"/>
      <c r="C49" s="169">
        <v>0</v>
      </c>
      <c r="D49" s="169"/>
      <c r="E49" s="169">
        <v>0</v>
      </c>
      <c r="F49" s="169"/>
      <c r="G49" s="169">
        <v>0</v>
      </c>
      <c r="H49" s="169"/>
      <c r="I49" s="169">
        <v>0</v>
      </c>
      <c r="J49" s="174"/>
      <c r="K49" s="169">
        <v>0</v>
      </c>
      <c r="L49" s="174"/>
      <c r="M49" s="169">
        <v>0</v>
      </c>
      <c r="N49" s="169"/>
      <c r="O49" s="169">
        <f>-2075-9</f>
        <v>-2084</v>
      </c>
      <c r="P49" s="169"/>
      <c r="Q49" s="169">
        <f t="shared" si="17"/>
        <v>-2084</v>
      </c>
      <c r="R49" s="171"/>
      <c r="S49" s="169">
        <v>-12356</v>
      </c>
      <c r="T49" s="171"/>
      <c r="U49" s="172">
        <f t="shared" si="18"/>
        <v>-14440</v>
      </c>
    </row>
    <row r="50" spans="1:22" s="69" customFormat="1" ht="16.149999999999999" customHeight="1">
      <c r="A50" s="232" t="s">
        <v>201</v>
      </c>
      <c r="B50" s="151"/>
      <c r="C50" s="169">
        <v>0</v>
      </c>
      <c r="D50" s="169"/>
      <c r="E50" s="169">
        <v>0</v>
      </c>
      <c r="F50" s="169"/>
      <c r="G50" s="169">
        <v>0</v>
      </c>
      <c r="H50" s="169"/>
      <c r="I50" s="169">
        <v>0</v>
      </c>
      <c r="J50" s="174"/>
      <c r="K50" s="169">
        <v>0</v>
      </c>
      <c r="L50" s="174"/>
      <c r="M50" s="169">
        <v>0</v>
      </c>
      <c r="N50" s="169"/>
      <c r="O50" s="169">
        <v>103</v>
      </c>
      <c r="P50" s="169"/>
      <c r="Q50" s="169">
        <f t="shared" si="17"/>
        <v>103</v>
      </c>
      <c r="R50" s="171"/>
      <c r="S50" s="169">
        <v>1426</v>
      </c>
      <c r="T50" s="171"/>
      <c r="U50" s="172">
        <f t="shared" si="18"/>
        <v>1529</v>
      </c>
    </row>
    <row r="51" spans="1:22" s="69" customFormat="1" ht="16.899999999999999" customHeight="1">
      <c r="A51" s="134"/>
      <c r="B51" s="151"/>
      <c r="C51" s="174"/>
      <c r="D51" s="169"/>
      <c r="E51" s="169"/>
      <c r="F51" s="169"/>
      <c r="G51" s="174"/>
      <c r="H51" s="169"/>
      <c r="I51" s="174"/>
      <c r="J51" s="174"/>
      <c r="K51" s="174"/>
      <c r="L51" s="174"/>
      <c r="M51" s="174"/>
      <c r="N51" s="169"/>
      <c r="O51" s="174"/>
      <c r="P51" s="169"/>
      <c r="Q51" s="174"/>
      <c r="R51" s="171"/>
      <c r="S51" s="171"/>
      <c r="T51" s="171"/>
      <c r="U51" s="171"/>
      <c r="V51" s="80"/>
    </row>
    <row r="52" spans="1:22" s="69" customFormat="1">
      <c r="A52" s="207" t="s">
        <v>189</v>
      </c>
      <c r="B52" s="151"/>
      <c r="C52" s="178">
        <v>0</v>
      </c>
      <c r="D52" s="169"/>
      <c r="E52" s="178">
        <v>0</v>
      </c>
      <c r="F52" s="169"/>
      <c r="G52" s="178">
        <v>0</v>
      </c>
      <c r="H52" s="169"/>
      <c r="I52" s="178">
        <f>I53+I54</f>
        <v>176</v>
      </c>
      <c r="J52" s="174"/>
      <c r="K52" s="178">
        <f>K53+K54</f>
        <v>-60</v>
      </c>
      <c r="L52" s="174">
        <f t="shared" ref="L52:U52" si="19">L53+L54</f>
        <v>0</v>
      </c>
      <c r="M52" s="178">
        <f t="shared" si="19"/>
        <v>3244</v>
      </c>
      <c r="N52" s="174">
        <f t="shared" si="19"/>
        <v>0</v>
      </c>
      <c r="O52" s="178">
        <f t="shared" si="19"/>
        <v>86967</v>
      </c>
      <c r="P52" s="174">
        <f t="shared" si="19"/>
        <v>0</v>
      </c>
      <c r="Q52" s="178">
        <f>Q53+Q54</f>
        <v>90327</v>
      </c>
      <c r="R52" s="174">
        <f t="shared" si="19"/>
        <v>0</v>
      </c>
      <c r="S52" s="178">
        <f t="shared" si="19"/>
        <v>-1708</v>
      </c>
      <c r="T52" s="178">
        <f t="shared" si="19"/>
        <v>0</v>
      </c>
      <c r="U52" s="178">
        <f t="shared" si="19"/>
        <v>88619</v>
      </c>
      <c r="V52" s="71"/>
    </row>
    <row r="53" spans="1:22" s="69" customFormat="1">
      <c r="A53" s="133" t="s">
        <v>202</v>
      </c>
      <c r="B53" s="151"/>
      <c r="C53" s="169">
        <v>0</v>
      </c>
      <c r="D53" s="169"/>
      <c r="E53" s="169">
        <v>0</v>
      </c>
      <c r="F53" s="169"/>
      <c r="G53" s="169">
        <v>0</v>
      </c>
      <c r="H53" s="169"/>
      <c r="I53" s="169">
        <v>0</v>
      </c>
      <c r="J53" s="174"/>
      <c r="K53" s="169">
        <v>0</v>
      </c>
      <c r="L53" s="174"/>
      <c r="M53" s="169">
        <v>0</v>
      </c>
      <c r="N53" s="169"/>
      <c r="O53" s="169">
        <v>86994</v>
      </c>
      <c r="P53" s="169"/>
      <c r="Q53" s="174">
        <f>SUM(C53:O53)</f>
        <v>86994</v>
      </c>
      <c r="R53" s="171"/>
      <c r="S53" s="169">
        <f>-2635</f>
        <v>-2635</v>
      </c>
      <c r="T53" s="171"/>
      <c r="U53" s="172">
        <f>+Q53+S53</f>
        <v>84359</v>
      </c>
    </row>
    <row r="54" spans="1:22" s="69" customFormat="1" ht="20.65" customHeight="1">
      <c r="A54" s="133" t="s">
        <v>203</v>
      </c>
      <c r="B54" s="151"/>
      <c r="C54" s="169">
        <v>0</v>
      </c>
      <c r="D54" s="169"/>
      <c r="E54" s="169">
        <v>0</v>
      </c>
      <c r="F54" s="169"/>
      <c r="G54" s="169">
        <v>0</v>
      </c>
      <c r="H54" s="169"/>
      <c r="I54" s="169">
        <v>176</v>
      </c>
      <c r="J54" s="174"/>
      <c r="K54" s="169">
        <v>-60</v>
      </c>
      <c r="L54" s="174"/>
      <c r="M54" s="169">
        <v>3244</v>
      </c>
      <c r="N54" s="169"/>
      <c r="O54" s="169">
        <v>-27</v>
      </c>
      <c r="P54" s="169"/>
      <c r="Q54" s="174">
        <f>SUM(C54:O54)</f>
        <v>3333</v>
      </c>
      <c r="R54" s="171"/>
      <c r="S54" s="169">
        <v>927</v>
      </c>
      <c r="T54" s="171"/>
      <c r="U54" s="172">
        <f>+Q54+S54</f>
        <v>4260</v>
      </c>
    </row>
    <row r="55" spans="1:22" s="69" customFormat="1" ht="18" customHeight="1">
      <c r="A55" s="128"/>
      <c r="B55" s="151"/>
      <c r="C55" s="169"/>
      <c r="D55" s="169"/>
      <c r="E55" s="169"/>
      <c r="F55" s="169"/>
      <c r="G55" s="169"/>
      <c r="H55" s="169"/>
      <c r="I55" s="169"/>
      <c r="J55" s="174"/>
      <c r="K55" s="169"/>
      <c r="L55" s="174"/>
      <c r="M55" s="169"/>
      <c r="N55" s="169"/>
      <c r="O55" s="169"/>
      <c r="P55" s="169"/>
      <c r="Q55" s="174"/>
      <c r="R55" s="171"/>
      <c r="S55" s="169"/>
      <c r="T55" s="171"/>
      <c r="U55" s="172"/>
    </row>
    <row r="56" spans="1:22" s="69" customFormat="1">
      <c r="A56" s="128" t="s">
        <v>192</v>
      </c>
      <c r="B56" s="151"/>
      <c r="C56" s="169">
        <v>0</v>
      </c>
      <c r="D56" s="169"/>
      <c r="E56" s="169">
        <v>0</v>
      </c>
      <c r="F56" s="169"/>
      <c r="G56" s="169">
        <v>0</v>
      </c>
      <c r="H56" s="169"/>
      <c r="I56" s="169">
        <f>-569</f>
        <v>-569</v>
      </c>
      <c r="J56" s="174"/>
      <c r="K56" s="169">
        <v>0</v>
      </c>
      <c r="L56" s="174"/>
      <c r="M56" s="169">
        <v>0</v>
      </c>
      <c r="N56" s="169"/>
      <c r="O56" s="169">
        <v>569</v>
      </c>
      <c r="P56" s="169"/>
      <c r="Q56" s="174">
        <f t="shared" ref="Q56:Q57" si="20">SUM(C56:O56)</f>
        <v>0</v>
      </c>
      <c r="R56" s="171"/>
      <c r="S56" s="169">
        <v>0</v>
      </c>
      <c r="T56" s="171"/>
      <c r="U56" s="172">
        <f>+Q56+S56</f>
        <v>0</v>
      </c>
    </row>
    <row r="57" spans="1:22" s="69" customFormat="1" ht="18.75" customHeight="1">
      <c r="A57" s="129"/>
      <c r="B57" s="151"/>
      <c r="C57" s="165"/>
      <c r="D57" s="164"/>
      <c r="E57" s="164"/>
      <c r="F57" s="164"/>
      <c r="G57" s="165"/>
      <c r="H57" s="164"/>
      <c r="I57" s="165"/>
      <c r="J57" s="165"/>
      <c r="K57" s="165"/>
      <c r="L57" s="165"/>
      <c r="M57" s="165"/>
      <c r="N57" s="164"/>
      <c r="O57" s="165">
        <v>0</v>
      </c>
      <c r="P57" s="164"/>
      <c r="Q57" s="174">
        <f t="shared" si="20"/>
        <v>0</v>
      </c>
      <c r="R57" s="166"/>
      <c r="S57" s="166">
        <v>0</v>
      </c>
      <c r="T57" s="167"/>
      <c r="U57" s="172">
        <f>+Q57+S57</f>
        <v>0</v>
      </c>
    </row>
    <row r="58" spans="1:22" s="69" customFormat="1" ht="17" thickBot="1">
      <c r="A58" s="129" t="s">
        <v>204</v>
      </c>
      <c r="B58" s="151">
        <f>+SFP!C39</f>
        <v>28</v>
      </c>
      <c r="C58" s="170">
        <f>+C34+C38+C40+C45+C52+C56</f>
        <v>134798</v>
      </c>
      <c r="D58" s="164"/>
      <c r="E58" s="170">
        <f>+E36+E38+E40+E45+E52+E56</f>
        <v>-34142</v>
      </c>
      <c r="F58" s="164"/>
      <c r="G58" s="170">
        <f>+G36+G38+G40+G45+G52+G56</f>
        <v>59297</v>
      </c>
      <c r="H58" s="164"/>
      <c r="I58" s="170">
        <f>+I36+I38+I40+I45+I52+I56</f>
        <v>28871</v>
      </c>
      <c r="J58" s="165"/>
      <c r="K58" s="170">
        <f>+K36+K38+K40+K45+K52+K56</f>
        <v>2873</v>
      </c>
      <c r="L58" s="165"/>
      <c r="M58" s="170">
        <f>+M36+M38+M40+M45+M52+M56</f>
        <v>4078</v>
      </c>
      <c r="N58" s="164"/>
      <c r="O58" s="170">
        <f>+O36+O38+O40+O45+O52+O56+O57</f>
        <v>360656</v>
      </c>
      <c r="P58" s="170" t="e">
        <f>+P36+P38+P40+P45+P52+P56+#REF!+P57</f>
        <v>#REF!</v>
      </c>
      <c r="Q58" s="170">
        <f>+Q36+Q38+Q40+Q45+Q52+Q56+Q57</f>
        <v>556431</v>
      </c>
      <c r="R58" s="170"/>
      <c r="S58" s="170">
        <f>+S36+S38+S40+S45+S52+S56+S57</f>
        <v>19341</v>
      </c>
      <c r="T58" s="170" t="e">
        <f>+T36+T38+T40+T45+T52+T56+#REF!+T57</f>
        <v>#REF!</v>
      </c>
      <c r="U58" s="170">
        <f>+U36+U38+U40+U45+U52+U56+U57</f>
        <v>575772</v>
      </c>
    </row>
    <row r="59" spans="1:22" s="69" customFormat="1" ht="17" thickTop="1">
      <c r="A59" s="129"/>
      <c r="B59" s="151"/>
      <c r="C59" s="165"/>
      <c r="D59" s="164"/>
      <c r="E59" s="165"/>
      <c r="F59" s="164"/>
      <c r="G59" s="165"/>
      <c r="H59" s="164"/>
      <c r="I59" s="165"/>
      <c r="J59" s="165"/>
      <c r="K59" s="165"/>
      <c r="L59" s="165"/>
      <c r="M59" s="165"/>
      <c r="N59" s="164"/>
      <c r="O59" s="165"/>
      <c r="P59" s="164"/>
      <c r="Q59" s="165"/>
      <c r="R59" s="166"/>
      <c r="S59" s="165"/>
      <c r="T59" s="167"/>
      <c r="U59" s="165"/>
    </row>
    <row r="60" spans="1:22" s="22" customFormat="1">
      <c r="A60" s="129"/>
      <c r="B60" s="151"/>
      <c r="C60" s="165"/>
      <c r="D60" s="164"/>
      <c r="E60" s="164"/>
      <c r="F60" s="164"/>
      <c r="G60" s="165"/>
      <c r="H60" s="164"/>
      <c r="I60" s="165"/>
      <c r="J60" s="165"/>
      <c r="K60" s="165"/>
      <c r="L60" s="165"/>
      <c r="M60" s="165"/>
      <c r="N60" s="164"/>
      <c r="O60" s="165"/>
      <c r="P60" s="164"/>
      <c r="Q60" s="165"/>
      <c r="R60" s="166"/>
      <c r="S60" s="166"/>
      <c r="T60" s="167"/>
      <c r="U60" s="168"/>
    </row>
    <row r="61" spans="1:22" s="22" customFormat="1" ht="23.65" customHeight="1">
      <c r="A61" s="223" t="str">
        <f>+SCI!A61</f>
        <v>Załączniki na stronach 5 – 173 stanowią integralną część skonsolidowanego sprawozdania finansowego</v>
      </c>
      <c r="B61" s="182"/>
      <c r="C61" s="122"/>
      <c r="D61" s="122"/>
      <c r="E61" s="122"/>
      <c r="F61" s="122"/>
      <c r="G61" s="183"/>
      <c r="H61" s="184"/>
      <c r="I61" s="183"/>
      <c r="J61" s="183"/>
      <c r="K61" s="185"/>
      <c r="L61" s="183"/>
      <c r="M61" s="183"/>
      <c r="N61" s="183"/>
      <c r="O61" s="185"/>
      <c r="P61" s="183"/>
      <c r="Q61" s="185"/>
      <c r="R61" s="121"/>
      <c r="S61" s="185"/>
      <c r="T61" s="121"/>
      <c r="U61" s="185"/>
    </row>
    <row r="62" spans="1:22" ht="4.9000000000000004" customHeight="1">
      <c r="A62" s="136"/>
      <c r="B62" s="187"/>
      <c r="C62" s="183"/>
      <c r="D62" s="183"/>
      <c r="E62" s="183"/>
      <c r="F62" s="183"/>
      <c r="G62" s="183"/>
      <c r="H62" s="184"/>
      <c r="I62" s="183"/>
      <c r="J62" s="183"/>
      <c r="K62" s="183"/>
      <c r="L62" s="183"/>
      <c r="M62" s="183"/>
      <c r="N62" s="183"/>
      <c r="O62" s="183"/>
      <c r="P62" s="183"/>
      <c r="Q62" s="183"/>
      <c r="R62" s="121"/>
      <c r="S62" s="186"/>
      <c r="T62" s="121"/>
      <c r="U62" s="121"/>
    </row>
    <row r="63" spans="1:22" ht="18" customHeight="1">
      <c r="A63" s="137" t="s">
        <v>65</v>
      </c>
      <c r="B63" s="188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</row>
    <row r="64" spans="1:22">
      <c r="A64" s="137"/>
      <c r="B64" s="188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</row>
    <row r="65" spans="1:2" ht="24" customHeight="1">
      <c r="A65" s="138" t="s">
        <v>6</v>
      </c>
      <c r="B65" s="188"/>
    </row>
    <row r="66" spans="1:2">
      <c r="A66" s="138"/>
      <c r="B66" s="188"/>
    </row>
    <row r="67" spans="1:2" ht="14.25" customHeight="1">
      <c r="A67" s="135" t="s">
        <v>12</v>
      </c>
      <c r="B67" s="190"/>
    </row>
    <row r="68" spans="1:2" ht="19.899999999999999" customHeight="1">
      <c r="A68" s="139" t="s">
        <v>66</v>
      </c>
      <c r="B68" s="190"/>
    </row>
    <row r="69" spans="1:2">
      <c r="A69" s="140"/>
      <c r="B69" s="191"/>
    </row>
    <row r="70" spans="1:2">
      <c r="A70" s="141" t="s">
        <v>13</v>
      </c>
      <c r="B70" s="192"/>
    </row>
    <row r="71" spans="1:2">
      <c r="A71" s="142" t="s">
        <v>14</v>
      </c>
      <c r="B71" s="193"/>
    </row>
    <row r="72" spans="1:2">
      <c r="A72" s="228"/>
    </row>
    <row r="74" spans="1:2">
      <c r="A74" s="143"/>
    </row>
    <row r="80" spans="1:2">
      <c r="A80" s="144"/>
      <c r="B80" s="123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AdminSPH</cp:lastModifiedBy>
  <cp:lastPrinted>2020-05-04T15:28:53Z</cp:lastPrinted>
  <dcterms:created xsi:type="dcterms:W3CDTF">2012-04-12T11:15:46Z</dcterms:created>
  <dcterms:modified xsi:type="dcterms:W3CDTF">2020-05-04T15:31:14Z</dcterms:modified>
</cp:coreProperties>
</file>