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office\Desktop\Annual cons 2018\PL\"/>
    </mc:Choice>
  </mc:AlternateContent>
  <xr:revisionPtr revIDLastSave="0" documentId="13_ncr:1_{B4EE2DA8-9E64-460B-8EE1-B90382591E34}" xr6:coauthVersionLast="43" xr6:coauthVersionMax="43" xr10:uidLastSave="{00000000-0000-0000-0000-000000000000}"/>
  <bookViews>
    <workbookView xWindow="-120" yWindow="-120" windowWidth="19440" windowHeight="15000" tabRatio="686" activeTab="1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6"/>
  </externalReference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'!$A$1:$I$38</definedName>
    <definedName name="_xlnm.Print_Area" localSheetId="3">SCF!$A$1:$E$76</definedName>
    <definedName name="_xlnm.Print_Area" localSheetId="1">SCI!$A$1:$H$76</definedName>
    <definedName name="_xlnm.Print_Area" localSheetId="4">SEQ!$A$1:$U$77</definedName>
    <definedName name="_xlnm.Print_Area" localSheetId="2">SFP!$A$1:$H$82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SCF!$77:$65543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SCF!$A$1:$F$44</definedName>
    <definedName name="Z_2BD2C2C3_AF9C_11D6_9CEF_00D009775214_.wvu.Rows" localSheetId="3" hidden="1">SCF!$75:$65543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SCF!$77:$65543,SCF!$59:$60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SEQ!$A$1:$Q$66</definedName>
    <definedName name="Z_9656BBF7_C4A3_41EC_B0C6_A21B380E3C2F_.wvu.Rows" localSheetId="3" hidden="1">SCF!$77:$65543,SCF!$59:$60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" i="4" l="1"/>
  <c r="A1" i="5"/>
  <c r="A1" i="4"/>
  <c r="A1" i="3"/>
  <c r="Q61" i="5" l="1"/>
  <c r="U61" i="5" s="1"/>
  <c r="A65" i="5" l="1"/>
  <c r="D56" i="2" l="1"/>
  <c r="D33" i="3" l="1"/>
  <c r="D11" i="2"/>
  <c r="D52" i="2"/>
  <c r="O57" i="5"/>
  <c r="D18" i="2" l="1"/>
  <c r="D58" i="3" l="1"/>
  <c r="O37" i="5"/>
  <c r="Q47" i="5" l="1"/>
  <c r="U47" i="5" s="1"/>
  <c r="O46" i="5"/>
  <c r="O44" i="5" s="1"/>
  <c r="D40" i="2" l="1"/>
  <c r="C29" i="4" l="1"/>
  <c r="D16" i="3"/>
  <c r="O21" i="5" l="1"/>
  <c r="D42" i="2" l="1"/>
  <c r="Q24" i="5"/>
  <c r="Q37" i="5"/>
  <c r="Q38" i="5" s="1"/>
  <c r="S38" i="5"/>
  <c r="O38" i="5"/>
  <c r="U37" i="5" l="1"/>
  <c r="U38" i="5" s="1"/>
  <c r="F42" i="2"/>
  <c r="Q43" i="5" l="1"/>
  <c r="U43" i="5" s="1"/>
  <c r="E62" i="5"/>
  <c r="Q15" i="5" l="1"/>
  <c r="U15" i="5" s="1"/>
  <c r="E55" i="4"/>
  <c r="Q54" i="5" l="1"/>
  <c r="Q53" i="5"/>
  <c r="Q52" i="5"/>
  <c r="Q46" i="5"/>
  <c r="U46" i="5" s="1"/>
  <c r="Q45" i="5"/>
  <c r="U45" i="5" l="1"/>
  <c r="U44" i="5" s="1"/>
  <c r="Q44" i="5"/>
  <c r="U24" i="5"/>
  <c r="F46" i="2" l="1"/>
  <c r="F47" i="2" s="1"/>
  <c r="D46" i="2"/>
  <c r="D47" i="2" s="1"/>
  <c r="Q40" i="5"/>
  <c r="Q42" i="5"/>
  <c r="U42" i="5" s="1"/>
  <c r="S49" i="5"/>
  <c r="U53" i="5"/>
  <c r="U54" i="5"/>
  <c r="Q58" i="5"/>
  <c r="U58" i="5" s="1"/>
  <c r="Q57" i="5"/>
  <c r="U57" i="5" s="1"/>
  <c r="Q60" i="5"/>
  <c r="U60" i="5" s="1"/>
  <c r="S56" i="5"/>
  <c r="O49" i="5"/>
  <c r="O56" i="5"/>
  <c r="M56" i="5"/>
  <c r="K56" i="5"/>
  <c r="I56" i="5"/>
  <c r="G44" i="5"/>
  <c r="G62" i="5" s="1"/>
  <c r="S21" i="5"/>
  <c r="E38" i="4"/>
  <c r="C55" i="4"/>
  <c r="I28" i="5"/>
  <c r="Q32" i="5"/>
  <c r="U32" i="5" s="1"/>
  <c r="K28" i="5"/>
  <c r="Q59" i="5"/>
  <c r="Q19" i="5"/>
  <c r="U19" i="5" s="1"/>
  <c r="O17" i="5"/>
  <c r="C38" i="4"/>
  <c r="U52" i="5"/>
  <c r="Q22" i="5"/>
  <c r="Q23" i="5"/>
  <c r="U23" i="5" s="1"/>
  <c r="Q26" i="5"/>
  <c r="U26" i="5" s="1"/>
  <c r="Q25" i="5"/>
  <c r="U25" i="5" s="1"/>
  <c r="D34" i="5"/>
  <c r="F34" i="5"/>
  <c r="Q10" i="5"/>
  <c r="L56" i="5"/>
  <c r="N56" i="5"/>
  <c r="P56" i="5"/>
  <c r="R56" i="5"/>
  <c r="T56" i="5"/>
  <c r="H44" i="5"/>
  <c r="I44" i="5"/>
  <c r="J44" i="5"/>
  <c r="K44" i="5"/>
  <c r="L44" i="5"/>
  <c r="M44" i="5"/>
  <c r="N44" i="5"/>
  <c r="P44" i="5"/>
  <c r="R44" i="5"/>
  <c r="S44" i="5"/>
  <c r="T44" i="5"/>
  <c r="D48" i="3"/>
  <c r="E17" i="5"/>
  <c r="E34" i="5" s="1"/>
  <c r="C17" i="5"/>
  <c r="C34" i="5" s="1"/>
  <c r="C62" i="5" s="1"/>
  <c r="P17" i="5"/>
  <c r="R17" i="5"/>
  <c r="S17" i="5"/>
  <c r="T17" i="5"/>
  <c r="H17" i="5"/>
  <c r="H34" i="5" s="1"/>
  <c r="I17" i="5"/>
  <c r="I34" i="5" s="1"/>
  <c r="J17" i="5"/>
  <c r="J34" i="5" s="1"/>
  <c r="K17" i="5"/>
  <c r="L17" i="5"/>
  <c r="M17" i="5"/>
  <c r="N17" i="5"/>
  <c r="N34" i="5" s="1"/>
  <c r="G17" i="5"/>
  <c r="G34" i="5" s="1"/>
  <c r="Q30" i="5"/>
  <c r="U30" i="5" s="1"/>
  <c r="P21" i="5"/>
  <c r="T21" i="5"/>
  <c r="O28" i="5"/>
  <c r="S28" i="5"/>
  <c r="Q29" i="5"/>
  <c r="U29" i="5" s="1"/>
  <c r="L28" i="5"/>
  <c r="M28" i="5"/>
  <c r="Q13" i="5"/>
  <c r="U13" i="5" s="1"/>
  <c r="D59" i="3"/>
  <c r="D25" i="3"/>
  <c r="D18" i="3"/>
  <c r="Q50" i="5"/>
  <c r="U50" i="5" s="1"/>
  <c r="F18" i="3"/>
  <c r="F25" i="3"/>
  <c r="F34" i="3"/>
  <c r="F38" i="3" s="1"/>
  <c r="F48" i="3"/>
  <c r="F59" i="3"/>
  <c r="Q51" i="5"/>
  <c r="U51" i="5" s="1"/>
  <c r="E18" i="4"/>
  <c r="F25" i="2"/>
  <c r="F19" i="2"/>
  <c r="B34" i="5"/>
  <c r="B10" i="5"/>
  <c r="B61" i="4"/>
  <c r="C18" i="4"/>
  <c r="D25" i="2"/>
  <c r="D19" i="2"/>
  <c r="U22" i="5"/>
  <c r="D34" i="3"/>
  <c r="D38" i="3" s="1"/>
  <c r="F29" i="2" l="1"/>
  <c r="F34" i="2" s="1"/>
  <c r="F49" i="2" s="1"/>
  <c r="L34" i="5"/>
  <c r="S62" i="5"/>
  <c r="Q21" i="5"/>
  <c r="O62" i="5"/>
  <c r="D29" i="2"/>
  <c r="D34" i="2" s="1"/>
  <c r="D49" i="2" s="1"/>
  <c r="F61" i="3"/>
  <c r="F63" i="3" s="1"/>
  <c r="K34" i="5"/>
  <c r="F27" i="3"/>
  <c r="U40" i="5"/>
  <c r="U10" i="5"/>
  <c r="S34" i="5"/>
  <c r="O34" i="5"/>
  <c r="T34" i="5"/>
  <c r="Q56" i="5"/>
  <c r="U56" i="5"/>
  <c r="K62" i="5"/>
  <c r="I62" i="5"/>
  <c r="Q49" i="5"/>
  <c r="U49" i="5" s="1"/>
  <c r="P34" i="5"/>
  <c r="D61" i="3"/>
  <c r="D63" i="3" s="1"/>
  <c r="E57" i="4"/>
  <c r="E61" i="4" s="1"/>
  <c r="M34" i="5"/>
  <c r="Q28" i="5"/>
  <c r="U28" i="5"/>
  <c r="M62" i="5"/>
  <c r="D27" i="3"/>
  <c r="C57" i="4"/>
  <c r="U21" i="5"/>
  <c r="Q17" i="5"/>
  <c r="D64" i="3" l="1"/>
  <c r="F64" i="3"/>
  <c r="U62" i="5"/>
  <c r="Q62" i="5"/>
  <c r="Q34" i="5"/>
  <c r="C61" i="4"/>
  <c r="U17" i="5"/>
  <c r="U34" i="5" s="1"/>
</calcChain>
</file>

<file path=xl/sharedStrings.xml><?xml version="1.0" encoding="utf-8"?>
<sst xmlns="http://schemas.openxmlformats.org/spreadsheetml/2006/main" count="279" uniqueCount="220">
  <si>
    <t>Борис Борисов</t>
  </si>
  <si>
    <t>BGN'000</t>
  </si>
  <si>
    <t>Курсови разлики от преизчисляване на чуждестранни дейности</t>
  </si>
  <si>
    <t>2017   BGN'000</t>
  </si>
  <si>
    <t>2018   BGN'000</t>
  </si>
  <si>
    <t>Печалба/(Загуба) от придобиване и освобождаване на и от дъщерни дружества</t>
  </si>
  <si>
    <t>16,17</t>
  </si>
  <si>
    <t>-</t>
  </si>
  <si>
    <t>BGN</t>
  </si>
  <si>
    <t>*</t>
  </si>
  <si>
    <t>Nazwa firmy:</t>
  </si>
  <si>
    <t>GRUPA SOPHARMA</t>
  </si>
  <si>
    <t xml:space="preserve">dr hab. Ognian Donew </t>
  </si>
  <si>
    <t>Weseła Stoewa</t>
  </si>
  <si>
    <t xml:space="preserve">Aleksandyr Czauszew </t>
  </si>
  <si>
    <t xml:space="preserve">Оgnian Paławeew </t>
  </si>
  <si>
    <t xml:space="preserve">Iwan Badinski </t>
  </si>
  <si>
    <t xml:space="preserve">Dyrektor wykonawczy: </t>
  </si>
  <si>
    <t xml:space="preserve">Dyrektor ds. finansowych: </t>
  </si>
  <si>
    <t xml:space="preserve">Borys Borysow </t>
  </si>
  <si>
    <t>Kierownik wydziału prawnego:</t>
  </si>
  <si>
    <t xml:space="preserve">Galina Angełowa </t>
  </si>
  <si>
    <t>Wencysław Stoew</t>
  </si>
  <si>
    <t>Adres zarządzania;</t>
  </si>
  <si>
    <t>Sofia</t>
  </si>
  <si>
    <t>ul. Iliensko shose 16</t>
  </si>
  <si>
    <t xml:space="preserve">Аdwokaci: </t>
  </si>
  <si>
    <t xml:space="preserve">Audytorzy: </t>
  </si>
  <si>
    <t>Baker Tilly Klitu and Partners Sp. z o.o.</t>
  </si>
  <si>
    <t>Banki obsługujące:</t>
  </si>
  <si>
    <t>Raiffeisenbank Bułgaria Spółka Akcyjna Jednoosobowa</t>
  </si>
  <si>
    <t>Bank DSK Spółka Akcyjna Jednoosobowa</t>
  </si>
  <si>
    <t>Eurobank EFG Bułgaria Spółka Akcyjna</t>
  </si>
  <si>
    <t xml:space="preserve">Ing Bank w Sofii </t>
  </si>
  <si>
    <t>Unicredit Spółka Akcyjna</t>
  </si>
  <si>
    <t xml:space="preserve">Societe Generale Expresbank Spółka Akcyjna </t>
  </si>
  <si>
    <t>Citibank N. A.</t>
  </si>
  <si>
    <t>Cibank</t>
  </si>
  <si>
    <t xml:space="preserve">Dochody  </t>
  </si>
  <si>
    <t xml:space="preserve">Inne dochody/(straty) z działalności, netto </t>
  </si>
  <si>
    <t xml:space="preserve">Wydatki na usługi zewnętrzne </t>
  </si>
  <si>
    <t>Wydatki na personel</t>
  </si>
  <si>
    <t xml:space="preserve">Wydatki na umorzenie </t>
  </si>
  <si>
    <t xml:space="preserve">Inne wydatki na działalność </t>
  </si>
  <si>
    <t>Zmiany w zapasach gotowej produkcji i produktów w toku wyprodukowania</t>
  </si>
  <si>
    <t xml:space="preserve">Wydatki na materiały </t>
  </si>
  <si>
    <t xml:space="preserve">Zysk z działalności operacyjnej </t>
  </si>
  <si>
    <t>Obniżanie wartości aktywów trwałych</t>
  </si>
  <si>
    <t>Przychody finansowe</t>
  </si>
  <si>
    <t xml:space="preserve">Koszty finansowe </t>
  </si>
  <si>
    <t xml:space="preserve">Przychody / (koszty) finansowe, netto </t>
  </si>
  <si>
    <t xml:space="preserve">Zysk przed opodatkowaniem zysku </t>
  </si>
  <si>
    <t xml:space="preserve">Wydatki na opodatkowanie zysku </t>
  </si>
  <si>
    <t xml:space="preserve">Zysk /(strata) netto za rok </t>
  </si>
  <si>
    <t>Inne składniki całkowitych dochodów:</t>
  </si>
  <si>
    <t xml:space="preserve">Składniki, które nie zostaną przekształcone w składzie zysku lub strat: </t>
  </si>
  <si>
    <t xml:space="preserve">Następne oceny planów emerytalnych z określeniem dochodów  </t>
  </si>
  <si>
    <t>Podatek dochodowy na podstawie składnikow innych całkowitych dochodów, które nie zostaną poddane ponownie sklasyfikowane</t>
  </si>
  <si>
    <t xml:space="preserve">Składniki, które moą być poddane ponownej klasyfikacji w zakresie zysków lub strat: </t>
  </si>
  <si>
    <t xml:space="preserve">Zmiana netto wartości godziwej aktywów finansowych do dyspozycji oraz na sprzedaż </t>
  </si>
  <si>
    <t xml:space="preserve">Inne całkowite dochody w okresie roku, kwota netto od podatków </t>
  </si>
  <si>
    <t xml:space="preserve">Główny księgowy (sporządził sprawozdanie): </t>
  </si>
  <si>
    <t>** Zmodyfikowane retrospektywne zastosowanie MSSF 9 i MSSF 15 (Załącznik nr 48)</t>
  </si>
  <si>
    <t xml:space="preserve">AKTYWA </t>
  </si>
  <si>
    <t>Środki trwałe</t>
  </si>
  <si>
    <t>Nieruchomości, urządzenia techniczne i maszyny</t>
  </si>
  <si>
    <t xml:space="preserve">Wartości niematerialne i prawne </t>
  </si>
  <si>
    <t xml:space="preserve">Nieruchomości inwestycyjne </t>
  </si>
  <si>
    <t>Inwestycje w jednostkach stowarzyszonych</t>
  </si>
  <si>
    <t>Inne długoterminowe inwestycje kapitałowe</t>
  </si>
  <si>
    <t xml:space="preserve">Należności długoterminowe od jednostek zależnych </t>
  </si>
  <si>
    <t>Pozostałe należności długoterminowe</t>
  </si>
  <si>
    <t>Środki krótkoterminowe</t>
  </si>
  <si>
    <t>Rezerwy materialne</t>
  </si>
  <si>
    <t>Należności handlowe</t>
  </si>
  <si>
    <t>Należności od jednostek zależnych</t>
  </si>
  <si>
    <t>Inne należności i rozliczenia międzyokresowe</t>
  </si>
  <si>
    <t>Środki pieniężne i inne aktywa pieniężne</t>
  </si>
  <si>
    <t>KAPITAŁ WŁASNY I PASYWA</t>
  </si>
  <si>
    <t>Akcyjny kapitał podstawowy</t>
  </si>
  <si>
    <t>Rezerwy</t>
  </si>
  <si>
    <t>Zyski zatrzymane</t>
  </si>
  <si>
    <t>PASYWA</t>
  </si>
  <si>
    <t>Zobowiązania długoterminowe</t>
  </si>
  <si>
    <t>Długoterminowe kredity bankowe</t>
  </si>
  <si>
    <t>Zobowiązania z tytułu odroczonych podatków</t>
  </si>
  <si>
    <t>Zobowiązania długoterminowe wobec personelu</t>
  </si>
  <si>
    <t>Zobowiązania z tytułu leasingu finansowego</t>
  </si>
  <si>
    <t xml:space="preserve">Dotacje państwowe </t>
  </si>
  <si>
    <t>Należności krótkoterminowe</t>
  </si>
  <si>
    <t>Zobowiązania krótkoterminowe wobec banków</t>
  </si>
  <si>
    <t>Krótkoterminowa część długoterminowych kreditów bankowych</t>
  </si>
  <si>
    <t xml:space="preserve">Zobowiązania handlowe </t>
  </si>
  <si>
    <t xml:space="preserve">Zobowiązania wobec jednostek zależnych </t>
  </si>
  <si>
    <t>Zobowiązania wobec personelu oraz z tytułu ubezpieczeń społecznych</t>
  </si>
  <si>
    <t>Inne należności krótkoterminowe</t>
  </si>
  <si>
    <t>Zobowiązania z tytułu podatków</t>
  </si>
  <si>
    <t xml:space="preserve">na dzień 31 grudnia 2018 roku </t>
  </si>
  <si>
    <t xml:space="preserve">Przepływy środków pieniężnych z działalności operacyjnej </t>
  </si>
  <si>
    <t xml:space="preserve">Wpływy z tytułu wypłat od klientów </t>
  </si>
  <si>
    <t xml:space="preserve">Wypłaty dostawcom </t>
  </si>
  <si>
    <t>Wypłaty wobec personelu oraz z tytułu ubezpieczeń społecznych</t>
  </si>
  <si>
    <t xml:space="preserve">Podatki zapłacone (bez podatku dochodowego) </t>
  </si>
  <si>
    <t xml:space="preserve">Zwrot podatków zapłaconych (bez podatku dochodowego) </t>
  </si>
  <si>
    <t xml:space="preserve">Zapłacony podatek dochodowy </t>
  </si>
  <si>
    <t>Zapłacone odsetki oraz opłaty bankowe  z tytułu kredytów na środki obrotowe</t>
  </si>
  <si>
    <t xml:space="preserve">Zyski (straty) z tytułu różnic kursowych, netto </t>
  </si>
  <si>
    <t xml:space="preserve">Pozostałe wpływy / (wypłaty), netto </t>
  </si>
  <si>
    <t xml:space="preserve">Przepływy pieniężne netto z działalności operacyjnej </t>
  </si>
  <si>
    <t xml:space="preserve">Przepływy środków pieniężnych z działalności inwestycyjnej </t>
  </si>
  <si>
    <t xml:space="preserve">Nabycie nieruchomości, urządzenia technicznego i maszyn </t>
  </si>
  <si>
    <t xml:space="preserve">Wpływy z tytułu sprzedaży nieruchomości, urządzenia technicznego i maszyn </t>
  </si>
  <si>
    <t xml:space="preserve">Nabycie aktywów  inwestycyjnych </t>
  </si>
  <si>
    <t>Nabycie aktywów  niematerialnych</t>
  </si>
  <si>
    <t xml:space="preserve">Wpływy z tytułu sprzedaży akcji/udziałów w jednostkach zależnych </t>
  </si>
  <si>
    <t>Udzielone pożyczki jednostkom stowarzyszonym</t>
  </si>
  <si>
    <t xml:space="preserve">Spłacone pożyczki udzielone jednostkom stowarzyszonym </t>
  </si>
  <si>
    <t>Udzielone pożyczki innym jednostkom</t>
  </si>
  <si>
    <t xml:space="preserve">Odsetki otrzymane z tytułu udzielonych pożyczek oraz od depozytów od lokat </t>
  </si>
  <si>
    <t>Przepływy pieniężne netto wykorzystane w działalności inwestycyjnej</t>
  </si>
  <si>
    <t xml:space="preserve">Przepływy środków pieniężnych z działalności finansowej </t>
  </si>
  <si>
    <t xml:space="preserve">Spłata zobowiązań z tytułu długoterminowych kreditów bankowych </t>
  </si>
  <si>
    <t>Wpływy z tytułu zobowiązań krótkoterminowych wobec banków (overdraftu)</t>
  </si>
  <si>
    <t>Spłata zobowiązań krótkoterminowych wobec banków (overdraftu)</t>
  </si>
  <si>
    <t xml:space="preserve">Odsetki i opłaty zapłacone z tytułu kredytów przeznaczonych na inwestycje </t>
  </si>
  <si>
    <t>Wpływy z tytułu sprzedaży wykupionych własnych akcji</t>
  </si>
  <si>
    <t xml:space="preserve">Spłata zobowiązań z tytułu leasingu finansowego </t>
  </si>
  <si>
    <t>Środki pieniężne netto wykorzystane w działalności finansowej</t>
  </si>
  <si>
    <t xml:space="preserve">Netto (zmniejszenie) / powiększenie środków pieniężnych i ich ekwiwalentów  </t>
  </si>
  <si>
    <t>Środki pieniężne i inne aktywa pieniężne na dzień 1 stycznia</t>
  </si>
  <si>
    <t>Środki pieniężne i inne aktywa pieniężne na dzień 31 grudnia</t>
  </si>
  <si>
    <t>31 grudnia   2018              BGN'000</t>
  </si>
  <si>
    <t>31 grudnia    2017               BGN'000</t>
  </si>
  <si>
    <t xml:space="preserve">Stan na dzień 1 stycznia 2017 roku (wg oryginału rachunkowości) </t>
  </si>
  <si>
    <t xml:space="preserve">Zmiany w kapitale własnym za 2017 rok </t>
  </si>
  <si>
    <t>Skutki nabycia własnych akcji</t>
  </si>
  <si>
    <t xml:space="preserve">Podział zysku na:               </t>
  </si>
  <si>
    <t xml:space="preserve"> * rezerwy</t>
  </si>
  <si>
    <t xml:space="preserve"> * dywidendy </t>
  </si>
  <si>
    <t xml:space="preserve">Przeliczenie do zysku zatrzymanego </t>
  </si>
  <si>
    <t xml:space="preserve">Całkowite dochody ogółem za rok (prazerachowane) w tym: </t>
  </si>
  <si>
    <t xml:space="preserve">    * zysk netto za rok</t>
  </si>
  <si>
    <t xml:space="preserve">    * inne składniki całkowitego dochodu, netto od podatków</t>
  </si>
  <si>
    <t>Stan na dzień 31 grudnia 2017 roku</t>
  </si>
  <si>
    <t xml:space="preserve">Stan na dzień 1 stycznia 2018 roku </t>
  </si>
  <si>
    <t xml:space="preserve">Stan na dzień 31 grudnia 2018 roku (przerachowany) </t>
  </si>
  <si>
    <t xml:space="preserve">Zmiany w kapitale własnym za 2018 roku </t>
  </si>
  <si>
    <t xml:space="preserve">Stan na dzień 31 grudnia 2018 roku </t>
  </si>
  <si>
    <t>Aktywa z tytułu odroczonych podatków</t>
  </si>
  <si>
    <t xml:space="preserve">Kapitał, dotyczący w łaścicieli kapitału własnego spólki macierzystej </t>
  </si>
  <si>
    <t xml:space="preserve">Pozostałe zobowiązania długoterminowe </t>
  </si>
  <si>
    <t>Zwrot podatku dochodowego</t>
  </si>
  <si>
    <t xml:space="preserve">Nabycie jednostek zależnych, netto od otrzymanych środków pieniężnych </t>
  </si>
  <si>
    <t>Nabycie inwestycji w jednostkach stowarzyszonych oraz w jednostkach wspólnych</t>
  </si>
  <si>
    <t>Wpływy (wypłaty) z tytułu  transakcji z udziałem niekontrolującym, netto</t>
  </si>
  <si>
    <t xml:space="preserve">Skutki ﻿kontrolującego udziału w: </t>
  </si>
  <si>
    <t xml:space="preserve">* nabycie / (pozbywanie się) spółek zależnych </t>
  </si>
  <si>
    <t xml:space="preserve">* podział dywidendów </t>
  </si>
  <si>
    <t xml:space="preserve">* emitowanie kapitału w spółkach zależnych </t>
  </si>
  <si>
    <t xml:space="preserve">* wzrost udziału w spółkach zależnych  </t>
  </si>
  <si>
    <t xml:space="preserve">* zmniejszenie udziału w spółkach zależnych </t>
  </si>
  <si>
    <t xml:space="preserve">Przeliczenie do zysków zatrzymanuych </t>
  </si>
  <si>
    <t xml:space="preserve">Skutki pierwszego zastosowania MSSF 9 </t>
  </si>
  <si>
    <t xml:space="preserve"> -rezerwy</t>
  </si>
  <si>
    <t xml:space="preserve"> - dywidendy z zysku za 2017 rok </t>
  </si>
  <si>
    <t xml:space="preserve"> - sześciomiesięczne dywidendy z zysku za 2018 rok </t>
  </si>
  <si>
    <t xml:space="preserve">Całkowite dochody ogółem za rok, w tym: </t>
  </si>
  <si>
    <t xml:space="preserve">    - zysk netto za rok </t>
  </si>
  <si>
    <t xml:space="preserve">    - inne składniki całkowitych dochodów, bez podatku</t>
  </si>
  <si>
    <t xml:space="preserve">Zarząd: </t>
  </si>
  <si>
    <t>Ludmiła Bondzowa</t>
  </si>
  <si>
    <t>Gachev, Baleva, Partners „Kancelaria Prawna"</t>
  </si>
  <si>
    <t>Stefan Yovkov</t>
  </si>
  <si>
    <t>SKONSOLIDOWANE SPRAWOZDANIE Z TYTUŁU ŚRÓDROCZNEGO DOCHODU</t>
  </si>
  <si>
    <t>Zysk / (Strata) od jednostek stowarzyszonych i wspólnych przedsięwzięć, netto</t>
  </si>
  <si>
    <t>Wartość bilansowa sprzedanych towarów</t>
  </si>
  <si>
    <t>CAŁKOWITY DOCHÓD DOCHODOWY W OKRESIE</t>
  </si>
  <si>
    <t>Zysk netto za okres, który można przypisać do:</t>
  </si>
  <si>
    <t>Kapitał własny spółki dominującej</t>
  </si>
  <si>
    <t>Udział niekontrolujący</t>
  </si>
  <si>
    <t>Całkowite dochody całkowite za okres związany z:</t>
  </si>
  <si>
    <t>Podstawowy zysk netto na akcję</t>
  </si>
  <si>
    <t>Noty na stronach od 5 do 188 stanowią integralną część skonsolidowanego sprawozdania finansowego.</t>
  </si>
  <si>
    <t>SKONSOLIDOWANE SPRAWOZDANIE Z SYTUACJI FINANSOWEJ</t>
  </si>
  <si>
    <t>Reputacja</t>
  </si>
  <si>
    <t>ŁĄCZNA KAPITAŁ WŁASNY</t>
  </si>
  <si>
    <t>AKTYWA ŁĄCZNE</t>
  </si>
  <si>
    <t>Zobowiązania wobec podmiotów powiązanych</t>
  </si>
  <si>
    <t>ŁĄCZNA ZOBOWIĄZANIA</t>
  </si>
  <si>
    <t>ŁĄCZNA KAPITAŁ I ZOBOWIĄZANIA Z TYTUŁU WŁASNOŚCI</t>
  </si>
  <si>
    <t>SKONSOLIDOWANE SPRAWOZDANIE Z PRZEPŁYWÓW PIENIĘŻNYCH</t>
  </si>
  <si>
    <t>Inne wpływy / (płatności), netto</t>
  </si>
  <si>
    <t xml:space="preserve">
Zakupy inwestycji kapitałowych</t>
  </si>
  <si>
    <t>Wpływy ze sprzedaży inwestycji kapitałowych</t>
  </si>
  <si>
    <t>Wpływy z dywidend z inwestycji kapitałowych</t>
  </si>
  <si>
    <t>Zakupy inwestycji w jednostkach stowarzyszonych i wspólnych przedsięwzięciach</t>
  </si>
  <si>
    <t>Wpływy z długoterminowych kredytów bankowych</t>
  </si>
  <si>
    <t>Wpływy z faktoringu</t>
  </si>
  <si>
    <t>Wypłacone odsetki i płatności czynników</t>
  </si>
  <si>
    <t>Wpływy z udziałów niekontrolujących w kapitale w spółkach zależnych</t>
  </si>
  <si>
    <t>Odkupione akcje własne</t>
  </si>
  <si>
    <t>Wypłacone dywidendy</t>
  </si>
  <si>
    <t>Pożyczki otrzymane od innych przedsiębiorstw</t>
  </si>
  <si>
    <t>Spłata kredytów dla innych przedsiębiorstw</t>
  </si>
  <si>
    <t>KONSOLIDOWANE SPRAWOZDANIE ZE ZMIAN W KAPITALE WŁASNYM</t>
  </si>
  <si>
    <t>W odniesieniu do właścicieli kapitału własnego jednostki dominującej</t>
  </si>
  <si>
    <t>Aplikacje</t>
  </si>
  <si>
    <t>Główny kapitał zakładowy</t>
  </si>
  <si>
    <t>Rezerwy walutowe</t>
  </si>
  <si>
    <t>Kapitał z aktualizacji wyceny - rzeczowe aktywa trwałe</t>
  </si>
  <si>
    <t>Rezerwa na aktywa finansowe dostępne do sprzedaży</t>
  </si>
  <si>
    <t>Rezerwa z przeliczenia w walucie prezentacji operacji zagranicznych</t>
  </si>
  <si>
    <t xml:space="preserve">Zyski zatrzymane </t>
  </si>
  <si>
    <t>Razem</t>
  </si>
  <si>
    <t xml:space="preserve">Udziały niekontrolujące </t>
  </si>
  <si>
    <t>Całkowity kapitał własny</t>
  </si>
  <si>
    <t>Skutki restrukturyzacji</t>
  </si>
  <si>
    <t>Płatności w formie akcji</t>
  </si>
  <si>
    <t>Późniejsza aktualizacja wartości rzeczowych aktywów trwałych</t>
  </si>
  <si>
    <t>Zmiana netto wartości godziwej innych długoterminowych inwestycji kapitałowych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</si>
</sst>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л_в_._-;\-* #,##0.00\ _л_в_._-;_-* &quot;-&quot;??\ _л_в_._-;_-@_-"/>
    <numFmt numFmtId="166" formatCode="_(* #,##0_);_(* \(#,##0\);_(* &quot;-&quot;??_);_(@_)"/>
    <numFmt numFmtId="167" formatCode="_(* #,##0.00_);_(* \(#,##0.00\);_(* &quot;-&quot;_);_(@_)"/>
    <numFmt numFmtId="168" formatCode="0.00000"/>
  </numFmts>
  <fonts count="113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ba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b/>
      <sz val="11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i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</font>
    <font>
      <b/>
      <sz val="12"/>
      <color rgb="FFFF0000"/>
      <name val="Times New Roman"/>
      <family val="1"/>
      <charset val="204"/>
    </font>
    <font>
      <b/>
      <sz val="14"/>
      <color rgb="FF212121"/>
      <name val="Times New Roman"/>
      <family val="1"/>
      <charset val="204"/>
    </font>
    <font>
      <sz val="12"/>
      <color rgb="FF212121"/>
      <name val="Inherit"/>
    </font>
    <font>
      <sz val="10"/>
      <color rgb="FF212121"/>
      <name val="Times New Roman"/>
      <family val="1"/>
      <charset val="204"/>
    </font>
    <font>
      <sz val="11"/>
      <color rgb="FF212121"/>
      <name val="Times New Roman"/>
      <family val="1"/>
      <charset val="204"/>
    </font>
    <font>
      <sz val="12"/>
      <color rgb="FF212121"/>
      <name val="Arial"/>
      <family val="2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8"/>
      <name val="Times New Roman Cyr"/>
      <family val="1"/>
      <charset val="204"/>
    </font>
    <font>
      <i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8"/>
      <name val="Calibri"/>
      <family val="2"/>
      <scheme val="minor"/>
    </font>
    <font>
      <b/>
      <sz val="18"/>
      <name val="Times New Roman"/>
      <family val="1"/>
    </font>
    <font>
      <b/>
      <sz val="18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i/>
      <sz val="18"/>
      <name val="Times New Roman"/>
      <family val="1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/>
    <xf numFmtId="0" fontId="8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3" fillId="0" borderId="0"/>
    <xf numFmtId="0" fontId="69" fillId="0" borderId="0"/>
    <xf numFmtId="165" fontId="2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21" fillId="0" borderId="0"/>
    <xf numFmtId="0" fontId="71" fillId="0" borderId="0"/>
    <xf numFmtId="0" fontId="70" fillId="0" borderId="0"/>
    <xf numFmtId="9" fontId="21" fillId="0" borderId="0" applyFont="0" applyFill="0" applyBorder="0" applyAlignment="0" applyProtection="0"/>
    <xf numFmtId="0" fontId="71" fillId="0" borderId="0"/>
    <xf numFmtId="0" fontId="72" fillId="0" borderId="0"/>
    <xf numFmtId="165" fontId="13" fillId="0" borderId="0" applyFont="0" applyFill="0" applyBorder="0" applyAlignment="0" applyProtection="0"/>
    <xf numFmtId="0" fontId="13" fillId="0" borderId="0"/>
    <xf numFmtId="0" fontId="73" fillId="0" borderId="0"/>
    <xf numFmtId="9" fontId="13" fillId="0" borderId="0" applyFont="0" applyFill="0" applyBorder="0" applyAlignment="0" applyProtection="0"/>
    <xf numFmtId="0" fontId="13" fillId="0" borderId="0"/>
    <xf numFmtId="0" fontId="72" fillId="0" borderId="0"/>
    <xf numFmtId="0" fontId="2" fillId="0" borderId="0"/>
    <xf numFmtId="0" fontId="74" fillId="0" borderId="0"/>
    <xf numFmtId="0" fontId="1" fillId="0" borderId="0"/>
    <xf numFmtId="0" fontId="13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/>
    <xf numFmtId="9" fontId="76" fillId="0" borderId="0" applyFont="0" applyFill="0" applyBorder="0" applyAlignment="0" applyProtection="0"/>
    <xf numFmtId="164" fontId="76" fillId="0" borderId="0" applyFont="0" applyFill="0" applyBorder="0" applyAlignment="0" applyProtection="0"/>
    <xf numFmtId="0" fontId="77" fillId="0" borderId="0"/>
    <xf numFmtId="164" fontId="7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3" fillId="0" borderId="0"/>
    <xf numFmtId="0" fontId="13" fillId="0" borderId="0"/>
    <xf numFmtId="43" fontId="8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9" fontId="81" fillId="0" borderId="0" applyFont="0" applyFill="0" applyBorder="0" applyAlignment="0" applyProtection="0"/>
  </cellStyleXfs>
  <cellXfs count="455">
    <xf numFmtId="0" fontId="0" fillId="0" borderId="0" xfId="0"/>
    <xf numFmtId="0" fontId="4" fillId="0" borderId="1" xfId="0" applyFont="1" applyBorder="1"/>
    <xf numFmtId="0" fontId="4" fillId="0" borderId="0" xfId="0" applyFont="1"/>
    <xf numFmtId="0" fontId="3" fillId="0" borderId="0" xfId="0" applyFont="1"/>
    <xf numFmtId="0" fontId="6" fillId="0" borderId="0" xfId="0" applyFont="1" applyFill="1"/>
    <xf numFmtId="0" fontId="5" fillId="0" borderId="0" xfId="0" applyFont="1"/>
    <xf numFmtId="0" fontId="5" fillId="0" borderId="0" xfId="1" applyFont="1" applyAlignment="1">
      <alignment vertical="center"/>
    </xf>
    <xf numFmtId="0" fontId="5" fillId="0" borderId="0" xfId="0" applyFont="1" applyFill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4" fillId="0" borderId="0" xfId="0" applyFont="1" applyFill="1" applyAlignment="1">
      <alignment horizontal="right"/>
    </xf>
    <xf numFmtId="0" fontId="10" fillId="0" borderId="0" xfId="0" applyFont="1" applyFill="1"/>
    <xf numFmtId="0" fontId="11" fillId="0" borderId="0" xfId="0" applyFont="1"/>
    <xf numFmtId="0" fontId="11" fillId="0" borderId="0" xfId="0" applyFont="1" applyFill="1"/>
    <xf numFmtId="0" fontId="4" fillId="0" borderId="0" xfId="0" applyFont="1" applyFill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41" fontId="16" fillId="0" borderId="0" xfId="0" applyNumberFormat="1" applyFont="1" applyFill="1" applyBorder="1" applyAlignment="1">
      <alignment horizontal="right"/>
    </xf>
    <xf numFmtId="41" fontId="16" fillId="0" borderId="0" xfId="0" applyNumberFormat="1" applyFont="1" applyFill="1" applyBorder="1"/>
    <xf numFmtId="41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41" fontId="15" fillId="0" borderId="2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43" fontId="15" fillId="0" borderId="0" xfId="0" applyNumberFormat="1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 horizontal="right"/>
    </xf>
    <xf numFmtId="41" fontId="16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6" fontId="16" fillId="0" borderId="0" xfId="11" applyNumberFormat="1" applyFont="1" applyFill="1" applyBorder="1"/>
    <xf numFmtId="0" fontId="21" fillId="0" borderId="0" xfId="0" applyFont="1" applyFill="1" applyBorder="1" applyAlignment="1">
      <alignment horizontal="center"/>
    </xf>
    <xf numFmtId="41" fontId="22" fillId="0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41" fontId="19" fillId="0" borderId="0" xfId="11" applyNumberFormat="1" applyFont="1" applyFill="1" applyBorder="1" applyAlignment="1"/>
    <xf numFmtId="41" fontId="23" fillId="0" borderId="0" xfId="0" applyNumberFormat="1" applyFont="1" applyFill="1" applyBorder="1" applyAlignment="1">
      <alignment horizontal="center"/>
    </xf>
    <xf numFmtId="0" fontId="22" fillId="0" borderId="0" xfId="6" applyFont="1" applyFill="1" applyBorder="1" applyAlignment="1">
      <alignment horizontal="center"/>
    </xf>
    <xf numFmtId="41" fontId="22" fillId="0" borderId="0" xfId="6" applyNumberFormat="1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left" vertical="center"/>
    </xf>
    <xf numFmtId="41" fontId="22" fillId="0" borderId="0" xfId="0" applyNumberFormat="1" applyFont="1" applyFill="1" applyBorder="1" applyAlignment="1">
      <alignment horizontal="right"/>
    </xf>
    <xf numFmtId="0" fontId="11" fillId="0" borderId="0" xfId="6" applyFont="1" applyFill="1" applyBorder="1" applyAlignment="1">
      <alignment horizontal="center" vertical="center"/>
    </xf>
    <xf numFmtId="41" fontId="16" fillId="0" borderId="0" xfId="6" applyNumberFormat="1" applyFont="1" applyFill="1" applyBorder="1" applyAlignment="1">
      <alignment horizontal="right" vertical="center" wrapText="1"/>
    </xf>
    <xf numFmtId="0" fontId="25" fillId="0" borderId="0" xfId="0" applyFont="1" applyFill="1"/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18" fillId="0" borderId="0" xfId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vertical="center"/>
    </xf>
    <xf numFmtId="0" fontId="28" fillId="0" borderId="0" xfId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center" vertical="center"/>
    </xf>
    <xf numFmtId="0" fontId="11" fillId="0" borderId="0" xfId="0" applyFont="1" applyFill="1" applyBorder="1"/>
    <xf numFmtId="0" fontId="30" fillId="0" borderId="0" xfId="0" applyFont="1" applyFill="1" applyBorder="1"/>
    <xf numFmtId="0" fontId="32" fillId="0" borderId="1" xfId="0" applyFont="1" applyFill="1" applyBorder="1" applyAlignment="1">
      <alignment horizontal="left" vertical="center" wrapText="1"/>
    </xf>
    <xf numFmtId="41" fontId="31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41" fontId="31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41" fontId="34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41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wrapText="1"/>
    </xf>
    <xf numFmtId="41" fontId="35" fillId="0" borderId="0" xfId="0" applyNumberFormat="1" applyFont="1" applyFill="1" applyBorder="1" applyAlignment="1">
      <alignment horizontal="right"/>
    </xf>
    <xf numFmtId="0" fontId="22" fillId="0" borderId="0" xfId="1" applyFont="1" applyFill="1" applyAlignment="1">
      <alignment vertical="center"/>
    </xf>
    <xf numFmtId="3" fontId="0" fillId="0" borderId="0" xfId="0" applyNumberFormat="1" applyFill="1"/>
    <xf numFmtId="0" fontId="34" fillId="0" borderId="0" xfId="0" applyFont="1" applyFill="1" applyBorder="1"/>
    <xf numFmtId="41" fontId="31" fillId="0" borderId="2" xfId="7" applyNumberFormat="1" applyFont="1" applyFill="1" applyBorder="1" applyAlignment="1">
      <alignment horizontal="right" vertical="center"/>
    </xf>
    <xf numFmtId="41" fontId="31" fillId="0" borderId="0" xfId="7" applyNumberFormat="1" applyFont="1" applyFill="1" applyBorder="1" applyAlignment="1">
      <alignment horizontal="right" vertical="center"/>
    </xf>
    <xf numFmtId="41" fontId="34" fillId="0" borderId="0" xfId="0" applyNumberFormat="1" applyFont="1" applyFill="1" applyBorder="1" applyAlignment="1">
      <alignment horizontal="right"/>
    </xf>
    <xf numFmtId="41" fontId="31" fillId="0" borderId="3" xfId="7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horizontal="right" vertical="center"/>
    </xf>
    <xf numFmtId="0" fontId="31" fillId="0" borderId="0" xfId="6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wrapText="1"/>
    </xf>
    <xf numFmtId="41" fontId="31" fillId="0" borderId="2" xfId="7" applyNumberFormat="1" applyFont="1" applyFill="1" applyBorder="1" applyAlignment="1">
      <alignment vertical="center"/>
    </xf>
    <xf numFmtId="41" fontId="31" fillId="0" borderId="0" xfId="7" applyNumberFormat="1" applyFont="1" applyFill="1" applyBorder="1" applyAlignment="1">
      <alignment vertical="center"/>
    </xf>
    <xf numFmtId="0" fontId="31" fillId="0" borderId="0" xfId="6" applyFont="1" applyFill="1" applyBorder="1" applyAlignment="1">
      <alignment horizontal="left" vertical="center"/>
    </xf>
    <xf numFmtId="41" fontId="31" fillId="0" borderId="1" xfId="7" applyNumberFormat="1" applyFont="1" applyFill="1" applyBorder="1" applyAlignment="1">
      <alignment vertical="center"/>
    </xf>
    <xf numFmtId="0" fontId="4" fillId="0" borderId="0" xfId="1" applyFont="1" applyFill="1" applyAlignment="1">
      <alignment horizontal="left" vertical="center"/>
    </xf>
    <xf numFmtId="41" fontId="0" fillId="0" borderId="0" xfId="0" applyNumberFormat="1" applyFill="1"/>
    <xf numFmtId="0" fontId="37" fillId="0" borderId="0" xfId="0" applyFont="1" applyFill="1" applyBorder="1" applyAlignment="1">
      <alignment horizontal="center" wrapText="1"/>
    </xf>
    <xf numFmtId="41" fontId="38" fillId="0" borderId="0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41" fontId="34" fillId="0" borderId="0" xfId="0" applyNumberFormat="1" applyFont="1" applyFill="1" applyBorder="1"/>
    <xf numFmtId="41" fontId="26" fillId="0" borderId="0" xfId="0" applyNumberFormat="1" applyFont="1" applyFill="1" applyBorder="1" applyAlignment="1">
      <alignment horizontal="left" vertical="center" wrapText="1"/>
    </xf>
    <xf numFmtId="41" fontId="11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right"/>
    </xf>
    <xf numFmtId="0" fontId="22" fillId="0" borderId="0" xfId="8" applyFont="1" applyFill="1" applyAlignment="1">
      <alignment vertical="center"/>
    </xf>
    <xf numFmtId="0" fontId="22" fillId="0" borderId="0" xfId="2" applyFont="1" applyFill="1" applyBorder="1" applyAlignment="1">
      <alignment vertical="center"/>
    </xf>
    <xf numFmtId="49" fontId="44" fillId="0" borderId="0" xfId="3" applyNumberFormat="1" applyFont="1" applyFill="1" applyBorder="1" applyAlignment="1">
      <alignment horizontal="right" vertical="center" wrapText="1"/>
    </xf>
    <xf numFmtId="0" fontId="22" fillId="0" borderId="0" xfId="2" applyFont="1" applyFill="1"/>
    <xf numFmtId="15" fontId="45" fillId="0" borderId="0" xfId="1" applyNumberFormat="1" applyFont="1" applyFill="1" applyBorder="1" applyAlignment="1">
      <alignment horizontal="center" vertical="center" wrapText="1"/>
    </xf>
    <xf numFmtId="41" fontId="44" fillId="0" borderId="0" xfId="3" applyNumberFormat="1" applyFont="1" applyFill="1" applyBorder="1" applyAlignment="1">
      <alignment horizontal="right" vertical="center" wrapText="1"/>
    </xf>
    <xf numFmtId="0" fontId="46" fillId="0" borderId="0" xfId="2" applyFont="1" applyFill="1" applyBorder="1" applyAlignment="1">
      <alignment horizontal="center"/>
    </xf>
    <xf numFmtId="41" fontId="22" fillId="0" borderId="0" xfId="2" applyNumberFormat="1" applyFont="1" applyFill="1"/>
    <xf numFmtId="0" fontId="20" fillId="0" borderId="0" xfId="2" applyFont="1" applyFill="1"/>
    <xf numFmtId="41" fontId="20" fillId="0" borderId="2" xfId="5" applyNumberFormat="1" applyFont="1" applyFill="1" applyBorder="1" applyAlignment="1">
      <alignment horizontal="right"/>
    </xf>
    <xf numFmtId="41" fontId="20" fillId="0" borderId="1" xfId="5" applyNumberFormat="1" applyFont="1" applyFill="1" applyBorder="1" applyAlignment="1">
      <alignment horizontal="right"/>
    </xf>
    <xf numFmtId="41" fontId="20" fillId="0" borderId="4" xfId="5" applyNumberFormat="1" applyFont="1" applyFill="1" applyBorder="1" applyAlignment="1">
      <alignment horizontal="right"/>
    </xf>
    <xf numFmtId="41" fontId="22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center"/>
    </xf>
    <xf numFmtId="0" fontId="46" fillId="0" borderId="0" xfId="2" applyFont="1" applyFill="1" applyAlignment="1">
      <alignment horizontal="center"/>
    </xf>
    <xf numFmtId="0" fontId="22" fillId="0" borderId="0" xfId="2" applyFont="1" applyFill="1" applyAlignment="1">
      <alignment horizontal="center"/>
    </xf>
    <xf numFmtId="0" fontId="47" fillId="0" borderId="0" xfId="1" applyFont="1" applyFill="1" applyBorder="1" applyAlignment="1">
      <alignment horizontal="left" vertical="center"/>
    </xf>
    <xf numFmtId="0" fontId="48" fillId="0" borderId="0" xfId="1" applyFont="1" applyFill="1" applyBorder="1" applyAlignment="1">
      <alignment vertical="center"/>
    </xf>
    <xf numFmtId="0" fontId="49" fillId="0" borderId="0" xfId="2" applyFont="1" applyFill="1"/>
    <xf numFmtId="0" fontId="22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  <protection locked="0"/>
    </xf>
    <xf numFmtId="0" fontId="28" fillId="0" borderId="0" xfId="3" applyNumberFormat="1" applyFont="1" applyFill="1" applyBorder="1" applyAlignment="1" applyProtection="1">
      <alignment vertical="top"/>
      <protection locked="0"/>
    </xf>
    <xf numFmtId="0" fontId="15" fillId="0" borderId="0" xfId="3" applyNumberFormat="1" applyFont="1" applyFill="1" applyBorder="1" applyAlignment="1" applyProtection="1">
      <alignment vertical="center"/>
    </xf>
    <xf numFmtId="41" fontId="22" fillId="0" borderId="0" xfId="5" applyNumberFormat="1" applyFont="1" applyFill="1" applyBorder="1" applyAlignment="1">
      <alignment horizontal="right"/>
    </xf>
    <xf numFmtId="41" fontId="15" fillId="0" borderId="4" xfId="0" applyNumberFormat="1" applyFont="1" applyFill="1" applyBorder="1" applyAlignment="1">
      <alignment horizontal="right"/>
    </xf>
    <xf numFmtId="41" fontId="15" fillId="0" borderId="0" xfId="3" applyNumberFormat="1" applyFont="1" applyFill="1" applyBorder="1" applyAlignment="1" applyProtection="1">
      <alignment vertical="center"/>
    </xf>
    <xf numFmtId="0" fontId="9" fillId="0" borderId="0" xfId="0" applyFont="1" applyFill="1"/>
    <xf numFmtId="0" fontId="53" fillId="0" borderId="0" xfId="0" applyFont="1" applyFill="1" applyAlignment="1">
      <alignment wrapText="1"/>
    </xf>
    <xf numFmtId="0" fontId="5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1" fillId="0" borderId="0" xfId="0" applyFont="1" applyFill="1"/>
    <xf numFmtId="41" fontId="55" fillId="0" borderId="0" xfId="0" applyNumberFormat="1" applyFont="1" applyFill="1"/>
    <xf numFmtId="41" fontId="56" fillId="0" borderId="0" xfId="5" applyNumberFormat="1" applyFont="1" applyFill="1" applyBorder="1" applyAlignment="1">
      <alignment horizontal="right"/>
    </xf>
    <xf numFmtId="0" fontId="13" fillId="0" borderId="0" xfId="0" applyFont="1" applyFill="1"/>
    <xf numFmtId="166" fontId="54" fillId="0" borderId="0" xfId="12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horizontal="center" wrapText="1"/>
    </xf>
    <xf numFmtId="166" fontId="15" fillId="0" borderId="0" xfId="12" applyNumberFormat="1" applyFont="1" applyFill="1" applyBorder="1" applyAlignment="1" applyProtection="1">
      <alignment vertical="center"/>
    </xf>
    <xf numFmtId="41" fontId="20" fillId="0" borderId="0" xfId="11" applyNumberFormat="1" applyFont="1" applyFill="1" applyBorder="1" applyAlignment="1"/>
    <xf numFmtId="9" fontId="15" fillId="0" borderId="0" xfId="13" applyFont="1" applyFill="1" applyBorder="1" applyAlignment="1">
      <alignment horizontal="right"/>
    </xf>
    <xf numFmtId="41" fontId="41" fillId="0" borderId="0" xfId="11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 wrapText="1"/>
    </xf>
    <xf numFmtId="41" fontId="22" fillId="0" borderId="0" xfId="2" applyNumberFormat="1" applyFont="1" applyFill="1" applyAlignment="1">
      <alignment horizontal="center"/>
    </xf>
    <xf numFmtId="0" fontId="60" fillId="0" borderId="0" xfId="2" applyFont="1" applyFill="1" applyBorder="1"/>
    <xf numFmtId="41" fontId="46" fillId="0" borderId="0" xfId="2" applyNumberFormat="1" applyFont="1" applyFill="1" applyBorder="1" applyAlignment="1">
      <alignment horizontal="center"/>
    </xf>
    <xf numFmtId="0" fontId="21" fillId="0" borderId="1" xfId="9" applyFont="1" applyFill="1" applyBorder="1" applyAlignment="1">
      <alignment vertical="center"/>
    </xf>
    <xf numFmtId="0" fontId="21" fillId="0" borderId="0" xfId="9" applyFont="1" applyFill="1" applyBorder="1" applyAlignment="1">
      <alignment vertical="center"/>
    </xf>
    <xf numFmtId="0" fontId="21" fillId="0" borderId="5" xfId="9" applyFont="1" applyFill="1" applyBorder="1" applyAlignment="1">
      <alignment vertical="center"/>
    </xf>
    <xf numFmtId="0" fontId="21" fillId="0" borderId="0" xfId="9" applyFont="1" applyFill="1" applyBorder="1" applyAlignment="1">
      <alignment horizontal="left" vertical="center"/>
    </xf>
    <xf numFmtId="1" fontId="62" fillId="0" borderId="0" xfId="9" applyNumberFormat="1" applyFont="1" applyFill="1" applyBorder="1" applyAlignment="1">
      <alignment horizontal="right" vertical="center" wrapText="1"/>
    </xf>
    <xf numFmtId="15" fontId="61" fillId="0" borderId="0" xfId="1" applyNumberFormat="1" applyFont="1" applyFill="1" applyBorder="1" applyAlignment="1">
      <alignment horizontal="center" vertical="center" wrapText="1"/>
    </xf>
    <xf numFmtId="0" fontId="63" fillId="0" borderId="0" xfId="8" quotePrefix="1" applyFont="1" applyFill="1" applyBorder="1" applyAlignment="1">
      <alignment horizontal="left" vertical="center"/>
    </xf>
    <xf numFmtId="41" fontId="20" fillId="0" borderId="0" xfId="9" applyNumberFormat="1" applyFont="1" applyFill="1" applyBorder="1" applyAlignment="1">
      <alignment horizontal="right" vertical="center" wrapText="1"/>
    </xf>
    <xf numFmtId="0" fontId="64" fillId="0" borderId="0" xfId="2" applyFont="1" applyFill="1" applyBorder="1" applyAlignment="1">
      <alignment vertical="top" wrapText="1"/>
    </xf>
    <xf numFmtId="41" fontId="22" fillId="0" borderId="0" xfId="2" applyNumberFormat="1" applyFont="1" applyFill="1" applyBorder="1"/>
    <xf numFmtId="0" fontId="24" fillId="0" borderId="0" xfId="2" applyFont="1" applyFill="1" applyBorder="1" applyAlignment="1">
      <alignment vertical="top" wrapText="1"/>
    </xf>
    <xf numFmtId="41" fontId="22" fillId="0" borderId="0" xfId="5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49" fontId="22" fillId="0" borderId="0" xfId="2" applyNumberFormat="1" applyFont="1" applyFill="1" applyBorder="1"/>
    <xf numFmtId="0" fontId="64" fillId="0" borderId="0" xfId="2" applyFont="1" applyFill="1" applyBorder="1" applyAlignment="1">
      <alignment vertical="top"/>
    </xf>
    <xf numFmtId="0" fontId="24" fillId="0" borderId="0" xfId="2" applyFont="1" applyFill="1" applyBorder="1" applyAlignment="1">
      <alignment vertical="top"/>
    </xf>
    <xf numFmtId="0" fontId="46" fillId="0" borderId="0" xfId="2" applyFont="1" applyFill="1" applyBorder="1" applyAlignment="1">
      <alignment horizontal="center" vertical="center"/>
    </xf>
    <xf numFmtId="167" fontId="46" fillId="0" borderId="0" xfId="2" applyNumberFormat="1" applyFont="1" applyFill="1" applyBorder="1" applyAlignment="1">
      <alignment horizontal="center"/>
    </xf>
    <xf numFmtId="41" fontId="20" fillId="0" borderId="0" xfId="2" applyNumberFormat="1" applyFont="1" applyFill="1" applyBorder="1"/>
    <xf numFmtId="41" fontId="20" fillId="0" borderId="0" xfId="2" applyNumberFormat="1" applyFont="1" applyFill="1" applyBorder="1" applyAlignment="1">
      <alignment horizontal="right"/>
    </xf>
    <xf numFmtId="0" fontId="22" fillId="0" borderId="0" xfId="2" applyFont="1" applyFill="1" applyBorder="1"/>
    <xf numFmtId="0" fontId="20" fillId="0" borderId="0" xfId="2" applyFont="1" applyFill="1" applyBorder="1" applyAlignment="1">
      <alignment wrapText="1"/>
    </xf>
    <xf numFmtId="49" fontId="20" fillId="0" borderId="0" xfId="2" applyNumberFormat="1" applyFont="1" applyFill="1" applyBorder="1" applyAlignment="1">
      <alignment horizontal="center"/>
    </xf>
    <xf numFmtId="41" fontId="20" fillId="0" borderId="0" xfId="2" applyNumberFormat="1" applyFont="1" applyFill="1"/>
    <xf numFmtId="49" fontId="22" fillId="0" borderId="0" xfId="2" applyNumberFormat="1" applyFont="1" applyFill="1" applyBorder="1" applyAlignment="1">
      <alignment horizontal="right"/>
    </xf>
    <xf numFmtId="0" fontId="65" fillId="0" borderId="0" xfId="10" applyFont="1" applyFill="1" applyBorder="1" applyAlignment="1">
      <alignment horizontal="left" vertical="center"/>
    </xf>
    <xf numFmtId="0" fontId="50" fillId="0" borderId="0" xfId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/>
    </xf>
    <xf numFmtId="0" fontId="46" fillId="0" borderId="0" xfId="4" applyFont="1" applyFill="1"/>
    <xf numFmtId="0" fontId="22" fillId="0" borderId="0" xfId="4" applyFont="1" applyFill="1"/>
    <xf numFmtId="41" fontId="59" fillId="0" borderId="0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166" fontId="35" fillId="0" borderId="0" xfId="11" applyNumberFormat="1" applyFont="1" applyFill="1" applyBorder="1" applyAlignment="1">
      <alignment horizontal="right"/>
    </xf>
    <xf numFmtId="43" fontId="46" fillId="0" borderId="0" xfId="12" applyFont="1" applyFill="1" applyBorder="1" applyAlignment="1">
      <alignment horizontal="center"/>
    </xf>
    <xf numFmtId="0" fontId="26" fillId="0" borderId="0" xfId="0" applyFont="1" applyFill="1"/>
    <xf numFmtId="0" fontId="49" fillId="0" borderId="0" xfId="3" applyFont="1" applyFill="1" applyAlignment="1">
      <alignment horizontal="left"/>
    </xf>
    <xf numFmtId="0" fontId="49" fillId="0" borderId="0" xfId="3" applyNumberFormat="1" applyFont="1" applyFill="1" applyBorder="1" applyAlignment="1" applyProtection="1">
      <alignment vertical="top"/>
    </xf>
    <xf numFmtId="0" fontId="68" fillId="0" borderId="0" xfId="3" applyNumberFormat="1" applyFont="1" applyFill="1" applyBorder="1" applyAlignment="1" applyProtection="1">
      <alignment vertical="top"/>
    </xf>
    <xf numFmtId="0" fontId="67" fillId="0" borderId="0" xfId="3" applyFont="1" applyFill="1" applyAlignment="1">
      <alignment horizontal="left"/>
    </xf>
    <xf numFmtId="0" fontId="67" fillId="0" borderId="0" xfId="3" applyNumberFormat="1" applyFont="1" applyFill="1" applyBorder="1" applyAlignment="1" applyProtection="1">
      <alignment vertical="top"/>
    </xf>
    <xf numFmtId="166" fontId="49" fillId="0" borderId="0" xfId="3" applyNumberFormat="1" applyFont="1" applyFill="1" applyBorder="1" applyAlignment="1" applyProtection="1">
      <alignment vertical="top"/>
    </xf>
    <xf numFmtId="166" fontId="31" fillId="0" borderId="2" xfId="11" applyNumberFormat="1" applyFont="1" applyFill="1" applyBorder="1" applyAlignment="1">
      <alignment vertical="center"/>
    </xf>
    <xf numFmtId="166" fontId="15" fillId="0" borderId="0" xfId="3" applyNumberFormat="1" applyFont="1" applyFill="1" applyBorder="1" applyAlignment="1" applyProtection="1">
      <alignment vertical="center"/>
    </xf>
    <xf numFmtId="41" fontId="22" fillId="0" borderId="0" xfId="2" applyNumberFormat="1" applyFont="1" applyFill="1" applyAlignment="1">
      <alignment horizontal="right"/>
    </xf>
    <xf numFmtId="166" fontId="31" fillId="0" borderId="2" xfId="12" applyNumberFormat="1" applyFont="1" applyFill="1" applyBorder="1" applyAlignment="1">
      <alignment horizontal="left" vertical="center"/>
    </xf>
    <xf numFmtId="166" fontId="0" fillId="0" borderId="0" xfId="0" applyNumberFormat="1" applyFill="1"/>
    <xf numFmtId="0" fontId="22" fillId="0" borderId="0" xfId="0" applyFont="1" applyFill="1" applyBorder="1" applyAlignment="1">
      <alignment horizontal="left" vertical="center"/>
    </xf>
    <xf numFmtId="166" fontId="54" fillId="0" borderId="0" xfId="11" applyNumberFormat="1" applyFont="1" applyFill="1" applyBorder="1" applyAlignment="1">
      <alignment horizontal="right"/>
    </xf>
    <xf numFmtId="41" fontId="20" fillId="0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41" fontId="11" fillId="0" borderId="0" xfId="0" applyNumberFormat="1" applyFont="1" applyFill="1" applyBorder="1" applyAlignment="1">
      <alignment horizontal="right" vertical="top" wrapText="1"/>
    </xf>
    <xf numFmtId="0" fontId="53" fillId="0" borderId="0" xfId="6" applyFont="1" applyFill="1" applyBorder="1" applyAlignment="1">
      <alignment horizontal="center" vertical="center"/>
    </xf>
    <xf numFmtId="167" fontId="20" fillId="0" borderId="0" xfId="6" applyNumberFormat="1" applyFont="1" applyFill="1" applyBorder="1" applyAlignment="1">
      <alignment horizontal="right" vertical="center" wrapText="1"/>
    </xf>
    <xf numFmtId="165" fontId="16" fillId="0" borderId="0" xfId="0" applyNumberFormat="1" applyFont="1" applyFill="1" applyBorder="1"/>
    <xf numFmtId="41" fontId="22" fillId="0" borderId="1" xfId="0" applyNumberFormat="1" applyFont="1" applyFill="1" applyBorder="1" applyAlignment="1">
      <alignment horizontal="right"/>
    </xf>
    <xf numFmtId="168" fontId="16" fillId="0" borderId="0" xfId="0" applyNumberFormat="1" applyFont="1" applyFill="1" applyBorder="1"/>
    <xf numFmtId="41" fontId="5" fillId="0" borderId="0" xfId="3" applyNumberFormat="1" applyFont="1" applyFill="1" applyBorder="1" applyAlignment="1" applyProtection="1">
      <alignment vertical="center"/>
    </xf>
    <xf numFmtId="0" fontId="48" fillId="0" borderId="2" xfId="0" applyFont="1" applyFill="1" applyBorder="1"/>
    <xf numFmtId="0" fontId="0" fillId="0" borderId="2" xfId="0" applyFill="1" applyBorder="1"/>
    <xf numFmtId="0" fontId="79" fillId="0" borderId="0" xfId="3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wrapText="1"/>
    </xf>
    <xf numFmtId="0" fontId="40" fillId="2" borderId="0" xfId="0" applyFont="1" applyFill="1" applyBorder="1" applyAlignment="1">
      <alignment horizontal="center" wrapText="1"/>
    </xf>
    <xf numFmtId="41" fontId="41" fillId="2" borderId="0" xfId="11" applyNumberFormat="1" applyFont="1" applyFill="1" applyBorder="1" applyAlignment="1">
      <alignment horizontal="right"/>
    </xf>
    <xf numFmtId="0" fontId="34" fillId="2" borderId="0" xfId="0" applyFont="1" applyFill="1" applyBorder="1" applyAlignment="1">
      <alignment horizontal="left" vertical="center"/>
    </xf>
    <xf numFmtId="0" fontId="80" fillId="0" borderId="0" xfId="2" applyFont="1" applyFill="1" applyBorder="1" applyAlignment="1">
      <alignment horizontal="center"/>
    </xf>
    <xf numFmtId="0" fontId="48" fillId="0" borderId="0" xfId="0" applyFont="1" applyFill="1" applyBorder="1"/>
    <xf numFmtId="0" fontId="17" fillId="0" borderId="0" xfId="0" applyFont="1" applyFill="1" applyBorder="1" applyAlignment="1">
      <alignment horizontal="center" vertical="top"/>
    </xf>
    <xf numFmtId="0" fontId="30" fillId="2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left" vertical="center" wrapText="1"/>
    </xf>
    <xf numFmtId="0" fontId="85" fillId="0" borderId="0" xfId="0" applyFont="1" applyFill="1"/>
    <xf numFmtId="0" fontId="52" fillId="0" borderId="0" xfId="0" applyFont="1"/>
    <xf numFmtId="0" fontId="16" fillId="0" borderId="0" xfId="0" applyFont="1" applyFill="1" applyBorder="1" applyAlignment="1">
      <alignment vertical="center"/>
    </xf>
    <xf numFmtId="0" fontId="47" fillId="0" borderId="0" xfId="0" applyFont="1" applyAlignment="1"/>
    <xf numFmtId="0" fontId="3" fillId="0" borderId="1" xfId="1" applyFont="1" applyBorder="1" applyAlignment="1">
      <alignment vertical="center"/>
    </xf>
    <xf numFmtId="0" fontId="4" fillId="0" borderId="1" xfId="0" applyFont="1" applyBorder="1"/>
    <xf numFmtId="0" fontId="5" fillId="0" borderId="1" xfId="0" applyFont="1" applyBorder="1"/>
    <xf numFmtId="0" fontId="87" fillId="0" borderId="0" xfId="0" applyFont="1" applyFill="1"/>
    <xf numFmtId="0" fontId="86" fillId="0" borderId="0" xfId="0" applyFont="1" applyFill="1"/>
    <xf numFmtId="0" fontId="86" fillId="0" borderId="0" xfId="0" applyFont="1"/>
    <xf numFmtId="0" fontId="0" fillId="0" borderId="0" xfId="0"/>
    <xf numFmtId="0" fontId="6" fillId="0" borderId="0" xfId="0" applyFont="1"/>
    <xf numFmtId="0" fontId="3" fillId="0" borderId="0" xfId="0" applyFont="1"/>
    <xf numFmtId="0" fontId="5" fillId="0" borderId="0" xfId="0" applyFont="1"/>
    <xf numFmtId="0" fontId="5" fillId="0" borderId="0" xfId="1" applyFont="1" applyAlignment="1">
      <alignment vertical="center"/>
    </xf>
    <xf numFmtId="0" fontId="7" fillId="0" borderId="0" xfId="0" applyFont="1"/>
    <xf numFmtId="0" fontId="0" fillId="0" borderId="0" xfId="0"/>
    <xf numFmtId="0" fontId="6" fillId="0" borderId="0" xfId="0" applyFont="1"/>
    <xf numFmtId="0" fontId="3" fillId="0" borderId="0" xfId="0" applyFont="1"/>
    <xf numFmtId="0" fontId="9" fillId="0" borderId="0" xfId="0" applyFont="1"/>
    <xf numFmtId="0" fontId="0" fillId="0" borderId="0" xfId="0"/>
    <xf numFmtId="0" fontId="6" fillId="0" borderId="0" xfId="0" applyFont="1"/>
    <xf numFmtId="0" fontId="3" fillId="0" borderId="0" xfId="0" applyFont="1"/>
    <xf numFmtId="0" fontId="9" fillId="0" borderId="0" xfId="0" applyFont="1"/>
    <xf numFmtId="0" fontId="0" fillId="0" borderId="0" xfId="0"/>
    <xf numFmtId="0" fontId="6" fillId="0" borderId="0" xfId="0" applyFont="1"/>
    <xf numFmtId="0" fontId="3" fillId="0" borderId="0" xfId="0" applyFont="1"/>
    <xf numFmtId="0" fontId="9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0" fontId="9" fillId="0" borderId="0" xfId="0" applyFont="1"/>
    <xf numFmtId="0" fontId="0" fillId="0" borderId="0" xfId="0"/>
    <xf numFmtId="0" fontId="6" fillId="0" borderId="0" xfId="0" applyFont="1"/>
    <xf numFmtId="0" fontId="3" fillId="0" borderId="0" xfId="0" applyFont="1"/>
    <xf numFmtId="0" fontId="9" fillId="0" borderId="0" xfId="0" applyFont="1"/>
    <xf numFmtId="0" fontId="0" fillId="0" borderId="0" xfId="0"/>
    <xf numFmtId="0" fontId="82" fillId="0" borderId="0" xfId="0" applyFont="1"/>
    <xf numFmtId="0" fontId="0" fillId="0" borderId="0" xfId="0"/>
    <xf numFmtId="0" fontId="6" fillId="0" borderId="0" xfId="0" applyFont="1"/>
    <xf numFmtId="0" fontId="11" fillId="0" borderId="0" xfId="0" applyFont="1"/>
    <xf numFmtId="0" fontId="82" fillId="0" borderId="0" xfId="0" applyFont="1" applyAlignment="1">
      <alignment vertical="center"/>
    </xf>
    <xf numFmtId="0" fontId="83" fillId="0" borderId="0" xfId="0" applyFont="1"/>
    <xf numFmtId="0" fontId="0" fillId="0" borderId="0" xfId="0"/>
    <xf numFmtId="0" fontId="6" fillId="0" borderId="0" xfId="0" applyFont="1"/>
    <xf numFmtId="0" fontId="3" fillId="0" borderId="0" xfId="0" applyFont="1"/>
    <xf numFmtId="0" fontId="9" fillId="0" borderId="0" xfId="0" applyFont="1"/>
    <xf numFmtId="0" fontId="47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82" fillId="0" borderId="0" xfId="0" applyFont="1"/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84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16" fillId="0" borderId="0" xfId="14" applyFont="1" applyAlignment="1">
      <alignment horizontal="left" vertical="center" wrapText="1"/>
    </xf>
    <xf numFmtId="0" fontId="16" fillId="0" borderId="0" xfId="14" applyFont="1" applyAlignment="1">
      <alignment horizontal="left" vertical="center"/>
    </xf>
    <xf numFmtId="0" fontId="16" fillId="0" borderId="0" xfId="14" applyFont="1" applyAlignment="1">
      <alignment horizontal="left" vertical="center"/>
    </xf>
    <xf numFmtId="0" fontId="16" fillId="0" borderId="0" xfId="14" applyFont="1" applyAlignment="1">
      <alignment horizontal="left" vertical="center"/>
    </xf>
    <xf numFmtId="0" fontId="20" fillId="0" borderId="0" xfId="14" applyFont="1" applyAlignment="1">
      <alignment horizontal="left" vertical="center"/>
    </xf>
    <xf numFmtId="0" fontId="88" fillId="0" borderId="0" xfId="14" applyFont="1" applyAlignment="1">
      <alignment horizontal="left" vertical="center"/>
    </xf>
    <xf numFmtId="0" fontId="84" fillId="0" borderId="0" xfId="6" applyFont="1" applyFill="1" applyBorder="1" applyAlignment="1">
      <alignment horizontal="left" vertical="center"/>
    </xf>
    <xf numFmtId="0" fontId="34" fillId="0" borderId="0" xfId="14" applyFont="1" applyAlignment="1">
      <alignment horizontal="left" vertical="center"/>
    </xf>
    <xf numFmtId="0" fontId="22" fillId="0" borderId="0" xfId="1" applyFont="1" applyAlignment="1">
      <alignment vertical="center"/>
    </xf>
    <xf numFmtId="0" fontId="31" fillId="0" borderId="0" xfId="14" applyFont="1" applyAlignment="1">
      <alignment horizontal="left" vertical="center"/>
    </xf>
    <xf numFmtId="0" fontId="20" fillId="0" borderId="0" xfId="14" applyFont="1" applyAlignment="1">
      <alignment vertical="center"/>
    </xf>
    <xf numFmtId="0" fontId="22" fillId="0" borderId="0" xfId="1" applyFont="1" applyAlignment="1">
      <alignment vertical="center"/>
    </xf>
    <xf numFmtId="0" fontId="89" fillId="0" borderId="0" xfId="3" applyNumberFormat="1" applyFont="1" applyFill="1" applyBorder="1" applyAlignment="1" applyProtection="1">
      <alignment horizontal="center" vertical="center"/>
    </xf>
    <xf numFmtId="0" fontId="82" fillId="0" borderId="0" xfId="3" applyNumberFormat="1" applyFont="1" applyFill="1" applyBorder="1" applyAlignment="1" applyProtection="1">
      <alignment horizontal="center" vertical="top" wrapText="1"/>
    </xf>
    <xf numFmtId="0" fontId="82" fillId="0" borderId="0" xfId="3" applyNumberFormat="1" applyFont="1" applyFill="1" applyBorder="1" applyAlignment="1" applyProtection="1">
      <alignment horizontal="right" vertical="top" wrapText="1"/>
    </xf>
    <xf numFmtId="0" fontId="89" fillId="0" borderId="0" xfId="0" applyFont="1" applyFill="1" applyBorder="1" applyAlignment="1">
      <alignment horizontal="center" vertical="top"/>
    </xf>
    <xf numFmtId="0" fontId="89" fillId="0" borderId="0" xfId="0" applyFont="1" applyFill="1" applyBorder="1" applyAlignment="1">
      <alignment horizontal="right" vertical="top"/>
    </xf>
    <xf numFmtId="0" fontId="22" fillId="0" borderId="0" xfId="21" applyFont="1" applyFill="1" applyBorder="1" applyAlignment="1">
      <alignment vertical="top" wrapText="1"/>
    </xf>
    <xf numFmtId="0" fontId="21" fillId="0" borderId="0" xfId="0" applyFont="1"/>
    <xf numFmtId="0" fontId="50" fillId="2" borderId="0" xfId="0" applyFont="1" applyFill="1"/>
    <xf numFmtId="0" fontId="82" fillId="0" borderId="0" xfId="0" applyFont="1" applyAlignment="1"/>
    <xf numFmtId="0" fontId="91" fillId="0" borderId="0" xfId="0" applyFont="1"/>
    <xf numFmtId="0" fontId="94" fillId="0" borderId="0" xfId="0" applyFont="1" applyFill="1"/>
    <xf numFmtId="0" fontId="62" fillId="0" borderId="0" xfId="0" applyFont="1" applyFill="1"/>
    <xf numFmtId="0" fontId="95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22" fillId="0" borderId="0" xfId="6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96" fillId="0" borderId="0" xfId="0" applyFont="1" applyAlignment="1">
      <alignment horizontal="left" vertical="center"/>
    </xf>
    <xf numFmtId="0" fontId="97" fillId="0" borderId="0" xfId="0" applyFont="1" applyAlignment="1">
      <alignment horizontal="left" vertical="center"/>
    </xf>
    <xf numFmtId="0" fontId="98" fillId="0" borderId="0" xfId="0" applyFont="1" applyAlignment="1">
      <alignment horizontal="left" vertical="center"/>
    </xf>
    <xf numFmtId="0" fontId="47" fillId="0" borderId="0" xfId="1" applyFont="1" applyFill="1" applyBorder="1" applyAlignment="1">
      <alignment horizontal="right"/>
    </xf>
    <xf numFmtId="0" fontId="31" fillId="0" borderId="1" xfId="0" applyFont="1" applyFill="1" applyBorder="1" applyAlignment="1">
      <alignment horizontal="left" vertical="center"/>
    </xf>
    <xf numFmtId="0" fontId="16" fillId="0" borderId="0" xfId="1" applyFont="1" applyFill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20" fillId="0" borderId="1" xfId="1" applyFont="1" applyFill="1" applyBorder="1" applyAlignment="1">
      <alignment vertical="center"/>
    </xf>
    <xf numFmtId="0" fontId="20" fillId="0" borderId="5" xfId="1" applyFont="1" applyFill="1" applyBorder="1" applyAlignment="1">
      <alignment vertical="center"/>
    </xf>
    <xf numFmtId="0" fontId="23" fillId="0" borderId="0" xfId="21" applyFont="1" applyFill="1" applyBorder="1" applyAlignment="1">
      <alignment vertical="top" wrapText="1"/>
    </xf>
    <xf numFmtId="0" fontId="99" fillId="0" borderId="0" xfId="0" applyFont="1"/>
    <xf numFmtId="0" fontId="22" fillId="0" borderId="0" xfId="2" applyFont="1" applyFill="1" applyBorder="1" applyAlignment="1">
      <alignment vertical="top" wrapText="1"/>
    </xf>
    <xf numFmtId="0" fontId="22" fillId="0" borderId="0" xfId="2" applyFont="1" applyFill="1" applyBorder="1" applyAlignment="1">
      <alignment vertical="top"/>
    </xf>
    <xf numFmtId="0" fontId="21" fillId="0" borderId="0" xfId="0" applyFont="1" applyAlignment="1">
      <alignment horizontal="left" vertical="center"/>
    </xf>
    <xf numFmtId="0" fontId="92" fillId="0" borderId="1" xfId="1" applyFont="1" applyFill="1" applyBorder="1" applyAlignment="1">
      <alignment horizontal="left" vertical="center"/>
    </xf>
    <xf numFmtId="0" fontId="63" fillId="0" borderId="0" xfId="0" applyNumberFormat="1" applyFont="1" applyFill="1" applyBorder="1" applyAlignment="1" applyProtection="1">
      <alignment vertical="top"/>
    </xf>
    <xf numFmtId="0" fontId="100" fillId="0" borderId="1" xfId="3" applyNumberFormat="1" applyFont="1" applyFill="1" applyBorder="1" applyAlignment="1" applyProtection="1">
      <alignment vertical="top"/>
    </xf>
    <xf numFmtId="166" fontId="100" fillId="0" borderId="1" xfId="3" applyNumberFormat="1" applyFont="1" applyFill="1" applyBorder="1" applyAlignment="1" applyProtection="1">
      <alignment vertical="top"/>
    </xf>
    <xf numFmtId="0" fontId="100" fillId="0" borderId="0" xfId="3" applyNumberFormat="1" applyFont="1" applyFill="1" applyBorder="1" applyAlignment="1" applyProtection="1">
      <alignment vertical="top"/>
    </xf>
    <xf numFmtId="166" fontId="100" fillId="0" borderId="0" xfId="3" applyNumberFormat="1" applyFont="1" applyFill="1" applyBorder="1" applyAlignment="1" applyProtection="1">
      <alignment vertical="top"/>
    </xf>
    <xf numFmtId="0" fontId="103" fillId="0" borderId="0" xfId="0" applyFont="1" applyFill="1" applyBorder="1" applyAlignment="1">
      <alignment horizontal="left" vertical="center"/>
    </xf>
    <xf numFmtId="0" fontId="101" fillId="0" borderId="0" xfId="1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left" vertical="center"/>
    </xf>
    <xf numFmtId="14" fontId="100" fillId="0" borderId="0" xfId="3" applyNumberFormat="1" applyFont="1" applyFill="1" applyBorder="1" applyAlignment="1" applyProtection="1">
      <alignment vertical="top"/>
    </xf>
    <xf numFmtId="0" fontId="101" fillId="0" borderId="0" xfId="1" applyFont="1" applyFill="1" applyBorder="1" applyAlignment="1">
      <alignment horizontal="center" vertical="center"/>
    </xf>
    <xf numFmtId="0" fontId="100" fillId="0" borderId="0" xfId="3" applyNumberFormat="1" applyFont="1" applyFill="1" applyBorder="1" applyAlignment="1" applyProtection="1">
      <alignment horizontal="center" vertical="center"/>
    </xf>
    <xf numFmtId="0" fontId="100" fillId="0" borderId="0" xfId="3" applyNumberFormat="1" applyFont="1" applyFill="1" applyBorder="1" applyAlignment="1" applyProtection="1">
      <alignment vertical="top"/>
      <protection locked="0"/>
    </xf>
    <xf numFmtId="166" fontId="100" fillId="0" borderId="0" xfId="3" applyNumberFormat="1" applyFont="1" applyFill="1" applyBorder="1" applyAlignment="1" applyProtection="1">
      <alignment vertical="top"/>
      <protection locked="0"/>
    </xf>
    <xf numFmtId="0" fontId="101" fillId="0" borderId="0" xfId="3" applyNumberFormat="1" applyFont="1" applyFill="1" applyBorder="1" applyAlignment="1" applyProtection="1">
      <alignment horizontal="right" wrapText="1"/>
    </xf>
    <xf numFmtId="0" fontId="104" fillId="0" borderId="0" xfId="0" applyFont="1" applyFill="1" applyBorder="1" applyAlignment="1"/>
    <xf numFmtId="0" fontId="101" fillId="0" borderId="0" xfId="0" applyFont="1" applyFill="1" applyBorder="1" applyAlignment="1">
      <alignment horizontal="right"/>
    </xf>
    <xf numFmtId="0" fontId="104" fillId="0" borderId="0" xfId="3" applyNumberFormat="1" applyFont="1" applyFill="1" applyBorder="1" applyAlignment="1" applyProtection="1">
      <alignment vertical="top"/>
      <protection locked="0"/>
    </xf>
    <xf numFmtId="166" fontId="101" fillId="0" borderId="0" xfId="0" applyNumberFormat="1" applyFont="1" applyFill="1" applyBorder="1" applyAlignment="1">
      <alignment horizontal="right"/>
    </xf>
    <xf numFmtId="0" fontId="100" fillId="0" borderId="0" xfId="0" applyFont="1" applyFill="1" applyBorder="1" applyAlignment="1"/>
    <xf numFmtId="0" fontId="105" fillId="0" borderId="0" xfId="0" applyFont="1" applyFill="1" applyBorder="1" applyAlignment="1">
      <alignment horizontal="right"/>
    </xf>
    <xf numFmtId="0" fontId="100" fillId="0" borderId="0" xfId="0" applyNumberFormat="1" applyFont="1" applyFill="1" applyBorder="1" applyAlignment="1" applyProtection="1">
      <alignment vertical="top" wrapText="1"/>
    </xf>
    <xf numFmtId="0" fontId="105" fillId="0" borderId="0" xfId="3" applyNumberFormat="1" applyFont="1" applyFill="1" applyBorder="1" applyAlignment="1" applyProtection="1">
      <alignment vertical="center"/>
    </xf>
    <xf numFmtId="166" fontId="104" fillId="0" borderId="0" xfId="11" applyNumberFormat="1" applyFont="1" applyFill="1" applyBorder="1" applyAlignment="1" applyProtection="1">
      <alignment horizontal="right"/>
    </xf>
    <xf numFmtId="166" fontId="100" fillId="0" borderId="0" xfId="11" applyNumberFormat="1" applyFont="1" applyFill="1" applyBorder="1" applyAlignment="1" applyProtection="1">
      <alignment horizontal="right"/>
    </xf>
    <xf numFmtId="166" fontId="105" fillId="0" borderId="0" xfId="3" applyNumberFormat="1" applyFont="1" applyFill="1" applyBorder="1" applyAlignment="1" applyProtection="1">
      <alignment vertical="center"/>
    </xf>
    <xf numFmtId="166" fontId="104" fillId="0" borderId="0" xfId="11" applyNumberFormat="1" applyFont="1" applyFill="1" applyBorder="1" applyAlignment="1" applyProtection="1">
      <alignment vertical="center"/>
    </xf>
    <xf numFmtId="166" fontId="104" fillId="0" borderId="0" xfId="3" applyNumberFormat="1" applyFont="1" applyFill="1" applyBorder="1" applyAlignment="1" applyProtection="1">
      <alignment vertical="center"/>
    </xf>
    <xf numFmtId="0" fontId="101" fillId="0" borderId="0" xfId="3" applyNumberFormat="1" applyFont="1" applyFill="1" applyBorder="1" applyAlignment="1" applyProtection="1">
      <alignment vertical="center" wrapText="1"/>
    </xf>
    <xf numFmtId="166" fontId="101" fillId="0" borderId="4" xfId="3" applyNumberFormat="1" applyFont="1" applyFill="1" applyBorder="1" applyAlignment="1" applyProtection="1">
      <alignment horizontal="right"/>
    </xf>
    <xf numFmtId="166" fontId="100" fillId="0" borderId="0" xfId="3" applyNumberFormat="1" applyFont="1" applyFill="1" applyBorder="1" applyAlignment="1" applyProtection="1">
      <alignment horizontal="right"/>
    </xf>
    <xf numFmtId="166" fontId="101" fillId="0" borderId="0" xfId="3" applyNumberFormat="1" applyFont="1" applyFill="1" applyBorder="1" applyAlignment="1" applyProtection="1">
      <alignment horizontal="right"/>
    </xf>
    <xf numFmtId="166" fontId="101" fillId="0" borderId="0" xfId="3" applyNumberFormat="1" applyFont="1" applyFill="1" applyBorder="1" applyAlignment="1" applyProtection="1">
      <alignment vertical="center"/>
    </xf>
    <xf numFmtId="0" fontId="101" fillId="0" borderId="0" xfId="3" applyNumberFormat="1" applyFont="1" applyFill="1" applyBorder="1" applyAlignment="1" applyProtection="1">
      <alignment vertical="center"/>
    </xf>
    <xf numFmtId="166" fontId="101" fillId="0" borderId="0" xfId="12" applyNumberFormat="1" applyFont="1" applyFill="1" applyBorder="1" applyAlignment="1" applyProtection="1">
      <alignment vertical="center"/>
    </xf>
    <xf numFmtId="0" fontId="100" fillId="0" borderId="0" xfId="0" applyFont="1" applyAlignment="1">
      <alignment vertical="center" wrapText="1"/>
    </xf>
    <xf numFmtId="166" fontId="100" fillId="0" borderId="0" xfId="12" applyNumberFormat="1" applyFont="1" applyFill="1" applyBorder="1" applyAlignment="1" applyProtection="1">
      <alignment horizontal="right"/>
    </xf>
    <xf numFmtId="166" fontId="100" fillId="0" borderId="0" xfId="12" applyNumberFormat="1" applyFont="1" applyFill="1" applyBorder="1" applyAlignment="1" applyProtection="1">
      <alignment vertical="center"/>
    </xf>
    <xf numFmtId="0" fontId="100" fillId="0" borderId="0" xfId="0" applyNumberFormat="1" applyFont="1" applyFill="1" applyBorder="1" applyAlignment="1" applyProtection="1">
      <alignment vertical="top"/>
    </xf>
    <xf numFmtId="166" fontId="100" fillId="0" borderId="0" xfId="3" applyNumberFormat="1" applyFont="1" applyFill="1" applyBorder="1" applyAlignment="1" applyProtection="1">
      <alignment vertical="center"/>
    </xf>
    <xf numFmtId="166" fontId="101" fillId="0" borderId="1" xfId="12" applyNumberFormat="1" applyFont="1" applyFill="1" applyBorder="1" applyAlignment="1" applyProtection="1">
      <alignment vertical="center"/>
    </xf>
    <xf numFmtId="166" fontId="101" fillId="0" borderId="0" xfId="12" applyNumberFormat="1" applyFont="1" applyFill="1" applyBorder="1" applyAlignment="1" applyProtection="1">
      <alignment horizontal="right"/>
    </xf>
    <xf numFmtId="166" fontId="101" fillId="0" borderId="1" xfId="12" applyNumberFormat="1" applyFont="1" applyFill="1" applyBorder="1" applyAlignment="1" applyProtection="1">
      <alignment horizontal="right"/>
    </xf>
    <xf numFmtId="0" fontId="104" fillId="0" borderId="0" xfId="0" applyFont="1" applyAlignment="1">
      <alignment vertical="center"/>
    </xf>
    <xf numFmtId="0" fontId="100" fillId="0" borderId="0" xfId="3" applyNumberFormat="1" applyFont="1" applyFill="1" applyBorder="1" applyAlignment="1" applyProtection="1">
      <alignment vertical="center"/>
    </xf>
    <xf numFmtId="0" fontId="104" fillId="0" borderId="0" xfId="0" applyNumberFormat="1" applyFont="1" applyFill="1" applyBorder="1" applyAlignment="1" applyProtection="1">
      <alignment horizontal="left" vertical="top" indent="1"/>
    </xf>
    <xf numFmtId="0" fontId="100" fillId="0" borderId="0" xfId="0" applyNumberFormat="1" applyFont="1" applyFill="1" applyBorder="1" applyAlignment="1" applyProtection="1">
      <alignment horizontal="left" vertical="top" wrapText="1"/>
    </xf>
    <xf numFmtId="43" fontId="104" fillId="0" borderId="0" xfId="11" applyNumberFormat="1" applyFont="1" applyFill="1" applyBorder="1" applyAlignment="1" applyProtection="1">
      <alignment horizontal="right"/>
    </xf>
    <xf numFmtId="166" fontId="104" fillId="0" borderId="0" xfId="12" applyNumberFormat="1" applyFont="1" applyFill="1" applyBorder="1" applyAlignment="1" applyProtection="1">
      <alignment horizontal="right"/>
    </xf>
    <xf numFmtId="0" fontId="101" fillId="0" borderId="0" xfId="0" applyFont="1" applyAlignment="1">
      <alignment vertical="center"/>
    </xf>
    <xf numFmtId="166" fontId="101" fillId="0" borderId="1" xfId="11" applyNumberFormat="1" applyFont="1" applyFill="1" applyBorder="1" applyAlignment="1" applyProtection="1">
      <alignment horizontal="right"/>
    </xf>
    <xf numFmtId="0" fontId="104" fillId="0" borderId="0" xfId="0" applyFont="1" applyAlignment="1">
      <alignment vertical="center" wrapText="1"/>
    </xf>
    <xf numFmtId="43" fontId="100" fillId="0" borderId="0" xfId="11" applyNumberFormat="1" applyFont="1" applyFill="1" applyBorder="1" applyAlignment="1" applyProtection="1">
      <alignment horizontal="right"/>
    </xf>
    <xf numFmtId="0" fontId="100" fillId="0" borderId="0" xfId="0" applyFont="1" applyAlignment="1">
      <alignment vertical="center"/>
    </xf>
    <xf numFmtId="0" fontId="93" fillId="0" borderId="0" xfId="3" applyFont="1" applyAlignment="1">
      <alignment vertical="center" wrapText="1"/>
    </xf>
    <xf numFmtId="0" fontId="101" fillId="0" borderId="0" xfId="0" applyFont="1" applyAlignment="1">
      <alignment vertical="center" wrapText="1"/>
    </xf>
    <xf numFmtId="0" fontId="106" fillId="0" borderId="0" xfId="0" applyFont="1"/>
    <xf numFmtId="0" fontId="102" fillId="0" borderId="0" xfId="0" applyNumberFormat="1" applyFont="1" applyFill="1" applyBorder="1" applyAlignment="1" applyProtection="1">
      <alignment vertical="top"/>
    </xf>
    <xf numFmtId="166" fontId="100" fillId="0" borderId="0" xfId="12" applyNumberFormat="1" applyFont="1" applyFill="1" applyBorder="1" applyAlignment="1" applyProtection="1">
      <alignment horizontal="center"/>
    </xf>
    <xf numFmtId="0" fontId="100" fillId="0" borderId="0" xfId="3" applyFont="1" applyAlignment="1">
      <alignment vertical="center" wrapText="1"/>
    </xf>
    <xf numFmtId="166" fontId="100" fillId="0" borderId="1" xfId="12" applyNumberFormat="1" applyFont="1" applyFill="1" applyBorder="1" applyAlignment="1" applyProtection="1">
      <alignment horizontal="right"/>
    </xf>
    <xf numFmtId="166" fontId="100" fillId="0" borderId="5" xfId="12" applyNumberFormat="1" applyFont="1" applyFill="1" applyBorder="1" applyAlignment="1" applyProtection="1">
      <alignment vertical="center"/>
    </xf>
    <xf numFmtId="166" fontId="101" fillId="0" borderId="5" xfId="12" applyNumberFormat="1" applyFont="1" applyFill="1" applyBorder="1" applyAlignment="1" applyProtection="1">
      <alignment vertical="center"/>
    </xf>
    <xf numFmtId="0" fontId="100" fillId="0" borderId="0" xfId="0" applyFont="1" applyAlignment="1">
      <alignment vertical="top"/>
    </xf>
    <xf numFmtId="0" fontId="107" fillId="0" borderId="0" xfId="3" applyNumberFormat="1" applyFont="1" applyFill="1" applyBorder="1" applyAlignment="1" applyProtection="1">
      <alignment vertical="center"/>
    </xf>
    <xf numFmtId="0" fontId="104" fillId="0" borderId="0" xfId="48" applyFont="1" applyAlignment="1">
      <alignment vertical="center" wrapText="1"/>
    </xf>
    <xf numFmtId="0" fontId="108" fillId="0" borderId="0" xfId="3" applyNumberFormat="1" applyFont="1" applyFill="1" applyBorder="1" applyAlignment="1" applyProtection="1">
      <alignment vertical="center" wrapText="1"/>
    </xf>
    <xf numFmtId="0" fontId="109" fillId="0" borderId="0" xfId="3" applyNumberFormat="1" applyFont="1" applyFill="1" applyBorder="1" applyAlignment="1" applyProtection="1">
      <alignment horizontal="center" vertical="center"/>
    </xf>
    <xf numFmtId="166" fontId="108" fillId="0" borderId="0" xfId="3" applyNumberFormat="1" applyFont="1" applyFill="1" applyBorder="1" applyAlignment="1" applyProtection="1">
      <alignment horizontal="right"/>
    </xf>
    <xf numFmtId="166" fontId="109" fillId="0" borderId="0" xfId="3" applyNumberFormat="1" applyFont="1" applyFill="1" applyBorder="1" applyAlignment="1" applyProtection="1">
      <alignment horizontal="right"/>
    </xf>
    <xf numFmtId="166" fontId="108" fillId="0" borderId="0" xfId="12" applyNumberFormat="1" applyFont="1" applyFill="1" applyBorder="1" applyAlignment="1" applyProtection="1">
      <alignment horizontal="right"/>
    </xf>
    <xf numFmtId="166" fontId="108" fillId="0" borderId="0" xfId="3" applyNumberFormat="1" applyFont="1" applyFill="1" applyBorder="1" applyAlignment="1" applyProtection="1">
      <alignment vertical="center"/>
    </xf>
    <xf numFmtId="0" fontId="108" fillId="0" borderId="0" xfId="3" applyNumberFormat="1" applyFont="1" applyFill="1" applyBorder="1" applyAlignment="1" applyProtection="1">
      <alignment vertical="center"/>
    </xf>
    <xf numFmtId="166" fontId="109" fillId="0" borderId="0" xfId="12" applyNumberFormat="1" applyFont="1" applyFill="1" applyBorder="1" applyAlignment="1" applyProtection="1">
      <alignment vertical="center"/>
    </xf>
    <xf numFmtId="43" fontId="101" fillId="0" borderId="0" xfId="3" applyNumberFormat="1" applyFont="1" applyFill="1" applyBorder="1" applyAlignment="1" applyProtection="1">
      <alignment vertical="center"/>
    </xf>
    <xf numFmtId="0" fontId="105" fillId="0" borderId="0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right"/>
    </xf>
    <xf numFmtId="41" fontId="100" fillId="0" borderId="0" xfId="0" applyNumberFormat="1" applyFont="1" applyFill="1" applyBorder="1" applyAlignment="1">
      <alignment horizontal="right"/>
    </xf>
    <xf numFmtId="166" fontId="100" fillId="0" borderId="0" xfId="0" applyNumberFormat="1" applyFont="1" applyFill="1" applyBorder="1" applyAlignment="1">
      <alignment horizontal="right"/>
    </xf>
    <xf numFmtId="0" fontId="100" fillId="0" borderId="0" xfId="0" applyFont="1" applyFill="1" applyBorder="1"/>
    <xf numFmtId="0" fontId="100" fillId="0" borderId="0" xfId="0" applyFont="1" applyFill="1" applyBorder="1" applyAlignment="1">
      <alignment horizontal="center"/>
    </xf>
    <xf numFmtId="166" fontId="100" fillId="0" borderId="0" xfId="0" applyNumberFormat="1" applyFont="1" applyFill="1" applyBorder="1"/>
    <xf numFmtId="0" fontId="110" fillId="0" borderId="0" xfId="0" applyFont="1" applyFill="1" applyBorder="1" applyAlignment="1">
      <alignment horizontal="left" vertical="center" wrapText="1"/>
    </xf>
    <xf numFmtId="0" fontId="105" fillId="0" borderId="0" xfId="1" applyFont="1" applyFill="1" applyBorder="1" applyAlignment="1">
      <alignment vertical="center"/>
    </xf>
    <xf numFmtId="0" fontId="100" fillId="0" borderId="0" xfId="3" applyNumberFormat="1" applyFont="1" applyFill="1" applyBorder="1" applyAlignment="1" applyProtection="1">
      <alignment horizontal="right"/>
    </xf>
    <xf numFmtId="0" fontId="110" fillId="0" borderId="0" xfId="0" applyFont="1" applyFill="1" applyBorder="1" applyAlignment="1">
      <alignment horizontal="right" vertical="center" wrapText="1"/>
    </xf>
    <xf numFmtId="0" fontId="104" fillId="0" borderId="0" xfId="0" applyFont="1" applyFill="1" applyBorder="1" applyAlignment="1">
      <alignment vertical="center" wrapText="1"/>
    </xf>
    <xf numFmtId="0" fontId="104" fillId="0" borderId="0" xfId="1" applyFont="1" applyFill="1" applyBorder="1" applyAlignment="1">
      <alignment horizontal="right" vertical="center"/>
    </xf>
    <xf numFmtId="0" fontId="104" fillId="0" borderId="0" xfId="0" applyFont="1" applyFill="1" applyBorder="1" applyAlignment="1">
      <alignment horizontal="right"/>
    </xf>
    <xf numFmtId="0" fontId="105" fillId="0" borderId="0" xfId="1" quotePrefix="1" applyFont="1" applyFill="1" applyBorder="1" applyAlignment="1">
      <alignment horizontal="left"/>
    </xf>
    <xf numFmtId="0" fontId="105" fillId="0" borderId="0" xfId="0" applyFont="1" applyAlignment="1"/>
    <xf numFmtId="0" fontId="105" fillId="0" borderId="0" xfId="3" quotePrefix="1" applyNumberFormat="1" applyFont="1" applyFill="1" applyBorder="1" applyAlignment="1" applyProtection="1">
      <alignment horizontal="right" vertical="top"/>
    </xf>
    <xf numFmtId="0" fontId="105" fillId="0" borderId="0" xfId="1" applyFont="1" applyFill="1" applyBorder="1" applyAlignment="1">
      <alignment horizontal="right"/>
    </xf>
    <xf numFmtId="0" fontId="105" fillId="0" borderId="0" xfId="3" applyNumberFormat="1" applyFont="1" applyFill="1" applyBorder="1" applyAlignment="1" applyProtection="1">
      <alignment vertical="top"/>
    </xf>
    <xf numFmtId="0" fontId="111" fillId="0" borderId="5" xfId="3" applyNumberFormat="1" applyFont="1" applyFill="1" applyBorder="1" applyAlignment="1" applyProtection="1">
      <alignment vertical="top"/>
    </xf>
    <xf numFmtId="166" fontId="82" fillId="0" borderId="0" xfId="3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top"/>
    </xf>
    <xf numFmtId="0" fontId="104" fillId="0" borderId="0" xfId="0" applyNumberFormat="1" applyFont="1" applyFill="1" applyBorder="1" applyAlignment="1" applyProtection="1">
      <alignment vertical="top"/>
    </xf>
    <xf numFmtId="0" fontId="105" fillId="2" borderId="0" xfId="0" applyFont="1" applyFill="1" applyBorder="1"/>
    <xf numFmtId="166" fontId="112" fillId="0" borderId="4" xfId="3" applyNumberFormat="1" applyFont="1" applyFill="1" applyBorder="1" applyAlignment="1" applyProtection="1">
      <alignment horizontal="right"/>
    </xf>
    <xf numFmtId="0" fontId="97" fillId="0" borderId="0" xfId="0" applyFont="1"/>
    <xf numFmtId="0" fontId="66" fillId="0" borderId="0" xfId="0" applyFont="1" applyAlignment="1">
      <alignment vertical="center"/>
    </xf>
    <xf numFmtId="0" fontId="29" fillId="0" borderId="0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0" fontId="84" fillId="0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41" fontId="4" fillId="0" borderId="0" xfId="0" applyNumberFormat="1" applyFont="1" applyFill="1" applyBorder="1" applyAlignment="1">
      <alignment horizontal="right" vertical="center" wrapText="1"/>
    </xf>
    <xf numFmtId="41" fontId="11" fillId="0" borderId="0" xfId="0" applyNumberFormat="1" applyFont="1" applyFill="1" applyBorder="1" applyAlignment="1">
      <alignment horizontal="right" vertical="center" wrapText="1"/>
    </xf>
    <xf numFmtId="41" fontId="4" fillId="0" borderId="0" xfId="0" applyNumberFormat="1" applyFont="1" applyFill="1" applyBorder="1" applyAlignment="1">
      <alignment horizontal="right" vertical="top" wrapText="1"/>
    </xf>
    <xf numFmtId="41" fontId="11" fillId="0" borderId="0" xfId="0" applyNumberFormat="1" applyFont="1" applyFill="1" applyBorder="1" applyAlignment="1">
      <alignment horizontal="right" vertical="top" wrapText="1"/>
    </xf>
    <xf numFmtId="0" fontId="65" fillId="2" borderId="0" xfId="0" applyFont="1" applyFill="1" applyAlignment="1">
      <alignment horizontal="left" wrapText="1"/>
    </xf>
    <xf numFmtId="0" fontId="105" fillId="0" borderId="0" xfId="48" applyFont="1" applyAlignment="1">
      <alignment horizontal="left" vertical="center" wrapText="1"/>
    </xf>
    <xf numFmtId="0" fontId="100" fillId="0" borderId="0" xfId="48" applyNumberFormat="1" applyFont="1" applyFill="1" applyBorder="1" applyAlignment="1" applyProtection="1">
      <alignment horizontal="left" vertical="center" wrapText="1"/>
    </xf>
    <xf numFmtId="0" fontId="82" fillId="0" borderId="0" xfId="3" applyNumberFormat="1" applyFont="1" applyFill="1" applyBorder="1" applyAlignment="1" applyProtection="1">
      <alignment horizontal="right" vertical="top" wrapText="1"/>
    </xf>
    <xf numFmtId="0" fontId="89" fillId="0" borderId="0" xfId="0" applyFont="1" applyFill="1" applyBorder="1" applyAlignment="1">
      <alignment horizontal="right" vertical="top"/>
    </xf>
    <xf numFmtId="0" fontId="92" fillId="0" borderId="0" xfId="1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62" fillId="0" borderId="0" xfId="6" applyFont="1" applyFill="1" applyBorder="1" applyAlignment="1">
      <alignment horizontal="center" vertical="center"/>
    </xf>
    <xf numFmtId="0" fontId="100" fillId="0" borderId="0" xfId="3" applyNumberFormat="1" applyFont="1" applyFill="1" applyBorder="1" applyAlignment="1" applyProtection="1"/>
    <xf numFmtId="0" fontId="100" fillId="0" borderId="0" xfId="0" applyFont="1" applyFill="1" applyBorder="1" applyAlignment="1"/>
    <xf numFmtId="0" fontId="107" fillId="0" borderId="0" xfId="0" applyFont="1" applyFill="1" applyBorder="1" applyAlignment="1">
      <alignment horizontal="center" vertical="center" wrapText="1"/>
    </xf>
    <xf numFmtId="0" fontId="107" fillId="0" borderId="0" xfId="0" applyFont="1" applyFill="1" applyBorder="1" applyAlignment="1">
      <alignment horizontal="center" vertical="center"/>
    </xf>
  </cellXfs>
  <cellStyles count="50">
    <cellStyle name="Comma" xfId="12" builtinId="3"/>
    <cellStyle name="Comma 2" xfId="11" xr:uid="{00000000-0005-0000-0000-000001000000}"/>
    <cellStyle name="Comma 2 2" xfId="17" xr:uid="{00000000-0005-0000-0000-000002000000}"/>
    <cellStyle name="Comma 2 2 2" xfId="42" xr:uid="{00000000-0005-0000-0000-000003000000}"/>
    <cellStyle name="Comma 3" xfId="16" xr:uid="{00000000-0005-0000-0000-000004000000}"/>
    <cellStyle name="Comma 3 2" xfId="25" xr:uid="{00000000-0005-0000-0000-000005000000}"/>
    <cellStyle name="Comma 3 2 2" xfId="47" xr:uid="{75EDA45F-1153-4E10-A976-162B746DFB00}"/>
    <cellStyle name="Comma 3 3" xfId="40" xr:uid="{00000000-0005-0000-0000-000006000000}"/>
    <cellStyle name="Comma 3 4" xfId="38" xr:uid="{00000000-0005-0000-0000-000007000000}"/>
    <cellStyle name="Comma 4" xfId="18" xr:uid="{00000000-0005-0000-0000-000008000000}"/>
    <cellStyle name="Comma 5" xfId="41" xr:uid="{00000000-0005-0000-0000-000009000000}"/>
    <cellStyle name="Comma 6" xfId="46" xr:uid="{166FD471-B08C-4214-A25C-0D2838954C44}"/>
    <cellStyle name="Hyperlink 2" xfId="35" xr:uid="{00000000-0005-0000-0000-00000A000000}"/>
    <cellStyle name="Normal" xfId="0" builtinId="0"/>
    <cellStyle name="Normal 10" xfId="32" xr:uid="{00000000-0005-0000-0000-00000C000000}"/>
    <cellStyle name="Normal 2" xfId="14" xr:uid="{00000000-0005-0000-0000-00000D000000}"/>
    <cellStyle name="Normal 2 10" xfId="29" xr:uid="{00000000-0005-0000-0000-00000E000000}"/>
    <cellStyle name="Normal 2 2" xfId="26" xr:uid="{00000000-0005-0000-0000-00000F000000}"/>
    <cellStyle name="Normal 2 2 2" xfId="45" xr:uid="{00000000-0005-0000-0000-000010000000}"/>
    <cellStyle name="Normal 2 3" xfId="19" xr:uid="{00000000-0005-0000-0000-000011000000}"/>
    <cellStyle name="Normal 3" xfId="20" xr:uid="{00000000-0005-0000-0000-000012000000}"/>
    <cellStyle name="Normal 4" xfId="24" xr:uid="{00000000-0005-0000-0000-000013000000}"/>
    <cellStyle name="Normal 5" xfId="27" xr:uid="{00000000-0005-0000-0000-000014000000}"/>
    <cellStyle name="Normal 6" xfId="31" xr:uid="{00000000-0005-0000-0000-000015000000}"/>
    <cellStyle name="Normal 6 2" xfId="33" xr:uid="{00000000-0005-0000-0000-000016000000}"/>
    <cellStyle name="Normal 7" xfId="30" xr:uid="{00000000-0005-0000-0000-000017000000}"/>
    <cellStyle name="Normal 8" xfId="15" xr:uid="{00000000-0005-0000-0000-000018000000}"/>
    <cellStyle name="Normal 8 2" xfId="44" xr:uid="{00000000-0005-0000-0000-000019000000}"/>
    <cellStyle name="Normal 8 3" xfId="34" xr:uid="{00000000-0005-0000-0000-00001A000000}"/>
    <cellStyle name="Normal 9" xfId="36" xr:uid="{00000000-0005-0000-0000-00001B000000}"/>
    <cellStyle name="Normal_BAL" xfId="1" xr:uid="{00000000-0005-0000-0000-00001C000000}"/>
    <cellStyle name="Normal_Financial statements 2000 Alcomet" xfId="2" xr:uid="{00000000-0005-0000-0000-00001D000000}"/>
    <cellStyle name="Normal_Financial statements 2000 Alcomet 3" xfId="21" xr:uid="{00000000-0005-0000-0000-00001E000000}"/>
    <cellStyle name="Normal_Financial statements_bg model 2002" xfId="3" xr:uid="{00000000-0005-0000-0000-00001F000000}"/>
    <cellStyle name="Normal_Financial statements_bg model 2002 2" xfId="48" xr:uid="{D9A4A1C4-7690-4AFC-A120-4797D7BE48C3}"/>
    <cellStyle name="Normal_FS_2004_Final_28.03.05" xfId="4" xr:uid="{00000000-0005-0000-0000-000020000000}"/>
    <cellStyle name="Normal_FS_SOPHARMA_2005 (2)" xfId="5" xr:uid="{00000000-0005-0000-0000-000021000000}"/>
    <cellStyle name="Normal_FS'05-Neochim group-raboten_Final2" xfId="6" xr:uid="{00000000-0005-0000-0000-000022000000}"/>
    <cellStyle name="Normal_P&amp;L" xfId="7" xr:uid="{00000000-0005-0000-0000-000023000000}"/>
    <cellStyle name="Normal_P&amp;L_Financial statements_bg model 2002" xfId="8" xr:uid="{00000000-0005-0000-0000-000024000000}"/>
    <cellStyle name="Normal_Sheet2" xfId="9" xr:uid="{00000000-0005-0000-0000-000025000000}"/>
    <cellStyle name="Normal_SOPHARMA_FS_01_12_2007_predvaritelen" xfId="10" xr:uid="{00000000-0005-0000-0000-000026000000}"/>
    <cellStyle name="Percent" xfId="13" builtinId="5"/>
    <cellStyle name="Percent 2" xfId="28" xr:uid="{00000000-0005-0000-0000-000028000000}"/>
    <cellStyle name="Percent 3" xfId="22" xr:uid="{00000000-0005-0000-0000-000029000000}"/>
    <cellStyle name="Percent 3 2" xfId="43" xr:uid="{00000000-0005-0000-0000-00002A000000}"/>
    <cellStyle name="Percent 3 3" xfId="37" xr:uid="{00000000-0005-0000-0000-00002B000000}"/>
    <cellStyle name="Percent 4" xfId="49" xr:uid="{37197C6B-1095-44F8-8F35-DF6F62FCCEF9}"/>
    <cellStyle name="Обычный 2" xfId="23" xr:uid="{00000000-0005-0000-0000-00002C000000}"/>
    <cellStyle name="Обычный_8" xfId="39" xr:uid="{00000000-0005-0000-0000-00002D000000}"/>
  </cellStyles>
  <dxfs count="0"/>
  <tableStyles count="0" defaultTableStyle="TableStyleMedium9" defaultPivotStyle="PivotStyleLight16"/>
  <colors>
    <mruColors>
      <color rgb="FF00FFFF"/>
      <color rgb="FF66FF66"/>
      <color rgb="FFFF00FF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office/AppData/Local/Microsoft/Windows/INetCache/IE/YNGUZANA/3jr_q3_2018_cons_financial_report_according_to_ifrs_standards_p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 refreshError="1"/>
      <sheetData sheetId="1">
        <row r="1">
          <cell r="A1" t="str">
            <v>GRUPA SOPHARMA</v>
          </cell>
        </row>
      </sheetData>
      <sheetData sheetId="2">
        <row r="1">
          <cell r="A1" t="str">
            <v>GRUPA SOPHARMA</v>
          </cell>
        </row>
        <row r="4">
          <cell r="C4" t="str">
            <v>Aplikacje</v>
          </cell>
        </row>
      </sheetData>
      <sheetData sheetId="3">
        <row r="1">
          <cell r="A1" t="str">
            <v>GRUPA SOPHARMA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view="pageBreakPreview" topLeftCell="A19" zoomScaleNormal="70" zoomScaleSheetLayoutView="100" workbookViewId="0">
      <selection activeCell="D16" sqref="D16"/>
    </sheetView>
  </sheetViews>
  <sheetFormatPr defaultColWidth="0" defaultRowHeight="12.75" customHeight="1" zeroHeight="1"/>
  <cols>
    <col min="1" max="2" width="9.28515625" style="2" customWidth="1"/>
    <col min="3" max="3" width="27.85546875" style="2" customWidth="1"/>
    <col min="4" max="6" width="9.28515625" style="2" customWidth="1"/>
    <col min="7" max="7" width="23.28515625" style="2" customWidth="1"/>
    <col min="8" max="9" width="9.28515625" style="2" customWidth="1"/>
    <col min="10" max="16384" width="9.28515625" style="2" hidden="1"/>
  </cols>
  <sheetData>
    <row r="1" spans="1:9" ht="18.75">
      <c r="A1" s="230" t="s">
        <v>10</v>
      </c>
      <c r="B1" s="231"/>
      <c r="C1" s="231"/>
      <c r="D1" s="232" t="s">
        <v>11</v>
      </c>
      <c r="E1" s="231"/>
      <c r="F1" s="231"/>
      <c r="G1" s="1"/>
      <c r="H1" s="1"/>
    </row>
    <row r="2" spans="1:9"/>
    <row r="3" spans="1:9"/>
    <row r="4" spans="1:9"/>
    <row r="5" spans="1:9" ht="18.75">
      <c r="A5" s="238" t="s">
        <v>169</v>
      </c>
      <c r="C5" s="236"/>
      <c r="D5" s="237" t="s">
        <v>12</v>
      </c>
      <c r="E5" s="241"/>
      <c r="F5" s="239"/>
      <c r="H5" s="5"/>
      <c r="I5" s="5"/>
    </row>
    <row r="6" spans="1:9" ht="17.25" customHeight="1">
      <c r="A6" s="3"/>
      <c r="B6" s="238"/>
      <c r="C6" s="236"/>
      <c r="D6" s="237" t="s">
        <v>13</v>
      </c>
      <c r="E6" s="241"/>
      <c r="F6" s="239"/>
      <c r="H6" s="5"/>
      <c r="I6" s="5"/>
    </row>
    <row r="7" spans="1:9" ht="18.75">
      <c r="A7" s="3"/>
      <c r="B7" s="238"/>
      <c r="C7" s="236"/>
      <c r="D7" s="237" t="s">
        <v>14</v>
      </c>
      <c r="E7" s="241"/>
      <c r="F7" s="239"/>
      <c r="H7" s="5"/>
      <c r="I7" s="5"/>
    </row>
    <row r="8" spans="1:9" ht="18.75">
      <c r="A8" s="6"/>
      <c r="B8" s="238"/>
      <c r="C8" s="236"/>
      <c r="D8" s="237" t="s">
        <v>15</v>
      </c>
      <c r="E8" s="241"/>
      <c r="F8" s="239"/>
      <c r="H8" s="5"/>
      <c r="I8" s="5"/>
    </row>
    <row r="9" spans="1:9" ht="18.75">
      <c r="A9" s="3"/>
      <c r="B9" s="240"/>
      <c r="C9" s="236"/>
      <c r="D9" s="237" t="s">
        <v>16</v>
      </c>
      <c r="E9" s="241"/>
      <c r="F9" s="240"/>
      <c r="H9" s="5"/>
      <c r="I9" s="5"/>
    </row>
    <row r="10" spans="1:9" ht="18.75">
      <c r="A10" s="3"/>
      <c r="D10" s="7"/>
      <c r="E10" s="7"/>
      <c r="F10" s="5"/>
      <c r="G10" s="5"/>
      <c r="H10" s="5"/>
      <c r="I10" s="5"/>
    </row>
    <row r="11" spans="1:9" ht="18.75">
      <c r="A11" s="3"/>
      <c r="D11" s="8"/>
      <c r="E11" s="8"/>
      <c r="F11" s="8"/>
      <c r="G11" s="5"/>
      <c r="H11" s="5"/>
      <c r="I11" s="5"/>
    </row>
    <row r="12" spans="1:9" ht="18.75">
      <c r="A12" s="244" t="s">
        <v>17</v>
      </c>
      <c r="B12" s="242"/>
      <c r="C12" s="242"/>
      <c r="D12" s="243" t="s">
        <v>12</v>
      </c>
      <c r="E12" s="245"/>
      <c r="F12" s="245"/>
      <c r="G12" s="10"/>
    </row>
    <row r="13" spans="1:9" ht="16.5">
      <c r="D13" s="8"/>
      <c r="E13" s="9"/>
      <c r="F13" s="9"/>
      <c r="G13" s="11"/>
      <c r="H13" s="5"/>
      <c r="I13" s="5"/>
    </row>
    <row r="14" spans="1:9" ht="18.75">
      <c r="A14" s="248" t="s">
        <v>18</v>
      </c>
      <c r="B14" s="246"/>
      <c r="C14" s="246"/>
      <c r="D14" s="247" t="s">
        <v>19</v>
      </c>
      <c r="E14" s="249"/>
      <c r="F14" s="9"/>
      <c r="G14" s="11"/>
      <c r="H14" s="5"/>
      <c r="I14" s="5"/>
    </row>
    <row r="15" spans="1:9" ht="18.75">
      <c r="A15" s="3"/>
      <c r="D15" s="8"/>
      <c r="E15" s="9"/>
      <c r="F15" s="9"/>
      <c r="G15" s="11"/>
      <c r="H15" s="5"/>
      <c r="I15" s="5"/>
    </row>
    <row r="16" spans="1:9" ht="18.75">
      <c r="A16" s="310" t="s">
        <v>61</v>
      </c>
      <c r="B16" s="311"/>
      <c r="C16" s="311"/>
      <c r="D16" s="269" t="s">
        <v>170</v>
      </c>
      <c r="E16" s="235"/>
      <c r="F16" s="235"/>
      <c r="G16" s="11"/>
      <c r="H16" s="5"/>
      <c r="I16" s="5"/>
    </row>
    <row r="17" spans="1:9" ht="18.75">
      <c r="A17" s="3"/>
      <c r="D17" s="8"/>
      <c r="E17" s="9"/>
      <c r="F17" s="9"/>
      <c r="G17" s="10"/>
      <c r="H17" s="3"/>
      <c r="I17" s="3"/>
    </row>
    <row r="18" spans="1:9" ht="18.75">
      <c r="A18" s="252" t="s">
        <v>20</v>
      </c>
      <c r="B18" s="250"/>
      <c r="C18" s="254"/>
      <c r="D18" s="251" t="s">
        <v>21</v>
      </c>
      <c r="E18" s="253"/>
      <c r="F18" s="9"/>
      <c r="G18" s="10"/>
      <c r="H18" s="3"/>
      <c r="I18" s="3"/>
    </row>
    <row r="19" spans="1:9" ht="18.75">
      <c r="A19" s="3"/>
      <c r="D19" s="8"/>
      <c r="E19" s="9"/>
      <c r="F19" s="9"/>
      <c r="G19" s="10"/>
      <c r="H19" s="3"/>
      <c r="I19" s="3"/>
    </row>
    <row r="20" spans="1:9" ht="18.75">
      <c r="A20" s="3"/>
      <c r="D20" s="8"/>
      <c r="E20" s="9"/>
      <c r="F20" s="9"/>
      <c r="G20" s="10"/>
    </row>
    <row r="21" spans="1:9" ht="18.75">
      <c r="A21" s="259" t="s">
        <v>23</v>
      </c>
      <c r="B21" s="257"/>
      <c r="C21" s="257"/>
      <c r="D21" s="258" t="s">
        <v>24</v>
      </c>
      <c r="E21" s="260"/>
      <c r="F21" s="260"/>
      <c r="G21" s="10"/>
    </row>
    <row r="22" spans="1:9" ht="18.75">
      <c r="A22" s="259"/>
      <c r="B22" s="257"/>
      <c r="C22" s="257"/>
      <c r="D22" s="258" t="s">
        <v>25</v>
      </c>
      <c r="E22" s="260"/>
      <c r="F22" s="260"/>
      <c r="G22" s="10"/>
    </row>
    <row r="23" spans="1:9" ht="18.75">
      <c r="F23" s="10"/>
      <c r="G23" s="13"/>
    </row>
    <row r="24" spans="1:9" ht="18.75">
      <c r="A24" s="262" t="s">
        <v>26</v>
      </c>
      <c r="B24" s="261"/>
      <c r="C24" s="12"/>
      <c r="D24" s="4" t="s">
        <v>171</v>
      </c>
      <c r="E24" s="234"/>
      <c r="F24" s="233"/>
      <c r="G24" s="226"/>
      <c r="H24" s="227"/>
    </row>
    <row r="25" spans="1:9" ht="18.75">
      <c r="A25" s="3"/>
      <c r="C25" s="12"/>
      <c r="D25" s="255" t="s">
        <v>22</v>
      </c>
      <c r="E25" s="256"/>
      <c r="F25" s="13"/>
      <c r="G25" s="15"/>
      <c r="H25" s="16"/>
      <c r="I25" s="16"/>
    </row>
    <row r="26" spans="1:9" ht="18" customHeight="1">
      <c r="A26" s="3"/>
      <c r="C26" s="5"/>
      <c r="D26" s="314" t="s">
        <v>172</v>
      </c>
      <c r="E26" s="312"/>
      <c r="F26" s="313"/>
      <c r="G26" s="129"/>
      <c r="H26" s="130"/>
      <c r="I26" s="131"/>
    </row>
    <row r="27" spans="1:9" ht="18.75">
      <c r="A27" s="3"/>
      <c r="D27" s="4"/>
      <c r="E27" s="15"/>
      <c r="F27" s="13"/>
      <c r="G27" s="15"/>
      <c r="H27" s="16"/>
      <c r="I27" s="16"/>
    </row>
    <row r="28" spans="1:9" ht="18.75">
      <c r="A28" s="280" t="s">
        <v>29</v>
      </c>
      <c r="B28" s="268"/>
      <c r="C28" s="268"/>
      <c r="D28" s="433" t="s">
        <v>30</v>
      </c>
      <c r="E28" s="433"/>
      <c r="F28" s="433"/>
      <c r="G28" s="433"/>
      <c r="H28" s="433"/>
      <c r="I28" s="3"/>
    </row>
    <row r="29" spans="1:9" ht="18.75">
      <c r="A29" s="270"/>
      <c r="B29" s="268"/>
      <c r="C29" s="268"/>
      <c r="D29" s="433" t="s">
        <v>31</v>
      </c>
      <c r="E29" s="433"/>
      <c r="F29" s="433"/>
      <c r="G29" s="433"/>
      <c r="H29" s="268"/>
      <c r="I29" s="3"/>
    </row>
    <row r="30" spans="1:9" ht="18.75">
      <c r="A30" s="270"/>
      <c r="B30" s="268"/>
      <c r="C30" s="268"/>
      <c r="D30" s="433" t="s">
        <v>32</v>
      </c>
      <c r="E30" s="433"/>
      <c r="F30" s="433"/>
      <c r="G30" s="433"/>
      <c r="H30" s="268"/>
      <c r="I30" s="3"/>
    </row>
    <row r="31" spans="1:9" ht="18.75">
      <c r="A31" s="270"/>
      <c r="B31" s="268"/>
      <c r="C31" s="268"/>
      <c r="D31" s="433" t="s">
        <v>33</v>
      </c>
      <c r="E31" s="433"/>
      <c r="F31" s="433"/>
      <c r="G31" s="433"/>
      <c r="H31" s="268"/>
    </row>
    <row r="32" spans="1:9" ht="18.75">
      <c r="A32" s="270"/>
      <c r="B32" s="268"/>
      <c r="C32" s="268"/>
      <c r="D32" s="433" t="s">
        <v>34</v>
      </c>
      <c r="E32" s="433"/>
      <c r="F32" s="433"/>
      <c r="G32" s="433"/>
      <c r="H32" s="433"/>
    </row>
    <row r="33" spans="1:9" ht="18.75">
      <c r="A33" s="270"/>
      <c r="B33" s="268"/>
      <c r="C33" s="268"/>
      <c r="D33" s="433" t="s">
        <v>35</v>
      </c>
      <c r="E33" s="433"/>
      <c r="F33" s="433"/>
      <c r="G33" s="271"/>
      <c r="H33" s="268"/>
    </row>
    <row r="34" spans="1:9" ht="18.75">
      <c r="A34" s="270"/>
      <c r="B34" s="268"/>
      <c r="C34" s="268"/>
      <c r="D34" s="269" t="s">
        <v>36</v>
      </c>
      <c r="E34" s="271"/>
      <c r="F34" s="271"/>
      <c r="G34" s="271"/>
      <c r="H34" s="268"/>
    </row>
    <row r="35" spans="1:9" ht="18.75">
      <c r="A35" s="270"/>
      <c r="B35" s="268"/>
      <c r="C35" s="268"/>
      <c r="D35" s="269" t="s">
        <v>37</v>
      </c>
      <c r="E35" s="271"/>
      <c r="F35" s="271"/>
      <c r="G35" s="271"/>
      <c r="H35" s="268"/>
    </row>
    <row r="36" spans="1:9" ht="18.75">
      <c r="A36" s="3"/>
      <c r="D36" s="4"/>
      <c r="E36" s="128"/>
      <c r="F36" s="128"/>
      <c r="G36" s="128"/>
    </row>
    <row r="37" spans="1:9" ht="18.75">
      <c r="A37" s="3"/>
      <c r="E37" s="14"/>
      <c r="F37" s="10"/>
      <c r="G37" s="14"/>
    </row>
    <row r="38" spans="1:9" ht="18.75">
      <c r="A38" s="266" t="s">
        <v>27</v>
      </c>
      <c r="B38" s="267"/>
      <c r="C38" s="263"/>
      <c r="D38" s="264" t="s">
        <v>28</v>
      </c>
      <c r="E38" s="265"/>
      <c r="F38" s="265"/>
      <c r="G38" s="265"/>
      <c r="H38" s="263"/>
      <c r="I38" s="16"/>
    </row>
    <row r="39" spans="1:9" ht="18.75">
      <c r="A39" s="3"/>
      <c r="E39" s="14"/>
      <c r="F39" s="10"/>
      <c r="G39" s="14"/>
    </row>
    <row r="40" spans="1:9" ht="18.75">
      <c r="A40" s="3"/>
      <c r="F40" s="3"/>
    </row>
    <row r="41" spans="1:9" ht="18.75">
      <c r="A41" s="3"/>
      <c r="F41" s="3"/>
    </row>
    <row r="42" spans="1:9" ht="18.75">
      <c r="A42" s="3"/>
      <c r="F42" s="3"/>
    </row>
    <row r="43" spans="1:9" ht="18.75">
      <c r="A43" s="3"/>
      <c r="F43" s="3"/>
    </row>
    <row r="44" spans="1:9" ht="18.75">
      <c r="A44" s="3"/>
      <c r="F44" s="3"/>
    </row>
    <row r="45" spans="1:9" ht="18.75">
      <c r="A45" s="3"/>
      <c r="F45" s="3"/>
    </row>
    <row r="46" spans="1:9" ht="18.75">
      <c r="A46" s="3"/>
      <c r="F46" s="3"/>
    </row>
    <row r="47" spans="1:9"/>
    <row r="48" spans="1:9"/>
    <row r="49"/>
    <row r="50"/>
    <row r="5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mergeCells count="6">
    <mergeCell ref="D33:F33"/>
    <mergeCell ref="D28:H28"/>
    <mergeCell ref="D29:G29"/>
    <mergeCell ref="D30:G30"/>
    <mergeCell ref="D31:G31"/>
    <mergeCell ref="D32:H32"/>
  </mergeCells>
  <pageMargins left="0.78740157480314965" right="0.35433070866141736" top="0.39370078740157483" bottom="0.39370078740157483" header="0.51181102362204722" footer="0.5118110236220472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4"/>
  <sheetViews>
    <sheetView tabSelected="1" showWhiteSpace="0" view="pageBreakPreview" zoomScale="90" zoomScaleNormal="90" zoomScaleSheetLayoutView="90" workbookViewId="0">
      <selection activeCell="A36" sqref="A36"/>
    </sheetView>
  </sheetViews>
  <sheetFormatPr defaultColWidth="9.140625" defaultRowHeight="15"/>
  <cols>
    <col min="1" max="1" width="80.42578125" style="17" customWidth="1"/>
    <col min="2" max="2" width="11.5703125" style="25" customWidth="1"/>
    <col min="3" max="3" width="5.28515625" style="21" customWidth="1"/>
    <col min="4" max="4" width="12.28515625" style="21" customWidth="1"/>
    <col min="5" max="5" width="2.140625" style="21" customWidth="1"/>
    <col min="6" max="6" width="12.28515625" style="21" customWidth="1"/>
    <col min="7" max="7" width="2.7109375" style="21" customWidth="1"/>
    <col min="8" max="8" width="12.28515625" style="17" bestFit="1" customWidth="1"/>
    <col min="9" max="9" width="5" style="17" customWidth="1"/>
    <col min="10" max="10" width="11.5703125" style="17" bestFit="1" customWidth="1"/>
    <col min="11" max="16384" width="9.140625" style="17"/>
  </cols>
  <sheetData>
    <row r="1" spans="1:10">
      <c r="A1" s="435" t="s">
        <v>11</v>
      </c>
      <c r="B1" s="436"/>
      <c r="C1" s="436"/>
      <c r="D1" s="436"/>
      <c r="E1" s="436"/>
      <c r="F1" s="436"/>
      <c r="G1" s="436"/>
    </row>
    <row r="2" spans="1:10" s="18" customFormat="1">
      <c r="A2" s="437" t="s">
        <v>173</v>
      </c>
      <c r="B2" s="438"/>
      <c r="C2" s="438"/>
      <c r="D2" s="438"/>
      <c r="E2" s="438"/>
      <c r="F2" s="438"/>
      <c r="G2" s="438"/>
    </row>
    <row r="3" spans="1:10">
      <c r="A3" s="63" t="s">
        <v>97</v>
      </c>
      <c r="B3" s="179"/>
      <c r="C3" s="19"/>
      <c r="D3" s="19"/>
      <c r="E3" s="19"/>
      <c r="F3" s="19"/>
      <c r="G3" s="19"/>
    </row>
    <row r="4" spans="1:10" ht="4.5" customHeight="1">
      <c r="A4" s="201"/>
      <c r="B4" s="179"/>
      <c r="C4" s="19"/>
      <c r="D4" s="19"/>
      <c r="E4" s="19"/>
      <c r="F4" s="19"/>
      <c r="G4" s="19"/>
    </row>
    <row r="5" spans="1:10" ht="5.25" customHeight="1">
      <c r="A5" s="201"/>
      <c r="B5" s="179"/>
      <c r="C5" s="19"/>
      <c r="D5" s="19"/>
      <c r="E5" s="19"/>
      <c r="F5" s="19"/>
      <c r="G5" s="19"/>
    </row>
    <row r="6" spans="1:10" ht="15" customHeight="1">
      <c r="A6" s="18"/>
      <c r="B6" s="224" t="s">
        <v>206</v>
      </c>
      <c r="C6" s="202"/>
      <c r="D6" s="439" t="s">
        <v>4</v>
      </c>
      <c r="E6" s="202"/>
      <c r="F6" s="439" t="s">
        <v>3</v>
      </c>
      <c r="G6" s="215" t="s">
        <v>9</v>
      </c>
    </row>
    <row r="7" spans="1:10">
      <c r="A7" s="18"/>
      <c r="B7" s="224"/>
      <c r="C7" s="202"/>
      <c r="D7" s="440"/>
      <c r="E7" s="202"/>
      <c r="F7" s="440"/>
      <c r="G7" s="202"/>
    </row>
    <row r="8" spans="1:10">
      <c r="A8" s="20"/>
    </row>
    <row r="9" spans="1:10">
      <c r="A9" s="20"/>
    </row>
    <row r="10" spans="1:10" ht="15" customHeight="1">
      <c r="A10" s="228" t="s">
        <v>38</v>
      </c>
      <c r="B10" s="25">
        <v>3</v>
      </c>
      <c r="D10" s="22">
        <v>1179143</v>
      </c>
      <c r="F10" s="22">
        <v>1017105</v>
      </c>
      <c r="H10" s="207"/>
      <c r="J10" s="23"/>
    </row>
    <row r="11" spans="1:10">
      <c r="A11" s="228" t="s">
        <v>39</v>
      </c>
      <c r="B11" s="25">
        <v>4</v>
      </c>
      <c r="D11" s="22">
        <f>11840-3</f>
        <v>11837</v>
      </c>
      <c r="F11" s="22">
        <v>6684</v>
      </c>
    </row>
    <row r="12" spans="1:10">
      <c r="A12" s="290" t="s">
        <v>44</v>
      </c>
      <c r="D12" s="24">
        <v>8773</v>
      </c>
      <c r="F12" s="24">
        <v>8741</v>
      </c>
      <c r="G12" s="25"/>
      <c r="J12" s="23"/>
    </row>
    <row r="13" spans="1:10">
      <c r="A13" s="291" t="s">
        <v>45</v>
      </c>
      <c r="B13" s="25">
        <v>5</v>
      </c>
      <c r="D13" s="22">
        <v>-91303</v>
      </c>
      <c r="F13" s="22">
        <v>-90153</v>
      </c>
      <c r="H13" s="26"/>
      <c r="J13" s="23"/>
    </row>
    <row r="14" spans="1:10">
      <c r="A14" s="228" t="s">
        <v>40</v>
      </c>
      <c r="B14" s="25">
        <v>6</v>
      </c>
      <c r="D14" s="22">
        <v>-75897</v>
      </c>
      <c r="F14" s="22">
        <v>-63546</v>
      </c>
      <c r="H14" s="26"/>
      <c r="J14" s="23"/>
    </row>
    <row r="15" spans="1:10">
      <c r="A15" s="228" t="s">
        <v>41</v>
      </c>
      <c r="B15" s="25">
        <v>7</v>
      </c>
      <c r="D15" s="22">
        <v>-119441</v>
      </c>
      <c r="F15" s="22">
        <v>-101424</v>
      </c>
      <c r="H15" s="27"/>
    </row>
    <row r="16" spans="1:10">
      <c r="A16" s="228" t="s">
        <v>42</v>
      </c>
      <c r="B16" s="25" t="s">
        <v>6</v>
      </c>
      <c r="D16" s="22">
        <v>-33135</v>
      </c>
      <c r="F16" s="22">
        <v>-30108</v>
      </c>
      <c r="H16" s="26"/>
    </row>
    <row r="17" spans="1:11">
      <c r="A17" s="18" t="s">
        <v>175</v>
      </c>
      <c r="D17" s="22">
        <v>-825571</v>
      </c>
      <c r="F17" s="22">
        <v>-679951</v>
      </c>
      <c r="H17" s="26"/>
    </row>
    <row r="18" spans="1:11">
      <c r="A18" s="228" t="s">
        <v>43</v>
      </c>
      <c r="B18" s="25">
        <v>8</v>
      </c>
      <c r="D18" s="22">
        <f>-15266+3</f>
        <v>-15263</v>
      </c>
      <c r="F18" s="22">
        <v>-11512</v>
      </c>
      <c r="H18" s="27"/>
      <c r="J18" s="23"/>
    </row>
    <row r="19" spans="1:11" ht="15" customHeight="1">
      <c r="A19" s="289" t="s">
        <v>46</v>
      </c>
      <c r="D19" s="28">
        <f>SUM(D10:D18)</f>
        <v>39143</v>
      </c>
      <c r="F19" s="28">
        <f>SUM(F10:F18)</f>
        <v>55836</v>
      </c>
      <c r="H19" s="26"/>
      <c r="K19" s="23"/>
    </row>
    <row r="20" spans="1:11" ht="8.25" customHeight="1">
      <c r="A20" s="18"/>
      <c r="D20" s="22"/>
      <c r="F20" s="22"/>
      <c r="H20" s="26"/>
    </row>
    <row r="21" spans="1:11" ht="13.9" customHeight="1">
      <c r="A21" s="292" t="s">
        <v>47</v>
      </c>
      <c r="B21" s="25">
        <v>10</v>
      </c>
      <c r="D21" s="32">
        <v>-186</v>
      </c>
      <c r="F21" s="32">
        <v>-671</v>
      </c>
      <c r="H21" s="26"/>
    </row>
    <row r="22" spans="1:11" ht="8.4499999999999993" customHeight="1">
      <c r="A22" s="18"/>
      <c r="D22" s="22"/>
      <c r="F22" s="22"/>
      <c r="H22" s="26"/>
    </row>
    <row r="23" spans="1:11">
      <c r="A23" s="293" t="s">
        <v>48</v>
      </c>
      <c r="B23" s="25">
        <v>11</v>
      </c>
      <c r="D23" s="22">
        <v>4034</v>
      </c>
      <c r="F23" s="22">
        <v>8369</v>
      </c>
      <c r="H23" s="26"/>
    </row>
    <row r="24" spans="1:11">
      <c r="A24" s="293" t="s">
        <v>49</v>
      </c>
      <c r="B24" s="25">
        <v>12</v>
      </c>
      <c r="D24" s="22">
        <v>-9728</v>
      </c>
      <c r="F24" s="22">
        <v>-11631</v>
      </c>
      <c r="H24" s="26"/>
    </row>
    <row r="25" spans="1:11">
      <c r="A25" s="294" t="s">
        <v>50</v>
      </c>
      <c r="D25" s="28">
        <f>SUM(D23:D24)</f>
        <v>-5694</v>
      </c>
      <c r="F25" s="28">
        <f>SUM(F23:F24)</f>
        <v>-3262</v>
      </c>
      <c r="H25" s="26"/>
    </row>
    <row r="26" spans="1:11" ht="9" customHeight="1">
      <c r="A26" s="29"/>
      <c r="D26" s="31"/>
      <c r="F26" s="31"/>
      <c r="H26" s="26"/>
    </row>
    <row r="27" spans="1:11">
      <c r="A27" s="18" t="s">
        <v>174</v>
      </c>
      <c r="B27" s="25">
        <v>13</v>
      </c>
      <c r="D27" s="22">
        <v>2076</v>
      </c>
      <c r="F27" s="22">
        <v>447</v>
      </c>
      <c r="H27" s="26"/>
    </row>
    <row r="28" spans="1:11" hidden="1">
      <c r="A28" s="18" t="s">
        <v>5</v>
      </c>
      <c r="D28" s="22">
        <v>0</v>
      </c>
      <c r="F28" s="22">
        <v>0</v>
      </c>
      <c r="H28" s="26"/>
    </row>
    <row r="29" spans="1:11">
      <c r="A29" s="286" t="s">
        <v>51</v>
      </c>
      <c r="D29" s="28">
        <f>D19+D25+D27+D21</f>
        <v>35339</v>
      </c>
      <c r="F29" s="28">
        <f>F19+F25+F27+F28+F21</f>
        <v>52350</v>
      </c>
      <c r="H29" s="30"/>
    </row>
    <row r="30" spans="1:11" ht="6.75" customHeight="1">
      <c r="A30" s="201"/>
      <c r="D30" s="140"/>
      <c r="F30" s="140"/>
      <c r="H30" s="30"/>
    </row>
    <row r="31" spans="1:11">
      <c r="A31" s="228" t="s">
        <v>52</v>
      </c>
      <c r="B31" s="25">
        <v>14</v>
      </c>
      <c r="D31" s="32">
        <v>-4702</v>
      </c>
      <c r="F31" s="32">
        <v>-6578</v>
      </c>
      <c r="H31" s="30"/>
    </row>
    <row r="32" spans="1:11" ht="6.75" customHeight="1">
      <c r="A32" s="201"/>
      <c r="B32" s="180"/>
      <c r="C32" s="33"/>
      <c r="D32" s="31"/>
      <c r="E32" s="33"/>
      <c r="F32" s="31"/>
      <c r="G32" s="33"/>
      <c r="H32" s="30"/>
      <c r="J32" s="34"/>
    </row>
    <row r="33" spans="1:10" ht="7.5" customHeight="1">
      <c r="A33" s="201"/>
      <c r="B33" s="180"/>
      <c r="C33" s="33"/>
      <c r="D33" s="31"/>
      <c r="E33" s="33"/>
      <c r="F33" s="31"/>
      <c r="G33" s="33"/>
      <c r="H33" s="30"/>
      <c r="J33" s="34"/>
    </row>
    <row r="34" spans="1:10" ht="15.75" thickBot="1">
      <c r="A34" s="286" t="s">
        <v>53</v>
      </c>
      <c r="B34" s="180"/>
      <c r="C34" s="33"/>
      <c r="D34" s="126">
        <f>D29+D31</f>
        <v>30637</v>
      </c>
      <c r="E34" s="33"/>
      <c r="F34" s="126">
        <f>F29+F31</f>
        <v>45772</v>
      </c>
      <c r="G34" s="33"/>
      <c r="H34" s="30"/>
      <c r="J34" s="34"/>
    </row>
    <row r="35" spans="1:10" ht="15.75" thickTop="1">
      <c r="A35" s="201"/>
      <c r="B35" s="180"/>
      <c r="C35" s="33"/>
      <c r="D35" s="31"/>
      <c r="E35" s="33"/>
      <c r="F35" s="31"/>
      <c r="G35" s="33"/>
      <c r="H35" s="30"/>
      <c r="J35" s="34"/>
    </row>
    <row r="36" spans="1:10">
      <c r="A36" s="286" t="s">
        <v>54</v>
      </c>
      <c r="C36" s="35"/>
      <c r="D36" s="31"/>
      <c r="E36" s="35"/>
      <c r="F36" s="31"/>
      <c r="G36" s="33"/>
      <c r="H36" s="30"/>
      <c r="J36" s="34"/>
    </row>
    <row r="37" spans="1:10">
      <c r="A37" s="285" t="s">
        <v>55</v>
      </c>
      <c r="C37" s="35"/>
      <c r="D37" s="31"/>
      <c r="E37" s="35"/>
      <c r="F37" s="31"/>
      <c r="G37" s="33"/>
      <c r="H37" s="30"/>
      <c r="J37" s="34"/>
    </row>
    <row r="38" spans="1:10">
      <c r="A38" s="432" t="s">
        <v>218</v>
      </c>
      <c r="B38" s="25">
        <v>15</v>
      </c>
      <c r="C38" s="35"/>
      <c r="D38" s="45">
        <v>0</v>
      </c>
      <c r="E38" s="35"/>
      <c r="F38" s="45">
        <v>-42</v>
      </c>
      <c r="G38" s="33"/>
      <c r="H38" s="30"/>
      <c r="J38" s="34"/>
    </row>
    <row r="39" spans="1:10">
      <c r="A39" s="319" t="s">
        <v>219</v>
      </c>
      <c r="B39" s="25">
        <v>15</v>
      </c>
      <c r="C39" s="35"/>
      <c r="D39" s="45">
        <v>-792</v>
      </c>
      <c r="E39" s="35"/>
      <c r="F39" s="45">
        <v>0</v>
      </c>
      <c r="G39" s="33"/>
      <c r="H39" s="30"/>
      <c r="J39" s="34"/>
    </row>
    <row r="40" spans="1:10">
      <c r="A40" s="287" t="s">
        <v>56</v>
      </c>
      <c r="B40" s="25">
        <v>31</v>
      </c>
      <c r="C40" s="35"/>
      <c r="D40" s="45">
        <f>-59-20</f>
        <v>-79</v>
      </c>
      <c r="E40" s="35"/>
      <c r="F40" s="45">
        <v>-597</v>
      </c>
      <c r="G40" s="33"/>
      <c r="H40" s="30"/>
      <c r="J40" s="34"/>
    </row>
    <row r="41" spans="1:10" ht="30">
      <c r="A41" s="284" t="s">
        <v>57</v>
      </c>
      <c r="C41" s="35"/>
      <c r="D41" s="208">
        <v>0</v>
      </c>
      <c r="E41" s="35"/>
      <c r="F41" s="45">
        <v>4</v>
      </c>
      <c r="G41" s="33"/>
      <c r="H41" s="30"/>
      <c r="J41" s="34"/>
    </row>
    <row r="42" spans="1:10">
      <c r="A42" s="198"/>
      <c r="C42" s="35"/>
      <c r="D42" s="200">
        <f>SUM(D38:D41)</f>
        <v>-871</v>
      </c>
      <c r="E42" s="35"/>
      <c r="F42" s="200">
        <f>SUM(F38:F41)</f>
        <v>-635</v>
      </c>
      <c r="G42" s="33"/>
      <c r="H42" s="30"/>
      <c r="J42" s="34"/>
    </row>
    <row r="43" spans="1:10">
      <c r="A43" s="285" t="s">
        <v>58</v>
      </c>
      <c r="B43" s="181"/>
      <c r="C43" s="35"/>
      <c r="D43" s="45"/>
      <c r="E43" s="35"/>
      <c r="F43" s="31"/>
      <c r="G43" s="33"/>
      <c r="H43" s="30"/>
      <c r="J43" s="34"/>
    </row>
    <row r="44" spans="1:10">
      <c r="A44" s="284" t="s">
        <v>59</v>
      </c>
      <c r="B44" s="181"/>
      <c r="C44" s="35"/>
      <c r="D44" s="36">
        <v>0</v>
      </c>
      <c r="E44" s="36"/>
      <c r="F44" s="36">
        <v>1277</v>
      </c>
      <c r="G44" s="33"/>
      <c r="H44" s="30"/>
      <c r="J44" s="34"/>
    </row>
    <row r="45" spans="1:10">
      <c r="A45" s="144" t="s">
        <v>2</v>
      </c>
      <c r="B45" s="181"/>
      <c r="C45" s="35"/>
      <c r="D45" s="45">
        <v>527</v>
      </c>
      <c r="E45" s="45"/>
      <c r="F45" s="45">
        <v>-899</v>
      </c>
      <c r="G45" s="33"/>
      <c r="H45" s="30"/>
      <c r="J45" s="34"/>
    </row>
    <row r="46" spans="1:10">
      <c r="A46" s="201"/>
      <c r="B46" s="181"/>
      <c r="C46" s="35"/>
      <c r="D46" s="28">
        <f>SUM(D44:D45)</f>
        <v>527</v>
      </c>
      <c r="E46" s="35"/>
      <c r="F46" s="28">
        <f>SUM(F44:F45)</f>
        <v>378</v>
      </c>
      <c r="G46" s="33"/>
      <c r="H46" s="30"/>
      <c r="J46" s="34"/>
    </row>
    <row r="47" spans="1:10">
      <c r="A47" s="283" t="s">
        <v>60</v>
      </c>
      <c r="B47" s="181">
        <v>15</v>
      </c>
      <c r="C47" s="35"/>
      <c r="D47" s="28">
        <f>D42+D46</f>
        <v>-344</v>
      </c>
      <c r="E47" s="35"/>
      <c r="F47" s="28">
        <f>F42+F46</f>
        <v>-257</v>
      </c>
      <c r="G47" s="33"/>
      <c r="H47" s="30"/>
      <c r="J47" s="34"/>
    </row>
    <row r="48" spans="1:10">
      <c r="A48" s="201"/>
      <c r="B48" s="181"/>
      <c r="C48" s="35"/>
      <c r="D48" s="31"/>
      <c r="E48" s="35"/>
      <c r="F48" s="31"/>
      <c r="G48" s="33"/>
      <c r="H48" s="30"/>
      <c r="J48" s="34"/>
    </row>
    <row r="49" spans="1:10" ht="15.75" thickBot="1">
      <c r="A49" s="315" t="s">
        <v>176</v>
      </c>
      <c r="B49" s="180"/>
      <c r="C49" s="33"/>
      <c r="D49" s="126">
        <f>+D34+D47</f>
        <v>30293</v>
      </c>
      <c r="E49" s="33"/>
      <c r="F49" s="126">
        <f>+F34+F47</f>
        <v>45515</v>
      </c>
      <c r="G49" s="33"/>
      <c r="H49" s="30"/>
      <c r="J49" s="34"/>
    </row>
    <row r="50" spans="1:10" ht="8.25" customHeight="1" thickTop="1">
      <c r="A50" s="142"/>
      <c r="B50" s="181"/>
      <c r="C50" s="35"/>
      <c r="D50" s="31"/>
      <c r="E50" s="35"/>
      <c r="F50" s="31"/>
      <c r="G50" s="33"/>
      <c r="H50" s="30"/>
      <c r="J50" s="34"/>
    </row>
    <row r="51" spans="1:10">
      <c r="A51" s="315" t="s">
        <v>177</v>
      </c>
      <c r="B51" s="182"/>
      <c r="C51" s="38"/>
      <c r="D51" s="39"/>
      <c r="E51" s="38"/>
      <c r="F51" s="39"/>
      <c r="G51" s="40"/>
      <c r="H51" s="30"/>
    </row>
    <row r="52" spans="1:10">
      <c r="A52" s="316" t="s">
        <v>178</v>
      </c>
      <c r="B52" s="43"/>
      <c r="C52" s="41"/>
      <c r="D52" s="42">
        <f>28343</f>
        <v>28343</v>
      </c>
      <c r="E52" s="41"/>
      <c r="F52" s="42">
        <v>39998</v>
      </c>
      <c r="G52" s="43"/>
      <c r="H52" s="30"/>
    </row>
    <row r="53" spans="1:10">
      <c r="A53" s="44" t="s">
        <v>179</v>
      </c>
      <c r="B53" s="43"/>
      <c r="C53" s="41"/>
      <c r="D53" s="45">
        <v>2294</v>
      </c>
      <c r="E53" s="41"/>
      <c r="F53" s="45">
        <v>5774</v>
      </c>
      <c r="G53" s="41"/>
      <c r="H53" s="30"/>
    </row>
    <row r="54" spans="1:10" ht="9" customHeight="1">
      <c r="A54" s="288"/>
      <c r="B54" s="182"/>
      <c r="C54" s="38"/>
      <c r="D54" s="139"/>
      <c r="E54" s="38"/>
      <c r="F54" s="139"/>
      <c r="G54" s="40"/>
      <c r="H54" s="30"/>
    </row>
    <row r="55" spans="1:10">
      <c r="A55" s="317" t="s">
        <v>180</v>
      </c>
      <c r="B55" s="182"/>
      <c r="C55" s="38"/>
      <c r="D55" s="139"/>
      <c r="E55" s="38"/>
      <c r="F55" s="139"/>
      <c r="G55" s="40"/>
      <c r="H55" s="30"/>
    </row>
    <row r="56" spans="1:10">
      <c r="A56" s="316" t="s">
        <v>178</v>
      </c>
      <c r="B56" s="43"/>
      <c r="C56" s="41"/>
      <c r="D56" s="42">
        <f>28636</f>
        <v>28636</v>
      </c>
      <c r="E56" s="41"/>
      <c r="F56" s="42">
        <v>41093</v>
      </c>
      <c r="G56" s="43"/>
      <c r="H56" s="30"/>
      <c r="J56" s="37"/>
    </row>
    <row r="57" spans="1:10">
      <c r="A57" s="44" t="s">
        <v>179</v>
      </c>
      <c r="B57" s="43"/>
      <c r="C57" s="41"/>
      <c r="D57" s="45">
        <v>1657</v>
      </c>
      <c r="E57" s="41"/>
      <c r="F57" s="45">
        <v>4422</v>
      </c>
      <c r="G57" s="41"/>
      <c r="H57" s="30"/>
    </row>
    <row r="58" spans="1:10" ht="8.25" customHeight="1">
      <c r="A58" s="296"/>
      <c r="B58" s="46"/>
      <c r="C58" s="46"/>
      <c r="D58" s="47"/>
      <c r="E58" s="46"/>
      <c r="F58" s="47"/>
      <c r="G58" s="46"/>
    </row>
    <row r="59" spans="1:10">
      <c r="A59" s="320" t="s">
        <v>181</v>
      </c>
      <c r="B59" s="46">
        <v>28</v>
      </c>
      <c r="C59" s="205" t="s">
        <v>8</v>
      </c>
      <c r="D59" s="206">
        <v>0.23</v>
      </c>
      <c r="E59" s="46"/>
      <c r="F59" s="206">
        <v>0.31</v>
      </c>
      <c r="G59" s="46"/>
    </row>
    <row r="60" spans="1:10" ht="8.25" customHeight="1">
      <c r="A60" s="44"/>
      <c r="B60" s="46"/>
      <c r="C60" s="46"/>
      <c r="D60" s="47"/>
      <c r="E60" s="46"/>
      <c r="F60" s="47"/>
      <c r="G60" s="46"/>
    </row>
    <row r="61" spans="1:10">
      <c r="A61" s="48"/>
    </row>
    <row r="62" spans="1:10" ht="24.75" customHeight="1">
      <c r="A62" s="186" t="s">
        <v>182</v>
      </c>
      <c r="B62" s="225"/>
      <c r="C62" s="225"/>
      <c r="D62" s="225"/>
      <c r="E62" s="225"/>
      <c r="F62" s="225"/>
      <c r="G62" s="33"/>
    </row>
    <row r="63" spans="1:10" ht="3.75" customHeight="1">
      <c r="A63" s="186"/>
      <c r="B63" s="180"/>
      <c r="C63" s="33"/>
      <c r="D63" s="33"/>
      <c r="E63" s="33"/>
      <c r="F63" s="33"/>
      <c r="G63" s="33"/>
    </row>
    <row r="64" spans="1:10" hidden="1">
      <c r="A64" s="186"/>
      <c r="B64" s="180"/>
      <c r="C64" s="33"/>
      <c r="D64" s="33"/>
      <c r="E64" s="33"/>
      <c r="F64" s="33"/>
      <c r="G64" s="33"/>
    </row>
    <row r="65" spans="1:8" ht="4.5" customHeight="1">
      <c r="A65" s="48"/>
    </row>
    <row r="67" spans="1:8">
      <c r="A67" s="282" t="s">
        <v>17</v>
      </c>
    </row>
    <row r="68" spans="1:8">
      <c r="A68" s="281" t="s">
        <v>12</v>
      </c>
    </row>
    <row r="70" spans="1:8">
      <c r="A70" s="282" t="s">
        <v>18</v>
      </c>
    </row>
    <row r="71" spans="1:8">
      <c r="A71" s="272" t="s">
        <v>19</v>
      </c>
    </row>
    <row r="72" spans="1:8">
      <c r="A72" s="52"/>
    </row>
    <row r="73" spans="1:8">
      <c r="A73" s="229" t="s">
        <v>61</v>
      </c>
    </row>
    <row r="74" spans="1:8">
      <c r="A74" s="143" t="s">
        <v>170</v>
      </c>
    </row>
    <row r="75" spans="1:8">
      <c r="A75" s="143"/>
    </row>
    <row r="76" spans="1:8">
      <c r="A76" s="295" t="s">
        <v>62</v>
      </c>
    </row>
    <row r="77" spans="1:8">
      <c r="A77" s="18"/>
    </row>
    <row r="78" spans="1:8">
      <c r="A78" s="18"/>
    </row>
    <row r="79" spans="1:8">
      <c r="A79" s="18"/>
    </row>
    <row r="80" spans="1:8">
      <c r="A80" s="18"/>
      <c r="H80" s="209"/>
    </row>
    <row r="81" spans="1:7">
      <c r="A81" s="434"/>
      <c r="B81" s="434"/>
      <c r="C81" s="434"/>
      <c r="D81" s="434"/>
      <c r="E81" s="434"/>
      <c r="F81" s="434"/>
      <c r="G81" s="434"/>
    </row>
    <row r="82" spans="1:7" ht="17.25" customHeight="1">
      <c r="A82" s="49"/>
      <c r="B82" s="54"/>
      <c r="C82" s="54"/>
      <c r="D82" s="54"/>
      <c r="E82" s="54"/>
      <c r="F82" s="54"/>
      <c r="G82" s="54"/>
    </row>
    <row r="83" spans="1:7">
      <c r="A83" s="55"/>
    </row>
    <row r="84" spans="1:7">
      <c r="A84" s="56"/>
    </row>
    <row r="85" spans="1:7">
      <c r="A85" s="57"/>
    </row>
    <row r="86" spans="1:7">
      <c r="A86" s="57"/>
    </row>
    <row r="87" spans="1:7">
      <c r="A87" s="53"/>
    </row>
    <row r="88" spans="1:7">
      <c r="A88" s="58"/>
    </row>
    <row r="89" spans="1:7">
      <c r="A89" s="52"/>
    </row>
    <row r="94" spans="1:7">
      <c r="A94" s="59"/>
    </row>
  </sheetData>
  <mergeCells count="5">
    <mergeCell ref="A81:G81"/>
    <mergeCell ref="A1:G1"/>
    <mergeCell ref="A2:G2"/>
    <mergeCell ref="F6:F7"/>
    <mergeCell ref="D6:D7"/>
  </mergeCells>
  <pageMargins left="0.6692913385826772" right="0.39370078740157483" top="0.51181102362204722" bottom="0.47244094488188981" header="0.31496062992125984" footer="0.31496062992125984"/>
  <pageSetup paperSize="9" scale="67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85"/>
  <sheetViews>
    <sheetView view="pageBreakPreview" zoomScale="90" zoomScaleNormal="90" zoomScaleSheetLayoutView="90" workbookViewId="0">
      <selection activeCell="A67" sqref="A67"/>
    </sheetView>
  </sheetViews>
  <sheetFormatPr defaultColWidth="9.140625" defaultRowHeight="12.75"/>
  <cols>
    <col min="1" max="1" width="67.42578125" style="62" customWidth="1"/>
    <col min="2" max="2" width="8.28515625" style="62" customWidth="1"/>
    <col min="3" max="3" width="12.7109375" style="62" customWidth="1"/>
    <col min="4" max="4" width="14.42578125" style="90" customWidth="1"/>
    <col min="5" max="5" width="1.28515625" style="62" customWidth="1"/>
    <col min="6" max="6" width="14.5703125" style="90" customWidth="1"/>
    <col min="7" max="7" width="1.28515625" style="62" customWidth="1"/>
    <col min="8" max="8" width="1.5703125" style="62" customWidth="1"/>
    <col min="9" max="16384" width="9.140625" style="62"/>
  </cols>
  <sheetData>
    <row r="1" spans="1:8" ht="14.25">
      <c r="A1" s="322" t="str">
        <f>[1]SCI!A1</f>
        <v>GRUPA SOPHARMA</v>
      </c>
      <c r="B1" s="60"/>
      <c r="C1" s="60"/>
      <c r="D1" s="61"/>
      <c r="E1" s="60"/>
      <c r="F1" s="61"/>
      <c r="G1" s="60"/>
    </row>
    <row r="2" spans="1:8" ht="14.25">
      <c r="A2" s="63" t="s">
        <v>183</v>
      </c>
      <c r="B2" s="64"/>
      <c r="C2" s="64"/>
      <c r="D2" s="65"/>
      <c r="E2" s="64"/>
      <c r="F2" s="65"/>
      <c r="G2" s="64"/>
    </row>
    <row r="3" spans="1:8" ht="15">
      <c r="A3" s="63" t="s">
        <v>97</v>
      </c>
      <c r="B3" s="66"/>
      <c r="C3" s="66"/>
      <c r="D3" s="67"/>
      <c r="E3" s="66"/>
      <c r="F3" s="67"/>
      <c r="G3" s="66"/>
    </row>
    <row r="4" spans="1:8" ht="26.25" customHeight="1">
      <c r="A4" s="68"/>
      <c r="B4" s="202"/>
      <c r="C4" s="153" t="s">
        <v>206</v>
      </c>
      <c r="D4" s="441" t="s">
        <v>131</v>
      </c>
      <c r="E4" s="203"/>
      <c r="F4" s="441" t="s">
        <v>132</v>
      </c>
      <c r="G4" s="214" t="s">
        <v>9</v>
      </c>
    </row>
    <row r="5" spans="1:8" ht="12" customHeight="1">
      <c r="B5" s="202"/>
      <c r="C5" s="222"/>
      <c r="D5" s="441"/>
      <c r="E5" s="203"/>
      <c r="F5" s="442"/>
      <c r="G5" s="183"/>
    </row>
    <row r="6" spans="1:8" ht="12" customHeight="1">
      <c r="B6" s="202"/>
      <c r="C6" s="203"/>
      <c r="D6" s="204"/>
      <c r="E6" s="203"/>
      <c r="F6" s="204"/>
      <c r="G6" s="183"/>
    </row>
    <row r="7" spans="1:8" ht="14.25">
      <c r="A7" s="300" t="s">
        <v>63</v>
      </c>
      <c r="B7" s="25"/>
      <c r="C7" s="25"/>
      <c r="D7" s="69"/>
      <c r="E7" s="25"/>
      <c r="F7" s="69"/>
      <c r="G7" s="25"/>
    </row>
    <row r="8" spans="1:8" ht="14.25">
      <c r="A8" s="299" t="s">
        <v>64</v>
      </c>
      <c r="B8" s="70"/>
      <c r="C8" s="70"/>
      <c r="D8" s="71"/>
      <c r="E8" s="70"/>
      <c r="F8" s="71"/>
      <c r="G8" s="70"/>
    </row>
    <row r="9" spans="1:8" ht="15">
      <c r="A9" s="297" t="s">
        <v>65</v>
      </c>
      <c r="B9" s="73"/>
      <c r="C9" s="73">
        <v>16</v>
      </c>
      <c r="D9" s="184">
        <v>324525</v>
      </c>
      <c r="E9" s="73"/>
      <c r="F9" s="184">
        <v>317620</v>
      </c>
      <c r="G9" s="73"/>
    </row>
    <row r="10" spans="1:8" ht="15">
      <c r="A10" s="298" t="s">
        <v>66</v>
      </c>
      <c r="B10" s="73"/>
      <c r="C10" s="73">
        <v>17</v>
      </c>
      <c r="D10" s="184">
        <v>62195</v>
      </c>
      <c r="E10" s="73"/>
      <c r="F10" s="184">
        <v>63449</v>
      </c>
      <c r="G10" s="73"/>
    </row>
    <row r="11" spans="1:8" ht="15">
      <c r="A11" s="75" t="s">
        <v>184</v>
      </c>
      <c r="B11" s="73"/>
      <c r="C11" s="73">
        <v>17</v>
      </c>
      <c r="D11" s="184">
        <v>23516</v>
      </c>
      <c r="E11" s="73"/>
      <c r="F11" s="184">
        <v>23147</v>
      </c>
      <c r="G11" s="73"/>
    </row>
    <row r="12" spans="1:8" ht="15">
      <c r="A12" s="275" t="s">
        <v>67</v>
      </c>
      <c r="B12" s="73"/>
      <c r="C12" s="73">
        <v>18</v>
      </c>
      <c r="D12" s="184">
        <v>10427</v>
      </c>
      <c r="E12" s="73"/>
      <c r="F12" s="184">
        <v>9811</v>
      </c>
      <c r="G12" s="73"/>
    </row>
    <row r="13" spans="1:8" ht="15">
      <c r="A13" s="301" t="s">
        <v>68</v>
      </c>
      <c r="B13" s="73"/>
      <c r="C13" s="73">
        <v>19</v>
      </c>
      <c r="D13" s="184">
        <v>20383</v>
      </c>
      <c r="E13" s="73"/>
      <c r="F13" s="184">
        <v>19536</v>
      </c>
      <c r="G13" s="73"/>
    </row>
    <row r="14" spans="1:8" ht="15">
      <c r="A14" s="301" t="s">
        <v>69</v>
      </c>
      <c r="B14" s="73"/>
      <c r="C14" s="73">
        <v>20</v>
      </c>
      <c r="D14" s="184">
        <v>8598</v>
      </c>
      <c r="E14" s="73"/>
      <c r="F14" s="184">
        <v>7982</v>
      </c>
      <c r="G14" s="73"/>
    </row>
    <row r="15" spans="1:8" ht="15">
      <c r="A15" s="274" t="s">
        <v>70</v>
      </c>
      <c r="B15" s="73"/>
      <c r="C15" s="73">
        <v>21</v>
      </c>
      <c r="D15" s="184">
        <v>23055</v>
      </c>
      <c r="E15" s="73"/>
      <c r="F15" s="184">
        <v>20599</v>
      </c>
      <c r="G15" s="73"/>
      <c r="H15" s="135"/>
    </row>
    <row r="16" spans="1:8" ht="15">
      <c r="A16" s="274" t="s">
        <v>71</v>
      </c>
      <c r="B16" s="73"/>
      <c r="C16" s="73">
        <v>22</v>
      </c>
      <c r="D16" s="184">
        <f>6170+229</f>
        <v>6399</v>
      </c>
      <c r="E16" s="73"/>
      <c r="F16" s="184">
        <v>4883</v>
      </c>
      <c r="G16" s="73"/>
    </row>
    <row r="17" spans="1:10" ht="15">
      <c r="A17" s="75" t="s">
        <v>148</v>
      </c>
      <c r="B17" s="84"/>
      <c r="C17" s="84">
        <v>30</v>
      </c>
      <c r="D17" s="184">
        <v>1590</v>
      </c>
      <c r="E17" s="84"/>
      <c r="F17" s="184">
        <v>1342</v>
      </c>
      <c r="G17" s="84"/>
    </row>
    <row r="18" spans="1:10" ht="14.25" customHeight="1">
      <c r="A18" s="77"/>
      <c r="B18" s="70"/>
      <c r="C18" s="70"/>
      <c r="D18" s="78">
        <f>SUM(D9:D17)</f>
        <v>480688</v>
      </c>
      <c r="E18" s="70"/>
      <c r="F18" s="78">
        <f>SUM(F9:F17)</f>
        <v>468369</v>
      </c>
      <c r="G18" s="70"/>
    </row>
    <row r="19" spans="1:10" ht="15">
      <c r="A19" s="273" t="s">
        <v>72</v>
      </c>
      <c r="B19" s="70"/>
      <c r="C19" s="70"/>
      <c r="D19" s="199"/>
      <c r="E19" s="70"/>
      <c r="F19" s="136"/>
      <c r="G19" s="70"/>
      <c r="H19" s="132"/>
    </row>
    <row r="20" spans="1:10" ht="15">
      <c r="A20" s="275" t="s">
        <v>73</v>
      </c>
      <c r="B20" s="73"/>
      <c r="C20" s="73">
        <v>23</v>
      </c>
      <c r="D20" s="184">
        <v>235763</v>
      </c>
      <c r="E20" s="73"/>
      <c r="F20" s="184">
        <v>218109</v>
      </c>
      <c r="G20" s="73"/>
    </row>
    <row r="21" spans="1:10" ht="15">
      <c r="A21" s="275" t="s">
        <v>74</v>
      </c>
      <c r="B21" s="73"/>
      <c r="C21" s="137">
        <v>24</v>
      </c>
      <c r="D21" s="184">
        <v>235911</v>
      </c>
      <c r="E21" s="137"/>
      <c r="F21" s="184">
        <v>235193</v>
      </c>
      <c r="G21" s="137"/>
    </row>
    <row r="22" spans="1:10" ht="15">
      <c r="A22" s="275" t="s">
        <v>75</v>
      </c>
      <c r="B22" s="73"/>
      <c r="C22" s="137">
        <v>25</v>
      </c>
      <c r="D22" s="184">
        <v>9942</v>
      </c>
      <c r="E22" s="137"/>
      <c r="F22" s="184">
        <v>4694</v>
      </c>
      <c r="G22" s="137"/>
      <c r="H22" s="76"/>
      <c r="J22" s="76"/>
    </row>
    <row r="23" spans="1:10" ht="15">
      <c r="A23" s="275" t="s">
        <v>76</v>
      </c>
      <c r="B23" s="73"/>
      <c r="C23" s="73">
        <v>26</v>
      </c>
      <c r="D23" s="184">
        <v>22717</v>
      </c>
      <c r="E23" s="73"/>
      <c r="F23" s="184">
        <v>21040</v>
      </c>
      <c r="G23" s="73"/>
    </row>
    <row r="24" spans="1:10" ht="15">
      <c r="A24" s="275" t="s">
        <v>77</v>
      </c>
      <c r="B24" s="73"/>
      <c r="C24" s="73">
        <v>27</v>
      </c>
      <c r="D24" s="184">
        <v>25582</v>
      </c>
      <c r="E24" s="73"/>
      <c r="F24" s="184">
        <v>33328</v>
      </c>
      <c r="G24" s="73"/>
    </row>
    <row r="25" spans="1:10" ht="14.25">
      <c r="A25" s="63"/>
      <c r="B25" s="70"/>
      <c r="C25" s="73"/>
      <c r="D25" s="78">
        <f>SUM(D20:D24)</f>
        <v>529915</v>
      </c>
      <c r="E25" s="73"/>
      <c r="F25" s="78">
        <f>SUM(F20:F24)</f>
        <v>512364</v>
      </c>
      <c r="G25" s="73"/>
    </row>
    <row r="26" spans="1:10" ht="6.75" customHeight="1">
      <c r="A26" s="63"/>
      <c r="B26" s="70"/>
      <c r="C26" s="73"/>
      <c r="D26" s="79"/>
      <c r="E26" s="73"/>
      <c r="F26" s="79"/>
      <c r="G26" s="73"/>
    </row>
    <row r="27" spans="1:10" ht="15" thickBot="1">
      <c r="A27" s="63" t="s">
        <v>186</v>
      </c>
      <c r="B27" s="70"/>
      <c r="C27" s="73"/>
      <c r="D27" s="81">
        <f>SUM(D25,D18)</f>
        <v>1010603</v>
      </c>
      <c r="E27" s="73"/>
      <c r="F27" s="81">
        <f>SUM(F25,F18)</f>
        <v>980733</v>
      </c>
      <c r="G27" s="73"/>
      <c r="H27" s="133"/>
    </row>
    <row r="28" spans="1:10" ht="8.25" customHeight="1" thickTop="1">
      <c r="A28" s="63"/>
      <c r="B28" s="70"/>
      <c r="C28" s="70"/>
      <c r="D28" s="79"/>
      <c r="E28" s="70"/>
      <c r="F28" s="79"/>
      <c r="G28" s="70"/>
    </row>
    <row r="29" spans="1:10" ht="14.25">
      <c r="A29" s="273" t="s">
        <v>78</v>
      </c>
      <c r="B29" s="25"/>
      <c r="C29" s="25"/>
      <c r="D29" s="79"/>
      <c r="E29" s="25"/>
      <c r="F29" s="79"/>
      <c r="G29" s="25"/>
    </row>
    <row r="30" spans="1:10" ht="14.25">
      <c r="A30" s="83" t="s">
        <v>149</v>
      </c>
      <c r="B30" s="25"/>
      <c r="C30" s="25"/>
      <c r="D30" s="82"/>
      <c r="E30" s="25"/>
      <c r="F30" s="82"/>
      <c r="G30" s="25"/>
    </row>
    <row r="31" spans="1:10" ht="15">
      <c r="A31" s="275" t="s">
        <v>79</v>
      </c>
      <c r="B31" s="84"/>
      <c r="C31" s="84"/>
      <c r="D31" s="184">
        <v>134798</v>
      </c>
      <c r="E31" s="84"/>
      <c r="F31" s="184">
        <v>134798</v>
      </c>
      <c r="G31" s="84"/>
    </row>
    <row r="32" spans="1:10" ht="15">
      <c r="A32" s="275" t="s">
        <v>80</v>
      </c>
      <c r="B32" s="84"/>
      <c r="C32" s="84"/>
      <c r="D32" s="184">
        <v>55661</v>
      </c>
      <c r="E32" s="84"/>
      <c r="F32" s="184">
        <v>53576</v>
      </c>
      <c r="G32" s="84"/>
      <c r="J32" s="197"/>
    </row>
    <row r="33" spans="1:10" ht="15">
      <c r="A33" s="275" t="s">
        <v>81</v>
      </c>
      <c r="B33" s="84"/>
      <c r="D33" s="184">
        <f>285101</f>
        <v>285101</v>
      </c>
      <c r="E33" s="84"/>
      <c r="F33" s="184">
        <v>281509</v>
      </c>
      <c r="G33" s="84"/>
      <c r="H33" s="135"/>
      <c r="J33" s="197"/>
    </row>
    <row r="34" spans="1:10" ht="14.25">
      <c r="A34" s="63"/>
      <c r="B34" s="70"/>
      <c r="C34" s="84">
        <v>28</v>
      </c>
      <c r="D34" s="85">
        <f>SUM(D31:D33)</f>
        <v>475560</v>
      </c>
      <c r="E34" s="73"/>
      <c r="F34" s="85">
        <f>SUM(F31:F33)</f>
        <v>469883</v>
      </c>
      <c r="G34" s="73"/>
    </row>
    <row r="35" spans="1:10" ht="9" customHeight="1">
      <c r="A35" s="63"/>
      <c r="B35" s="70"/>
      <c r="C35" s="73"/>
      <c r="D35" s="86"/>
      <c r="E35" s="73"/>
      <c r="F35" s="86"/>
      <c r="G35" s="73"/>
    </row>
    <row r="36" spans="1:10" ht="14.25">
      <c r="A36" s="87" t="s">
        <v>179</v>
      </c>
      <c r="B36" s="70"/>
      <c r="C36" s="73"/>
      <c r="D36" s="88">
        <v>32969</v>
      </c>
      <c r="E36" s="73"/>
      <c r="F36" s="88">
        <v>33227</v>
      </c>
      <c r="G36" s="73"/>
    </row>
    <row r="37" spans="1:10" ht="7.5" customHeight="1">
      <c r="A37" s="87"/>
      <c r="B37" s="70"/>
      <c r="C37" s="73"/>
      <c r="D37" s="86"/>
      <c r="E37" s="73"/>
      <c r="F37" s="86"/>
      <c r="G37" s="73"/>
    </row>
    <row r="38" spans="1:10" ht="14.25">
      <c r="A38" s="89" t="s">
        <v>185</v>
      </c>
      <c r="B38" s="70"/>
      <c r="C38" s="73">
        <v>28</v>
      </c>
      <c r="D38" s="88">
        <f>D36+D34</f>
        <v>508529</v>
      </c>
      <c r="E38" s="73"/>
      <c r="F38" s="88">
        <f>F36+F34</f>
        <v>503110</v>
      </c>
      <c r="G38" s="73"/>
    </row>
    <row r="39" spans="1:10" ht="9" customHeight="1">
      <c r="A39" s="89"/>
      <c r="B39" s="70"/>
      <c r="C39" s="73"/>
      <c r="D39" s="86"/>
      <c r="E39" s="73"/>
      <c r="F39" s="86"/>
      <c r="G39" s="73"/>
    </row>
    <row r="40" spans="1:10" ht="15">
      <c r="A40" s="276" t="s">
        <v>82</v>
      </c>
      <c r="B40" s="70"/>
      <c r="C40" s="70"/>
      <c r="D40" s="80"/>
      <c r="E40" s="70"/>
      <c r="F40" s="80"/>
      <c r="G40" s="70"/>
    </row>
    <row r="41" spans="1:10" ht="15">
      <c r="A41" s="273" t="s">
        <v>83</v>
      </c>
      <c r="B41" s="84"/>
      <c r="C41" s="84"/>
      <c r="D41" s="80"/>
      <c r="E41" s="84"/>
      <c r="F41" s="80"/>
      <c r="G41" s="84"/>
    </row>
    <row r="42" spans="1:10" ht="15">
      <c r="A42" s="275" t="s">
        <v>84</v>
      </c>
      <c r="B42" s="84"/>
      <c r="C42" s="84">
        <v>29</v>
      </c>
      <c r="D42" s="74">
        <v>41124</v>
      </c>
      <c r="E42" s="84"/>
      <c r="F42" s="74">
        <v>50526</v>
      </c>
      <c r="G42" s="84"/>
    </row>
    <row r="43" spans="1:10" ht="15">
      <c r="A43" s="275" t="s">
        <v>85</v>
      </c>
      <c r="B43" s="84"/>
      <c r="C43" s="84">
        <v>30</v>
      </c>
      <c r="D43" s="74">
        <v>11781</v>
      </c>
      <c r="E43" s="84"/>
      <c r="F43" s="74">
        <v>13704</v>
      </c>
      <c r="G43" s="84"/>
    </row>
    <row r="44" spans="1:10" ht="15">
      <c r="A44" s="275" t="s">
        <v>86</v>
      </c>
      <c r="B44" s="84"/>
      <c r="C44" s="84">
        <v>31</v>
      </c>
      <c r="D44" s="74">
        <v>6015</v>
      </c>
      <c r="E44" s="84"/>
      <c r="F44" s="74">
        <v>5458</v>
      </c>
      <c r="G44" s="84"/>
      <c r="H44" s="135"/>
    </row>
    <row r="45" spans="1:10" ht="15">
      <c r="A45" s="275" t="s">
        <v>87</v>
      </c>
      <c r="B45" s="84"/>
      <c r="C45" s="84">
        <v>32</v>
      </c>
      <c r="D45" s="74">
        <v>2486</v>
      </c>
      <c r="E45" s="84"/>
      <c r="F45" s="74">
        <v>1950</v>
      </c>
      <c r="G45" s="84"/>
    </row>
    <row r="46" spans="1:10" ht="15">
      <c r="A46" s="275" t="s">
        <v>88</v>
      </c>
      <c r="B46" s="84"/>
      <c r="C46" s="84">
        <v>33</v>
      </c>
      <c r="D46" s="74">
        <v>7470</v>
      </c>
      <c r="E46" s="84"/>
      <c r="F46" s="74">
        <v>8250</v>
      </c>
      <c r="G46" s="84"/>
    </row>
    <row r="47" spans="1:10" ht="15">
      <c r="A47" s="72" t="s">
        <v>150</v>
      </c>
      <c r="B47" s="84"/>
      <c r="C47" s="84"/>
      <c r="D47" s="74">
        <v>299</v>
      </c>
      <c r="E47" s="84"/>
      <c r="F47" s="74">
        <v>173</v>
      </c>
      <c r="G47" s="84"/>
    </row>
    <row r="48" spans="1:10" ht="15">
      <c r="A48" s="77"/>
      <c r="B48" s="70"/>
      <c r="C48" s="84"/>
      <c r="D48" s="193">
        <f>SUM(D42:D47)</f>
        <v>69175</v>
      </c>
      <c r="E48" s="84"/>
      <c r="F48" s="196">
        <f>SUM(F42:F47)</f>
        <v>80061</v>
      </c>
      <c r="G48" s="84"/>
      <c r="H48" s="90"/>
    </row>
    <row r="49" spans="1:9" ht="14.25" customHeight="1"/>
    <row r="50" spans="1:9" ht="15">
      <c r="A50" s="273" t="s">
        <v>89</v>
      </c>
      <c r="B50" s="91"/>
      <c r="C50" s="91"/>
      <c r="D50" s="92"/>
      <c r="E50" s="91"/>
      <c r="F50" s="92"/>
      <c r="G50" s="91"/>
    </row>
    <row r="51" spans="1:9" s="135" customFormat="1" ht="15">
      <c r="A51" s="275" t="s">
        <v>90</v>
      </c>
      <c r="B51" s="73"/>
      <c r="C51" s="73">
        <v>34</v>
      </c>
      <c r="D51" s="74">
        <v>242859</v>
      </c>
      <c r="E51" s="73"/>
      <c r="F51" s="74">
        <v>194165</v>
      </c>
      <c r="G51" s="73"/>
    </row>
    <row r="52" spans="1:9" ht="15">
      <c r="A52" s="275" t="s">
        <v>91</v>
      </c>
      <c r="B52" s="73"/>
      <c r="C52" s="73">
        <v>29</v>
      </c>
      <c r="D52" s="74">
        <v>14874</v>
      </c>
      <c r="E52" s="73"/>
      <c r="F52" s="74">
        <v>14478</v>
      </c>
      <c r="G52" s="73"/>
    </row>
    <row r="53" spans="1:9" ht="15">
      <c r="A53" s="275" t="s">
        <v>92</v>
      </c>
      <c r="B53" s="73"/>
      <c r="C53" s="73">
        <v>35</v>
      </c>
      <c r="D53" s="74">
        <v>124476</v>
      </c>
      <c r="E53" s="73"/>
      <c r="F53" s="74">
        <v>135168</v>
      </c>
      <c r="G53" s="73"/>
    </row>
    <row r="54" spans="1:9" ht="15">
      <c r="A54" s="275" t="s">
        <v>93</v>
      </c>
      <c r="B54" s="73"/>
      <c r="C54" s="73">
        <v>36</v>
      </c>
      <c r="D54" s="74">
        <v>467</v>
      </c>
      <c r="E54" s="137"/>
      <c r="F54" s="74">
        <v>757</v>
      </c>
      <c r="G54" s="137"/>
      <c r="H54" s="76"/>
      <c r="I54" s="76"/>
    </row>
    <row r="55" spans="1:9" ht="15">
      <c r="A55" s="323" t="s">
        <v>187</v>
      </c>
      <c r="B55" s="73"/>
      <c r="C55" s="73">
        <v>37</v>
      </c>
      <c r="D55" s="74">
        <v>21791</v>
      </c>
      <c r="E55" s="73"/>
      <c r="F55" s="74">
        <v>19403</v>
      </c>
      <c r="G55" s="73"/>
    </row>
    <row r="56" spans="1:9" ht="15">
      <c r="A56" s="274" t="s">
        <v>94</v>
      </c>
      <c r="B56" s="73"/>
      <c r="C56" s="73">
        <v>38</v>
      </c>
      <c r="D56" s="74">
        <v>14176</v>
      </c>
      <c r="E56" s="73"/>
      <c r="F56" s="74">
        <v>12895</v>
      </c>
      <c r="G56" s="73"/>
      <c r="H56" s="76"/>
      <c r="I56" s="76"/>
    </row>
    <row r="57" spans="1:9" ht="15">
      <c r="A57" s="275" t="s">
        <v>96</v>
      </c>
      <c r="B57" s="73"/>
      <c r="C57" s="73">
        <v>39</v>
      </c>
      <c r="D57" s="74">
        <v>6675</v>
      </c>
      <c r="E57" s="73"/>
      <c r="F57" s="74">
        <v>7375</v>
      </c>
      <c r="G57" s="73"/>
    </row>
    <row r="58" spans="1:9" ht="15">
      <c r="A58" s="275" t="s">
        <v>95</v>
      </c>
      <c r="B58" s="73"/>
      <c r="C58" s="73">
        <v>40</v>
      </c>
      <c r="D58" s="74">
        <f>7581</f>
        <v>7581</v>
      </c>
      <c r="E58" s="73"/>
      <c r="F58" s="74">
        <v>13321</v>
      </c>
      <c r="G58" s="73"/>
    </row>
    <row r="59" spans="1:9" ht="14.25">
      <c r="A59" s="63"/>
      <c r="B59" s="70"/>
      <c r="C59" s="70"/>
      <c r="D59" s="85">
        <f>SUM(D51:D58)</f>
        <v>432899</v>
      </c>
      <c r="E59" s="70"/>
      <c r="F59" s="85">
        <f>SUM(F51:F58)</f>
        <v>397562</v>
      </c>
      <c r="G59" s="70"/>
      <c r="H59" s="90"/>
    </row>
    <row r="60" spans="1:9" ht="7.5" customHeight="1">
      <c r="A60" s="63"/>
      <c r="B60" s="70"/>
      <c r="C60" s="70"/>
      <c r="D60" s="86"/>
      <c r="E60" s="70"/>
      <c r="F60" s="86"/>
      <c r="G60" s="70"/>
    </row>
    <row r="61" spans="1:9" ht="14.25">
      <c r="A61" s="324" t="s">
        <v>188</v>
      </c>
      <c r="B61" s="70"/>
      <c r="C61" s="70"/>
      <c r="D61" s="88">
        <f>D48+D59</f>
        <v>502074</v>
      </c>
      <c r="E61" s="70"/>
      <c r="F61" s="88">
        <f>F48+F59</f>
        <v>477623</v>
      </c>
      <c r="G61" s="70"/>
      <c r="H61" s="90"/>
    </row>
    <row r="62" spans="1:9" ht="6.75" customHeight="1">
      <c r="A62" s="93"/>
      <c r="B62" s="70"/>
      <c r="C62" s="70"/>
      <c r="D62" s="86"/>
      <c r="E62" s="70"/>
      <c r="F62" s="86"/>
      <c r="G62" s="70"/>
    </row>
    <row r="63" spans="1:9" ht="15" thickBot="1">
      <c r="A63" s="63" t="s">
        <v>189</v>
      </c>
      <c r="B63" s="70"/>
      <c r="C63" s="70"/>
      <c r="D63" s="81">
        <f>D61+D38</f>
        <v>1010603</v>
      </c>
      <c r="E63" s="70"/>
      <c r="F63" s="81">
        <f>F61+F38</f>
        <v>980733</v>
      </c>
      <c r="G63" s="70"/>
    </row>
    <row r="64" spans="1:9" ht="15.75" thickTop="1">
      <c r="A64" s="72"/>
      <c r="B64" s="73"/>
      <c r="C64" s="94"/>
      <c r="D64" s="141">
        <f>D27-D63</f>
        <v>0</v>
      </c>
      <c r="E64" s="94"/>
      <c r="F64" s="141">
        <f>F27-F63</f>
        <v>0</v>
      </c>
      <c r="G64" s="94"/>
    </row>
    <row r="65" spans="1:7" ht="15">
      <c r="A65" s="186" t="s">
        <v>182</v>
      </c>
      <c r="B65" s="73"/>
      <c r="C65" s="94"/>
      <c r="D65" s="141"/>
      <c r="E65" s="94"/>
      <c r="F65" s="141"/>
      <c r="G65" s="94"/>
    </row>
    <row r="66" spans="1:7" ht="4.5" customHeight="1">
      <c r="A66" s="309"/>
      <c r="B66" s="216"/>
      <c r="C66" s="217"/>
      <c r="D66" s="218"/>
      <c r="E66" s="217"/>
      <c r="F66" s="218"/>
      <c r="G66" s="94"/>
    </row>
    <row r="67" spans="1:7" ht="0.75" customHeight="1">
      <c r="A67" s="219"/>
      <c r="B67" s="216"/>
      <c r="C67" s="217"/>
      <c r="D67" s="218"/>
      <c r="E67" s="217"/>
      <c r="F67" s="218"/>
      <c r="G67" s="94"/>
    </row>
    <row r="68" spans="1:7" ht="3" customHeight="1">
      <c r="A68" s="223"/>
      <c r="B68" s="223"/>
      <c r="C68" s="223"/>
      <c r="D68" s="223"/>
      <c r="E68" s="223"/>
      <c r="F68" s="223"/>
      <c r="G68" s="96"/>
    </row>
    <row r="69" spans="1:7" ht="3" customHeight="1">
      <c r="A69" s="95"/>
      <c r="B69" s="73"/>
      <c r="C69" s="96"/>
      <c r="D69" s="97"/>
      <c r="E69" s="96"/>
      <c r="F69" s="97"/>
      <c r="G69" s="96"/>
    </row>
    <row r="70" spans="1:7" ht="3" customHeight="1">
      <c r="A70" s="54"/>
      <c r="B70" s="54"/>
      <c r="C70" s="54"/>
      <c r="D70" s="98"/>
      <c r="E70" s="54"/>
      <c r="F70" s="98"/>
      <c r="G70" s="54"/>
    </row>
    <row r="71" spans="1:7" ht="8.25" customHeight="1">
      <c r="A71" s="54"/>
      <c r="B71" s="54"/>
      <c r="C71" s="54"/>
      <c r="D71" s="98"/>
      <c r="E71" s="54"/>
      <c r="F71" s="98"/>
      <c r="G71" s="54"/>
    </row>
    <row r="72" spans="1:7" s="17" customFormat="1" ht="15">
      <c r="A72" s="49" t="s">
        <v>17</v>
      </c>
      <c r="B72" s="21"/>
      <c r="C72" s="21"/>
      <c r="D72" s="99"/>
      <c r="E72" s="21"/>
      <c r="F72" s="99"/>
      <c r="G72" s="21"/>
    </row>
    <row r="73" spans="1:7" s="17" customFormat="1" ht="15">
      <c r="A73" s="281" t="s">
        <v>12</v>
      </c>
      <c r="B73" s="21"/>
      <c r="C73" s="21"/>
      <c r="D73" s="99"/>
      <c r="E73" s="21"/>
      <c r="F73" s="99"/>
      <c r="G73" s="21"/>
    </row>
    <row r="74" spans="1:7" s="17" customFormat="1" ht="9" customHeight="1">
      <c r="A74" s="50"/>
      <c r="B74" s="21"/>
      <c r="C74" s="21"/>
      <c r="D74" s="99"/>
      <c r="E74" s="21"/>
      <c r="F74" s="99"/>
      <c r="G74" s="21"/>
    </row>
    <row r="75" spans="1:7" s="17" customFormat="1" ht="7.5" customHeight="1">
      <c r="A75" s="50"/>
      <c r="B75" s="21"/>
      <c r="C75" s="21"/>
      <c r="D75" s="99"/>
      <c r="E75" s="21"/>
      <c r="F75" s="99"/>
      <c r="G75" s="21"/>
    </row>
    <row r="76" spans="1:7" s="17" customFormat="1" ht="15">
      <c r="A76" s="282" t="s">
        <v>18</v>
      </c>
      <c r="B76" s="21"/>
      <c r="C76" s="21"/>
      <c r="D76" s="99"/>
      <c r="E76" s="21"/>
      <c r="F76" s="99"/>
      <c r="G76" s="21"/>
    </row>
    <row r="77" spans="1:7" s="17" customFormat="1" ht="15">
      <c r="A77" s="51" t="s">
        <v>19</v>
      </c>
      <c r="B77" s="21"/>
      <c r="C77" s="21"/>
      <c r="D77" s="99"/>
      <c r="E77" s="21"/>
      <c r="F77" s="99"/>
      <c r="G77" s="21"/>
    </row>
    <row r="78" spans="1:7" s="17" customFormat="1" ht="10.5" customHeight="1">
      <c r="A78" s="52"/>
      <c r="B78" s="21"/>
      <c r="C78" s="21"/>
      <c r="D78" s="99"/>
      <c r="E78" s="21"/>
      <c r="F78" s="99"/>
      <c r="G78" s="21"/>
    </row>
    <row r="79" spans="1:7" ht="15">
      <c r="A79" s="229" t="s">
        <v>61</v>
      </c>
    </row>
    <row r="80" spans="1:7" ht="15">
      <c r="A80" s="143" t="s">
        <v>170</v>
      </c>
    </row>
    <row r="81" spans="1:3" ht="15">
      <c r="A81" s="143"/>
    </row>
    <row r="82" spans="1:3" ht="15">
      <c r="A82" s="211" t="s">
        <v>62</v>
      </c>
      <c r="B82" s="212"/>
      <c r="C82" s="212"/>
    </row>
    <row r="83" spans="1:3" ht="15">
      <c r="A83" s="100"/>
    </row>
    <row r="84" spans="1:3" ht="15">
      <c r="A84" s="100"/>
    </row>
    <row r="85" spans="1:3" ht="15">
      <c r="A85" s="100"/>
    </row>
  </sheetData>
  <mergeCells count="2">
    <mergeCell ref="F4:F5"/>
    <mergeCell ref="D4:D5"/>
  </mergeCells>
  <pageMargins left="0.70866141732283472" right="0.70866141732283472" top="0.47244094488188981" bottom="0.47244094488188981" header="0.31496062992125984" footer="0.31496062992125984"/>
  <pageSetup paperSize="9" scale="72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8"/>
  <sheetViews>
    <sheetView view="pageBreakPreview" topLeftCell="A34" zoomScaleNormal="100" zoomScaleSheetLayoutView="100" workbookViewId="0">
      <selection activeCell="B4" sqref="B4"/>
    </sheetView>
  </sheetViews>
  <sheetFormatPr defaultColWidth="2.5703125" defaultRowHeight="15.75"/>
  <cols>
    <col min="1" max="1" width="85.140625" style="119" customWidth="1"/>
    <col min="2" max="2" width="13.7109375" style="116" customWidth="1"/>
    <col min="3" max="3" width="13.5703125" style="116" customWidth="1"/>
    <col min="4" max="4" width="2.28515625" style="116" customWidth="1"/>
    <col min="5" max="5" width="13.5703125" style="116" customWidth="1"/>
    <col min="6" max="6" width="8.7109375" style="114" bestFit="1" customWidth="1"/>
    <col min="7" max="29" width="11.5703125" style="104" customWidth="1"/>
    <col min="30" max="16384" width="2.5703125" style="104"/>
  </cols>
  <sheetData>
    <row r="1" spans="1:7" s="101" customFormat="1" ht="15">
      <c r="A1" s="325" t="str">
        <f>[1]SFP!A1</f>
        <v>GRUPA SOPHARMA</v>
      </c>
      <c r="B1" s="148"/>
      <c r="C1" s="148"/>
      <c r="D1" s="148"/>
      <c r="E1" s="148"/>
      <c r="F1" s="149"/>
    </row>
    <row r="2" spans="1:7" s="102" customFormat="1" ht="15">
      <c r="A2" s="326" t="s">
        <v>190</v>
      </c>
      <c r="B2" s="150"/>
      <c r="C2" s="150"/>
      <c r="D2" s="150"/>
      <c r="E2" s="150"/>
      <c r="F2" s="149"/>
    </row>
    <row r="3" spans="1:7" s="102" customFormat="1" ht="15">
      <c r="A3" s="63" t="s">
        <v>97</v>
      </c>
      <c r="B3" s="151"/>
      <c r="C3" s="151"/>
      <c r="D3" s="151"/>
      <c r="E3" s="151"/>
      <c r="F3" s="151"/>
    </row>
    <row r="4" spans="1:7">
      <c r="B4" s="153" t="str">
        <f>[1]SFP!C4</f>
        <v>Aplikacje</v>
      </c>
      <c r="C4" s="152">
        <v>2018</v>
      </c>
      <c r="D4" s="153"/>
      <c r="E4" s="152">
        <v>2017</v>
      </c>
      <c r="F4" s="103"/>
    </row>
    <row r="5" spans="1:7" ht="14.25" customHeight="1">
      <c r="A5" s="154"/>
      <c r="B5" s="105"/>
      <c r="C5" s="155" t="s">
        <v>1</v>
      </c>
      <c r="D5" s="105"/>
      <c r="E5" s="155" t="s">
        <v>1</v>
      </c>
      <c r="F5" s="103"/>
    </row>
    <row r="6" spans="1:7" ht="20.25">
      <c r="A6" s="154"/>
      <c r="B6" s="105"/>
      <c r="C6" s="106"/>
      <c r="D6" s="105"/>
      <c r="E6" s="106"/>
      <c r="F6" s="103"/>
    </row>
    <row r="7" spans="1:7" ht="15">
      <c r="A7" s="277" t="s">
        <v>98</v>
      </c>
      <c r="B7" s="107"/>
      <c r="C7" s="113"/>
      <c r="D7" s="107"/>
      <c r="E7" s="113"/>
      <c r="F7" s="157"/>
    </row>
    <row r="8" spans="1:7" ht="15">
      <c r="A8" s="278" t="s">
        <v>99</v>
      </c>
      <c r="B8" s="147"/>
      <c r="C8" s="125">
        <v>1201720</v>
      </c>
      <c r="D8" s="107"/>
      <c r="E8" s="125">
        <v>1058642</v>
      </c>
      <c r="F8" s="125"/>
      <c r="G8" s="108"/>
    </row>
    <row r="9" spans="1:7" ht="15">
      <c r="A9" s="278" t="s">
        <v>100</v>
      </c>
      <c r="B9" s="147"/>
      <c r="C9" s="125">
        <v>-1142091</v>
      </c>
      <c r="D9" s="107"/>
      <c r="E9" s="125">
        <v>-950645</v>
      </c>
      <c r="F9" s="125"/>
      <c r="G9" s="108"/>
    </row>
    <row r="10" spans="1:7" ht="15">
      <c r="A10" s="278" t="s">
        <v>101</v>
      </c>
      <c r="B10" s="147"/>
      <c r="C10" s="125">
        <v>-110689</v>
      </c>
      <c r="D10" s="107"/>
      <c r="E10" s="125">
        <v>-94348</v>
      </c>
      <c r="F10" s="125"/>
      <c r="G10" s="108"/>
    </row>
    <row r="11" spans="1:7" s="109" customFormat="1" ht="15">
      <c r="A11" s="278" t="s">
        <v>102</v>
      </c>
      <c r="B11" s="147"/>
      <c r="C11" s="125">
        <v>-64569</v>
      </c>
      <c r="D11" s="107"/>
      <c r="E11" s="125">
        <v>-65040</v>
      </c>
      <c r="F11" s="125"/>
      <c r="G11" s="108"/>
    </row>
    <row r="12" spans="1:7" s="109" customFormat="1" ht="15">
      <c r="A12" s="278" t="s">
        <v>103</v>
      </c>
      <c r="B12" s="147"/>
      <c r="C12" s="125">
        <v>8401</v>
      </c>
      <c r="D12" s="107"/>
      <c r="E12" s="125">
        <v>7829</v>
      </c>
      <c r="F12" s="125"/>
      <c r="G12" s="108"/>
    </row>
    <row r="13" spans="1:7" s="109" customFormat="1" ht="15">
      <c r="A13" s="278" t="s">
        <v>104</v>
      </c>
      <c r="B13" s="147"/>
      <c r="C13" s="125">
        <v>-8227</v>
      </c>
      <c r="D13" s="107"/>
      <c r="E13" s="125">
        <v>-6228</v>
      </c>
      <c r="F13" s="125"/>
      <c r="G13" s="108"/>
    </row>
    <row r="14" spans="1:7" s="109" customFormat="1" ht="15">
      <c r="A14" s="278" t="s">
        <v>151</v>
      </c>
      <c r="B14" s="147"/>
      <c r="C14" s="125">
        <v>47</v>
      </c>
      <c r="D14" s="107"/>
      <c r="E14" s="125">
        <v>92</v>
      </c>
      <c r="F14" s="125"/>
      <c r="G14" s="108"/>
    </row>
    <row r="15" spans="1:7" s="109" customFormat="1" ht="15">
      <c r="A15" s="278" t="s">
        <v>105</v>
      </c>
      <c r="B15" s="147"/>
      <c r="C15" s="125">
        <v>-6219</v>
      </c>
      <c r="D15" s="107"/>
      <c r="E15" s="159">
        <v>-5363</v>
      </c>
      <c r="F15" s="125"/>
      <c r="G15" s="108"/>
    </row>
    <row r="16" spans="1:7" s="109" customFormat="1" ht="15">
      <c r="A16" s="275" t="s">
        <v>106</v>
      </c>
      <c r="B16" s="147"/>
      <c r="C16" s="125">
        <v>-860</v>
      </c>
      <c r="D16" s="107"/>
      <c r="E16" s="125">
        <v>-1308</v>
      </c>
      <c r="F16" s="125"/>
      <c r="G16" s="108"/>
    </row>
    <row r="17" spans="1:10" ht="15">
      <c r="A17" s="278" t="s">
        <v>107</v>
      </c>
      <c r="B17" s="147"/>
      <c r="C17" s="125">
        <v>-1297</v>
      </c>
      <c r="D17" s="107"/>
      <c r="E17" s="125">
        <v>-1975</v>
      </c>
      <c r="F17" s="125"/>
      <c r="G17" s="108"/>
      <c r="H17" s="160"/>
      <c r="I17" s="160"/>
      <c r="J17" s="160"/>
    </row>
    <row r="18" spans="1:10" s="109" customFormat="1" ht="15">
      <c r="A18" s="277" t="s">
        <v>108</v>
      </c>
      <c r="B18" s="107"/>
      <c r="C18" s="110">
        <f>SUM(C8:C17)</f>
        <v>-123784</v>
      </c>
      <c r="D18" s="107"/>
      <c r="E18" s="110">
        <f>SUM(E8:E17)</f>
        <v>-58344</v>
      </c>
      <c r="F18" s="161"/>
    </row>
    <row r="19" spans="1:10" s="109" customFormat="1" ht="15">
      <c r="A19" s="156"/>
      <c r="B19" s="107"/>
      <c r="C19" s="113"/>
      <c r="D19" s="107"/>
      <c r="E19" s="113"/>
      <c r="F19" s="157"/>
    </row>
    <row r="20" spans="1:10" s="109" customFormat="1" ht="15">
      <c r="A20" s="162" t="s">
        <v>109</v>
      </c>
      <c r="B20" s="107"/>
      <c r="C20" s="113"/>
      <c r="D20" s="107"/>
      <c r="E20" s="113"/>
      <c r="F20" s="157"/>
    </row>
    <row r="21" spans="1:10" ht="15">
      <c r="A21" s="158" t="s">
        <v>110</v>
      </c>
      <c r="B21" s="147"/>
      <c r="C21" s="125">
        <v>-24364</v>
      </c>
      <c r="D21" s="107"/>
      <c r="E21" s="125">
        <v>-19991</v>
      </c>
      <c r="F21" s="161"/>
      <c r="G21" s="108"/>
    </row>
    <row r="22" spans="1:10" ht="15">
      <c r="A22" s="163" t="s">
        <v>111</v>
      </c>
      <c r="B22" s="185"/>
      <c r="C22" s="125">
        <v>630</v>
      </c>
      <c r="D22" s="107"/>
      <c r="E22" s="125">
        <v>5186</v>
      </c>
      <c r="F22" s="161"/>
      <c r="G22" s="108"/>
    </row>
    <row r="23" spans="1:10" ht="15">
      <c r="A23" s="278" t="s">
        <v>112</v>
      </c>
      <c r="B23" s="185"/>
      <c r="C23" s="125">
        <v>0</v>
      </c>
      <c r="D23" s="107"/>
      <c r="E23" s="125">
        <v>-8</v>
      </c>
      <c r="F23" s="161"/>
      <c r="G23" s="108"/>
    </row>
    <row r="24" spans="1:10" ht="15">
      <c r="A24" s="278" t="s">
        <v>113</v>
      </c>
      <c r="B24" s="147"/>
      <c r="C24" s="125">
        <v>-3478</v>
      </c>
      <c r="D24" s="107"/>
      <c r="E24" s="125">
        <v>-2541</v>
      </c>
      <c r="F24" s="161"/>
      <c r="G24" s="108"/>
    </row>
    <row r="25" spans="1:10" ht="30">
      <c r="A25" s="329" t="s">
        <v>192</v>
      </c>
      <c r="B25" s="147"/>
      <c r="C25" s="125">
        <v>-2330</v>
      </c>
      <c r="D25" s="107"/>
      <c r="E25" s="125">
        <v>-1645</v>
      </c>
      <c r="F25" s="161"/>
      <c r="G25" s="108"/>
    </row>
    <row r="26" spans="1:10">
      <c r="A26" s="328" t="s">
        <v>193</v>
      </c>
      <c r="B26" s="147"/>
      <c r="C26" s="125">
        <v>907</v>
      </c>
      <c r="D26" s="107"/>
      <c r="E26" s="125">
        <v>731</v>
      </c>
      <c r="F26" s="161"/>
      <c r="G26" s="108"/>
    </row>
    <row r="27" spans="1:10" ht="15">
      <c r="A27" s="318" t="s">
        <v>194</v>
      </c>
      <c r="B27" s="147"/>
      <c r="C27" s="125">
        <v>97</v>
      </c>
      <c r="D27" s="107"/>
      <c r="E27" s="125">
        <v>148</v>
      </c>
      <c r="F27" s="161"/>
      <c r="G27" s="108"/>
    </row>
    <row r="28" spans="1:10" ht="15">
      <c r="A28" s="307" t="s">
        <v>152</v>
      </c>
      <c r="B28" s="147"/>
      <c r="C28" s="125">
        <v>-1287</v>
      </c>
      <c r="D28" s="107"/>
      <c r="E28" s="125">
        <v>-44211</v>
      </c>
      <c r="F28" s="161"/>
      <c r="G28" s="108"/>
    </row>
    <row r="29" spans="1:10" ht="15">
      <c r="A29" s="318" t="s">
        <v>195</v>
      </c>
      <c r="B29" s="164"/>
      <c r="C29" s="159">
        <f>-227</f>
        <v>-227</v>
      </c>
      <c r="D29" s="164"/>
      <c r="E29" s="125">
        <v>-1424</v>
      </c>
      <c r="F29" s="161"/>
      <c r="G29" s="108"/>
    </row>
    <row r="30" spans="1:10" ht="15">
      <c r="A30" s="308" t="s">
        <v>153</v>
      </c>
      <c r="B30" s="164"/>
      <c r="C30" s="159">
        <v>7</v>
      </c>
      <c r="D30" s="164"/>
      <c r="E30" s="125" t="s">
        <v>7</v>
      </c>
      <c r="F30" s="161"/>
      <c r="G30" s="108"/>
    </row>
    <row r="31" spans="1:10" ht="15">
      <c r="A31" s="308" t="s">
        <v>154</v>
      </c>
      <c r="B31" s="164"/>
      <c r="C31" s="159">
        <v>-2146</v>
      </c>
      <c r="D31" s="164"/>
      <c r="E31" s="125">
        <v>-9762</v>
      </c>
      <c r="F31" s="161"/>
      <c r="G31" s="108"/>
    </row>
    <row r="32" spans="1:10" ht="15">
      <c r="A32" s="278" t="s">
        <v>114</v>
      </c>
      <c r="B32" s="147"/>
      <c r="C32" s="125">
        <v>-30289</v>
      </c>
      <c r="D32" s="107"/>
      <c r="E32" s="125">
        <v>-102761</v>
      </c>
      <c r="F32" s="161"/>
      <c r="G32" s="108"/>
    </row>
    <row r="33" spans="1:7" ht="15">
      <c r="A33" s="279" t="s">
        <v>115</v>
      </c>
      <c r="B33" s="147"/>
      <c r="C33" s="125">
        <v>22677</v>
      </c>
      <c r="D33" s="107"/>
      <c r="E33" s="125">
        <v>100773</v>
      </c>
      <c r="F33" s="161"/>
      <c r="G33" s="108"/>
    </row>
    <row r="34" spans="1:7" ht="15">
      <c r="A34" s="278" t="s">
        <v>116</v>
      </c>
      <c r="B34" s="147"/>
      <c r="C34" s="125">
        <v>-7460</v>
      </c>
      <c r="D34" s="107"/>
      <c r="E34" s="125">
        <v>-2631</v>
      </c>
      <c r="F34" s="161"/>
      <c r="G34" s="108"/>
    </row>
    <row r="35" spans="1:7" ht="15">
      <c r="A35" s="278" t="s">
        <v>117</v>
      </c>
      <c r="B35" s="147"/>
      <c r="C35" s="145">
        <v>5134</v>
      </c>
      <c r="D35" s="107"/>
      <c r="E35" s="195">
        <v>164</v>
      </c>
      <c r="F35" s="161"/>
      <c r="G35" s="108"/>
    </row>
    <row r="36" spans="1:7" ht="15">
      <c r="A36" s="278" t="s">
        <v>118</v>
      </c>
      <c r="B36" s="147"/>
      <c r="C36" s="125">
        <v>1005</v>
      </c>
      <c r="D36" s="107"/>
      <c r="E36" s="125">
        <v>1218</v>
      </c>
      <c r="F36" s="161"/>
      <c r="G36" s="108"/>
    </row>
    <row r="37" spans="1:7" ht="15">
      <c r="A37" s="327" t="s">
        <v>191</v>
      </c>
      <c r="B37" s="147"/>
      <c r="C37" s="125">
        <v>-54</v>
      </c>
      <c r="D37" s="107"/>
      <c r="E37" s="125">
        <v>-53</v>
      </c>
      <c r="F37" s="161"/>
      <c r="G37" s="108"/>
    </row>
    <row r="38" spans="1:7" ht="15">
      <c r="A38" s="277" t="s">
        <v>119</v>
      </c>
      <c r="B38" s="165"/>
      <c r="C38" s="110">
        <f>SUM(C21:C37)</f>
        <v>-41178</v>
      </c>
      <c r="D38" s="107"/>
      <c r="E38" s="110">
        <f>SUM(E21:E37)</f>
        <v>-76807</v>
      </c>
      <c r="F38" s="166"/>
    </row>
    <row r="39" spans="1:7" ht="15">
      <c r="A39" s="158"/>
      <c r="B39" s="107"/>
      <c r="C39" s="113"/>
      <c r="D39" s="107"/>
      <c r="E39" s="113"/>
      <c r="F39" s="157"/>
    </row>
    <row r="40" spans="1:7" ht="15">
      <c r="A40" s="276" t="s">
        <v>120</v>
      </c>
      <c r="B40" s="107"/>
      <c r="C40" s="167"/>
      <c r="D40" s="107"/>
      <c r="E40" s="167"/>
      <c r="F40" s="166"/>
    </row>
    <row r="41" spans="1:7" ht="15">
      <c r="A41" s="278" t="s">
        <v>122</v>
      </c>
      <c r="B41" s="147"/>
      <c r="C41" s="125">
        <v>50838</v>
      </c>
      <c r="D41" s="107"/>
      <c r="E41" s="125">
        <v>18920</v>
      </c>
      <c r="F41" s="161"/>
      <c r="G41" s="108"/>
    </row>
    <row r="42" spans="1:7" ht="15">
      <c r="A42" s="278" t="s">
        <v>123</v>
      </c>
      <c r="B42" s="147"/>
      <c r="C42" s="125">
        <v>-1959</v>
      </c>
      <c r="D42" s="107"/>
      <c r="E42" s="125">
        <v>-7354</v>
      </c>
      <c r="F42" s="161"/>
      <c r="G42" s="108"/>
    </row>
    <row r="43" spans="1:7" ht="15">
      <c r="A43" s="329" t="s">
        <v>196</v>
      </c>
      <c r="B43" s="147"/>
      <c r="C43" s="125">
        <v>6197</v>
      </c>
      <c r="D43" s="107"/>
      <c r="E43" s="125">
        <v>39288</v>
      </c>
      <c r="F43" s="161"/>
      <c r="G43" s="108"/>
    </row>
    <row r="44" spans="1:7" ht="15">
      <c r="A44" s="278" t="s">
        <v>121</v>
      </c>
      <c r="B44" s="147"/>
      <c r="C44" s="125">
        <v>-14977</v>
      </c>
      <c r="D44" s="107"/>
      <c r="E44" s="125">
        <v>-12261</v>
      </c>
      <c r="F44" s="161"/>
      <c r="G44" s="108"/>
    </row>
    <row r="45" spans="1:7" ht="15">
      <c r="A45" s="331" t="s">
        <v>202</v>
      </c>
      <c r="B45" s="147"/>
      <c r="C45" s="125">
        <v>84</v>
      </c>
      <c r="D45" s="107"/>
      <c r="E45" s="125">
        <v>233</v>
      </c>
      <c r="F45" s="161"/>
      <c r="G45" s="108"/>
    </row>
    <row r="46" spans="1:7" ht="15">
      <c r="A46" s="319" t="s">
        <v>203</v>
      </c>
      <c r="B46" s="107"/>
      <c r="C46" s="125">
        <v>-248</v>
      </c>
      <c r="D46" s="107"/>
      <c r="E46" s="125">
        <v>-710</v>
      </c>
      <c r="F46" s="161"/>
      <c r="G46" s="108"/>
    </row>
    <row r="47" spans="1:7" ht="15">
      <c r="A47" s="329" t="s">
        <v>197</v>
      </c>
      <c r="B47" s="107"/>
      <c r="C47" s="125">
        <v>153574</v>
      </c>
      <c r="D47" s="107"/>
      <c r="E47" s="125">
        <v>131269</v>
      </c>
      <c r="F47" s="161"/>
      <c r="G47" s="108"/>
    </row>
    <row r="48" spans="1:7" ht="15">
      <c r="A48" s="330" t="s">
        <v>198</v>
      </c>
      <c r="B48" s="147"/>
      <c r="C48" s="125">
        <v>-313</v>
      </c>
      <c r="D48" s="107"/>
      <c r="E48" s="125">
        <v>-347</v>
      </c>
      <c r="F48" s="161"/>
      <c r="G48" s="108"/>
    </row>
    <row r="49" spans="1:11" ht="16.5" customHeight="1">
      <c r="A49" s="279" t="s">
        <v>124</v>
      </c>
      <c r="B49" s="147"/>
      <c r="C49" s="159">
        <v>-1257</v>
      </c>
      <c r="D49" s="107"/>
      <c r="E49" s="159">
        <v>-2564</v>
      </c>
      <c r="F49" s="161"/>
      <c r="G49" s="108"/>
    </row>
    <row r="50" spans="1:11" s="109" customFormat="1" ht="15">
      <c r="A50" s="278" t="s">
        <v>126</v>
      </c>
      <c r="B50" s="147"/>
      <c r="C50" s="125">
        <v>-2205</v>
      </c>
      <c r="D50" s="107"/>
      <c r="E50" s="125">
        <v>-1745</v>
      </c>
      <c r="F50" s="161"/>
      <c r="G50" s="108"/>
    </row>
    <row r="51" spans="1:11" s="109" customFormat="1" ht="15">
      <c r="A51" s="307" t="s">
        <v>199</v>
      </c>
      <c r="B51" s="147"/>
      <c r="C51" s="125">
        <v>206</v>
      </c>
      <c r="D51" s="107"/>
      <c r="E51" s="125">
        <v>675</v>
      </c>
      <c r="F51" s="161"/>
      <c r="G51" s="108"/>
    </row>
    <row r="52" spans="1:11" ht="15">
      <c r="A52" s="329" t="s">
        <v>200</v>
      </c>
      <c r="B52" s="147"/>
      <c r="C52" s="125">
        <v>-861</v>
      </c>
      <c r="D52" s="107"/>
      <c r="E52" s="125">
        <v>-17026</v>
      </c>
      <c r="F52" s="161"/>
      <c r="G52" s="108"/>
    </row>
    <row r="53" spans="1:11" ht="15">
      <c r="A53" s="278" t="s">
        <v>125</v>
      </c>
      <c r="B53" s="147"/>
      <c r="C53" s="125">
        <v>11</v>
      </c>
      <c r="D53" s="107"/>
      <c r="E53" s="125">
        <v>2526</v>
      </c>
      <c r="F53" s="161"/>
      <c r="G53" s="108"/>
    </row>
    <row r="54" spans="1:11" ht="15">
      <c r="A54" s="279" t="s">
        <v>201</v>
      </c>
      <c r="B54" s="147"/>
      <c r="C54" s="125">
        <v>-22613</v>
      </c>
      <c r="D54" s="107"/>
      <c r="E54" s="125">
        <v>-15478</v>
      </c>
      <c r="F54" s="161"/>
      <c r="G54" s="108"/>
    </row>
    <row r="55" spans="1:11" ht="15">
      <c r="A55" s="276" t="s">
        <v>127</v>
      </c>
      <c r="B55" s="107"/>
      <c r="C55" s="110">
        <f>SUM(C41:C54)</f>
        <v>166477</v>
      </c>
      <c r="D55" s="107"/>
      <c r="E55" s="110">
        <f>SUM(E41:E54)</f>
        <v>135426</v>
      </c>
      <c r="F55" s="170"/>
      <c r="I55" s="108"/>
      <c r="K55" s="108"/>
    </row>
    <row r="56" spans="1:11" ht="7.5" customHeight="1">
      <c r="A56" s="169"/>
      <c r="B56" s="107"/>
      <c r="C56" s="134"/>
      <c r="D56" s="107"/>
      <c r="E56" s="134"/>
      <c r="F56" s="170"/>
      <c r="I56" s="108"/>
      <c r="K56" s="108"/>
    </row>
    <row r="57" spans="1:11" s="109" customFormat="1" ht="27.75" customHeight="1">
      <c r="A57" s="277" t="s">
        <v>128</v>
      </c>
      <c r="B57" s="107"/>
      <c r="C57" s="111">
        <f>C18+C38+C55</f>
        <v>1515</v>
      </c>
      <c r="D57" s="107"/>
      <c r="E57" s="111">
        <f>E18+E38+E55</f>
        <v>275</v>
      </c>
      <c r="F57" s="170"/>
      <c r="G57" s="171"/>
      <c r="I57" s="108"/>
      <c r="K57" s="108"/>
    </row>
    <row r="58" spans="1:11" s="109" customFormat="1" ht="9.75" customHeight="1">
      <c r="A58" s="168"/>
      <c r="B58" s="107"/>
      <c r="C58" s="113"/>
      <c r="D58" s="107"/>
      <c r="E58" s="113"/>
      <c r="F58" s="170"/>
      <c r="I58" s="108"/>
      <c r="K58" s="108"/>
    </row>
    <row r="59" spans="1:11" ht="15">
      <c r="A59" s="279" t="s">
        <v>129</v>
      </c>
      <c r="B59" s="107"/>
      <c r="C59" s="125">
        <v>22614</v>
      </c>
      <c r="D59" s="107"/>
      <c r="E59" s="125">
        <v>22339</v>
      </c>
      <c r="F59" s="170"/>
      <c r="I59" s="108"/>
      <c r="K59" s="108"/>
    </row>
    <row r="60" spans="1:11" ht="9" customHeight="1">
      <c r="A60" s="168"/>
      <c r="B60" s="107"/>
      <c r="C60" s="172"/>
      <c r="D60" s="107"/>
      <c r="E60" s="172"/>
      <c r="F60" s="170"/>
      <c r="I60" s="108"/>
      <c r="K60" s="108"/>
    </row>
    <row r="61" spans="1:11" thickBot="1">
      <c r="A61" s="276" t="s">
        <v>130</v>
      </c>
      <c r="B61" s="220">
        <f>+SFP!C24</f>
        <v>27</v>
      </c>
      <c r="C61" s="112">
        <f>C59+C57</f>
        <v>24129</v>
      </c>
      <c r="D61" s="107"/>
      <c r="E61" s="112">
        <f>E59+E57</f>
        <v>22614</v>
      </c>
      <c r="F61" s="170"/>
      <c r="I61" s="108"/>
      <c r="K61" s="108"/>
    </row>
    <row r="62" spans="1:11" ht="16.5" thickTop="1">
      <c r="A62" s="146"/>
      <c r="B62" s="107"/>
      <c r="C62" s="178"/>
      <c r="D62" s="107"/>
      <c r="E62" s="178"/>
    </row>
    <row r="63" spans="1:11" ht="15">
      <c r="A63" s="443" t="s">
        <v>182</v>
      </c>
      <c r="B63" s="443"/>
      <c r="C63" s="443"/>
      <c r="D63" s="443"/>
      <c r="E63" s="107"/>
    </row>
    <row r="64" spans="1:11" ht="15">
      <c r="A64" s="173"/>
      <c r="B64" s="107"/>
      <c r="C64" s="147"/>
      <c r="D64" s="107"/>
      <c r="E64" s="107"/>
    </row>
    <row r="65" spans="1:6" ht="15">
      <c r="A65" s="173"/>
      <c r="B65" s="107"/>
      <c r="C65" s="147"/>
      <c r="D65" s="107"/>
      <c r="E65" s="107"/>
    </row>
    <row r="66" spans="1:6" ht="15">
      <c r="A66" s="49" t="s">
        <v>17</v>
      </c>
      <c r="B66" s="115"/>
      <c r="C66" s="115"/>
      <c r="D66" s="115"/>
      <c r="E66" s="115"/>
    </row>
    <row r="67" spans="1:6" ht="15">
      <c r="A67" s="281" t="s">
        <v>12</v>
      </c>
      <c r="B67" s="115"/>
      <c r="C67" s="115"/>
      <c r="D67" s="115"/>
      <c r="E67" s="115"/>
    </row>
    <row r="68" spans="1:6" ht="15">
      <c r="A68" s="174"/>
      <c r="B68" s="115"/>
      <c r="C68" s="115"/>
      <c r="D68" s="115"/>
      <c r="E68" s="115"/>
    </row>
    <row r="69" spans="1:6" ht="15">
      <c r="A69" s="282" t="s">
        <v>18</v>
      </c>
      <c r="B69" s="115"/>
      <c r="C69" s="115"/>
      <c r="D69" s="115"/>
      <c r="E69" s="115"/>
    </row>
    <row r="70" spans="1:6" ht="15">
      <c r="A70" s="51" t="s">
        <v>19</v>
      </c>
      <c r="B70" s="115"/>
      <c r="C70" s="115"/>
      <c r="D70" s="115"/>
      <c r="E70" s="115"/>
    </row>
    <row r="71" spans="1:6" ht="15">
      <c r="A71" s="175"/>
      <c r="B71" s="115"/>
      <c r="C71" s="115"/>
      <c r="D71" s="115"/>
      <c r="E71" s="115"/>
    </row>
    <row r="72" spans="1:6" ht="15">
      <c r="A72" s="229" t="s">
        <v>61</v>
      </c>
      <c r="B72" s="176"/>
      <c r="C72" s="176"/>
      <c r="D72" s="176"/>
      <c r="E72" s="176"/>
      <c r="F72" s="177"/>
    </row>
    <row r="73" spans="1:6" ht="15">
      <c r="A73" s="321" t="s">
        <v>170</v>
      </c>
    </row>
    <row r="74" spans="1:6" ht="15">
      <c r="A74" s="160"/>
    </row>
    <row r="75" spans="1:6" ht="15">
      <c r="A75" s="117"/>
    </row>
    <row r="76" spans="1:6" ht="15">
      <c r="A76" s="221"/>
    </row>
    <row r="77" spans="1:6" ht="15">
      <c r="A77" s="118"/>
    </row>
    <row r="78" spans="1:6" ht="15">
      <c r="A78" s="118"/>
    </row>
  </sheetData>
  <mergeCells count="1">
    <mergeCell ref="A63:D63"/>
  </mergeCells>
  <pageMargins left="0.70866141732283472" right="0.70866141732283472" top="0.35433070866141736" bottom="0.43307086614173229" header="0.27559055118110237" footer="0.31496062992125984"/>
  <pageSetup paperSize="9" scale="67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85"/>
  <sheetViews>
    <sheetView view="pageBreakPreview" topLeftCell="A37" zoomScale="55" zoomScaleNormal="55" zoomScaleSheetLayoutView="55" workbookViewId="0">
      <selection activeCell="E10" sqref="E10"/>
    </sheetView>
  </sheetViews>
  <sheetFormatPr defaultColWidth="9.140625" defaultRowHeight="16.5"/>
  <cols>
    <col min="1" max="1" width="93.85546875" style="191" customWidth="1"/>
    <col min="2" max="2" width="11.5703125" style="188" customWidth="1"/>
    <col min="3" max="3" width="13.85546875" style="188" customWidth="1"/>
    <col min="4" max="4" width="1" style="188" customWidth="1"/>
    <col min="5" max="5" width="13.42578125" style="188" customWidth="1"/>
    <col min="6" max="6" width="0.85546875" style="188" customWidth="1"/>
    <col min="7" max="7" width="13.5703125" style="188" customWidth="1"/>
    <col min="8" max="8" width="1" style="188" customWidth="1"/>
    <col min="9" max="9" width="15.85546875" style="188" customWidth="1"/>
    <col min="10" max="10" width="1" style="188" customWidth="1"/>
    <col min="11" max="11" width="17.5703125" style="188" customWidth="1"/>
    <col min="12" max="12" width="0.5703125" style="188" customWidth="1"/>
    <col min="13" max="13" width="20.28515625" style="188" customWidth="1"/>
    <col min="14" max="14" width="0.85546875" style="188" customWidth="1"/>
    <col min="15" max="15" width="19.7109375" style="188" customWidth="1"/>
    <col min="16" max="16" width="1.42578125" style="188" customWidth="1"/>
    <col min="17" max="17" width="13.7109375" style="188" customWidth="1"/>
    <col min="18" max="18" width="2.42578125" style="188" customWidth="1"/>
    <col min="19" max="19" width="20.42578125" style="192" customWidth="1"/>
    <col min="20" max="20" width="1.42578125" style="188" customWidth="1"/>
    <col min="21" max="21" width="18.85546875" style="188" customWidth="1"/>
    <col min="22" max="22" width="11.7109375" style="120" bestFit="1" customWidth="1"/>
    <col min="23" max="23" width="10.85546875" style="120" customWidth="1"/>
    <col min="24" max="25" width="9.85546875" style="120" bestFit="1" customWidth="1"/>
    <col min="26" max="16384" width="9.140625" style="120"/>
  </cols>
  <sheetData>
    <row r="1" spans="1:22" ht="18" customHeight="1">
      <c r="A1" s="332" t="str">
        <f>[1]SCF!A1</f>
        <v>GRUPA SOPHARMA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4"/>
      <c r="S1" s="335"/>
      <c r="T1" s="334"/>
      <c r="U1" s="334"/>
    </row>
    <row r="2" spans="1:22" ht="18" customHeight="1">
      <c r="A2" s="448" t="s">
        <v>204</v>
      </c>
      <c r="B2" s="448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336"/>
      <c r="S2" s="337"/>
      <c r="T2" s="336"/>
      <c r="U2" s="336"/>
    </row>
    <row r="3" spans="1:22" ht="18" customHeight="1">
      <c r="A3" s="338" t="s">
        <v>97</v>
      </c>
      <c r="B3" s="339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36"/>
      <c r="S3" s="337"/>
      <c r="T3" s="336"/>
      <c r="U3" s="341"/>
    </row>
    <row r="4" spans="1:22" ht="48.75" customHeight="1">
      <c r="A4" s="342"/>
      <c r="B4" s="343"/>
      <c r="C4" s="450" t="s">
        <v>205</v>
      </c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343"/>
      <c r="S4" s="427" t="s">
        <v>214</v>
      </c>
      <c r="T4" s="302"/>
      <c r="U4" s="427" t="s">
        <v>215</v>
      </c>
    </row>
    <row r="5" spans="1:22" s="121" customFormat="1" ht="28.5" customHeight="1">
      <c r="A5" s="451"/>
      <c r="B5" s="453" t="s">
        <v>206</v>
      </c>
      <c r="C5" s="446" t="s">
        <v>207</v>
      </c>
      <c r="D5" s="303"/>
      <c r="E5" s="446" t="s">
        <v>200</v>
      </c>
      <c r="F5" s="303"/>
      <c r="G5" s="446" t="s">
        <v>208</v>
      </c>
      <c r="H5" s="303"/>
      <c r="I5" s="446" t="s">
        <v>209</v>
      </c>
      <c r="J5" s="304"/>
      <c r="K5" s="446" t="s">
        <v>210</v>
      </c>
      <c r="L5" s="304"/>
      <c r="M5" s="446" t="s">
        <v>211</v>
      </c>
      <c r="N5" s="303"/>
      <c r="O5" s="446" t="s">
        <v>212</v>
      </c>
      <c r="P5" s="303"/>
      <c r="Q5" s="446" t="s">
        <v>213</v>
      </c>
      <c r="R5" s="336"/>
      <c r="S5" s="337"/>
      <c r="T5" s="336"/>
      <c r="U5" s="336"/>
    </row>
    <row r="6" spans="1:22" s="122" customFormat="1" ht="52.9" customHeight="1">
      <c r="A6" s="452"/>
      <c r="B6" s="454"/>
      <c r="C6" s="447"/>
      <c r="D6" s="305"/>
      <c r="E6" s="447"/>
      <c r="F6" s="305"/>
      <c r="G6" s="447"/>
      <c r="H6" s="305"/>
      <c r="I6" s="447"/>
      <c r="J6" s="306"/>
      <c r="K6" s="447"/>
      <c r="L6" s="306"/>
      <c r="M6" s="447"/>
      <c r="N6" s="305"/>
      <c r="O6" s="447"/>
      <c r="P6" s="305"/>
      <c r="Q6" s="447"/>
      <c r="R6" s="344"/>
      <c r="S6" s="345"/>
      <c r="T6" s="346"/>
      <c r="U6" s="346"/>
    </row>
    <row r="7" spans="1:22" s="123" customFormat="1" ht="23.25">
      <c r="A7" s="347"/>
      <c r="B7" s="347"/>
      <c r="C7" s="348" t="s">
        <v>1</v>
      </c>
      <c r="D7" s="348"/>
      <c r="E7" s="348" t="s">
        <v>1</v>
      </c>
      <c r="F7" s="348"/>
      <c r="G7" s="348" t="s">
        <v>1</v>
      </c>
      <c r="H7" s="348"/>
      <c r="I7" s="348" t="s">
        <v>1</v>
      </c>
      <c r="J7" s="348"/>
      <c r="K7" s="348" t="s">
        <v>1</v>
      </c>
      <c r="L7" s="348"/>
      <c r="M7" s="348" t="s">
        <v>1</v>
      </c>
      <c r="N7" s="348"/>
      <c r="O7" s="348" t="s">
        <v>1</v>
      </c>
      <c r="P7" s="348"/>
      <c r="Q7" s="348" t="s">
        <v>1</v>
      </c>
      <c r="R7" s="349"/>
      <c r="S7" s="350" t="s">
        <v>1</v>
      </c>
      <c r="T7" s="348"/>
      <c r="U7" s="348" t="s">
        <v>1</v>
      </c>
    </row>
    <row r="8" spans="1:22" s="122" customFormat="1" ht="12" customHeight="1">
      <c r="A8" s="351"/>
      <c r="B8" s="351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52"/>
      <c r="P8" s="348"/>
      <c r="Q8" s="348"/>
      <c r="R8" s="344"/>
      <c r="S8" s="345"/>
      <c r="T8" s="344"/>
      <c r="U8" s="344"/>
    </row>
    <row r="9" spans="1:22" s="124" customFormat="1" ht="3.75" customHeight="1">
      <c r="A9" s="353"/>
      <c r="B9" s="354"/>
      <c r="C9" s="355"/>
      <c r="D9" s="356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7"/>
      <c r="S9" s="358"/>
      <c r="T9" s="354"/>
      <c r="U9" s="359"/>
    </row>
    <row r="10" spans="1:22" s="124" customFormat="1" ht="45.75" thickBot="1">
      <c r="A10" s="360" t="s">
        <v>133</v>
      </c>
      <c r="B10" s="343">
        <f>+SFP!C38</f>
        <v>28</v>
      </c>
      <c r="C10" s="361">
        <v>134798</v>
      </c>
      <c r="D10" s="362"/>
      <c r="E10" s="361">
        <v>-19501</v>
      </c>
      <c r="F10" s="362"/>
      <c r="G10" s="361">
        <v>47841</v>
      </c>
      <c r="H10" s="362"/>
      <c r="I10" s="361">
        <v>32277</v>
      </c>
      <c r="J10" s="363"/>
      <c r="K10" s="361">
        <v>2808</v>
      </c>
      <c r="L10" s="363"/>
      <c r="M10" s="361">
        <v>-717</v>
      </c>
      <c r="N10" s="362"/>
      <c r="O10" s="361">
        <v>259984</v>
      </c>
      <c r="P10" s="362"/>
      <c r="Q10" s="361">
        <f>C10+E10+G10+I10+K10+M10+O10</f>
        <v>457490</v>
      </c>
      <c r="R10" s="364"/>
      <c r="S10" s="361">
        <v>33733</v>
      </c>
      <c r="T10" s="365"/>
      <c r="U10" s="361">
        <f>Q10+S10</f>
        <v>491223</v>
      </c>
      <c r="V10" s="127"/>
    </row>
    <row r="11" spans="1:22" s="124" customFormat="1" ht="8.25" customHeight="1" thickTop="1">
      <c r="A11" s="360"/>
      <c r="B11" s="343"/>
      <c r="C11" s="363"/>
      <c r="D11" s="362"/>
      <c r="E11" s="362"/>
      <c r="F11" s="362"/>
      <c r="G11" s="363"/>
      <c r="H11" s="362"/>
      <c r="I11" s="363"/>
      <c r="J11" s="363"/>
      <c r="K11" s="363"/>
      <c r="L11" s="363"/>
      <c r="M11" s="363"/>
      <c r="N11" s="362"/>
      <c r="O11" s="363"/>
      <c r="P11" s="362"/>
      <c r="Q11" s="363"/>
      <c r="R11" s="364"/>
      <c r="S11" s="364"/>
      <c r="T11" s="365"/>
      <c r="U11" s="366"/>
    </row>
    <row r="12" spans="1:22" s="124" customFormat="1" ht="23.25">
      <c r="A12" s="444" t="s">
        <v>134</v>
      </c>
      <c r="B12" s="444"/>
      <c r="C12" s="363"/>
      <c r="D12" s="362"/>
      <c r="E12" s="362"/>
      <c r="F12" s="362"/>
      <c r="G12" s="363"/>
      <c r="H12" s="362"/>
      <c r="I12" s="363"/>
      <c r="J12" s="363"/>
      <c r="K12" s="363"/>
      <c r="L12" s="363"/>
      <c r="M12" s="363"/>
      <c r="N12" s="362"/>
      <c r="O12" s="363"/>
      <c r="P12" s="362"/>
      <c r="Q12" s="363"/>
      <c r="R12" s="364"/>
      <c r="S12" s="364"/>
      <c r="T12" s="365"/>
      <c r="U12" s="366"/>
    </row>
    <row r="13" spans="1:22" s="124" customFormat="1" ht="23.25">
      <c r="A13" s="367" t="s">
        <v>135</v>
      </c>
      <c r="B13" s="343"/>
      <c r="C13" s="368">
        <v>0</v>
      </c>
      <c r="D13" s="368"/>
      <c r="E13" s="368">
        <v>-14935</v>
      </c>
      <c r="F13" s="368"/>
      <c r="G13" s="368">
        <v>0</v>
      </c>
      <c r="H13" s="368"/>
      <c r="I13" s="368">
        <v>0</v>
      </c>
      <c r="J13" s="368"/>
      <c r="K13" s="368">
        <v>0</v>
      </c>
      <c r="L13" s="368"/>
      <c r="M13" s="368">
        <v>0</v>
      </c>
      <c r="N13" s="368"/>
      <c r="O13" s="368">
        <v>479</v>
      </c>
      <c r="P13" s="368"/>
      <c r="Q13" s="368">
        <f>SUM(C13:P13)</f>
        <v>-14456</v>
      </c>
      <c r="R13" s="366"/>
      <c r="S13" s="368">
        <v>-125</v>
      </c>
      <c r="T13" s="366"/>
      <c r="U13" s="369">
        <f>SUM(Q13:T13)</f>
        <v>-14581</v>
      </c>
    </row>
    <row r="14" spans="1:22" s="124" customFormat="1" ht="8.25" customHeight="1">
      <c r="A14" s="370"/>
      <c r="B14" s="343"/>
      <c r="C14" s="363"/>
      <c r="D14" s="362"/>
      <c r="E14" s="362"/>
      <c r="F14" s="362"/>
      <c r="G14" s="363"/>
      <c r="H14" s="362"/>
      <c r="I14" s="363"/>
      <c r="J14" s="363"/>
      <c r="K14" s="363"/>
      <c r="L14" s="363"/>
      <c r="M14" s="363"/>
      <c r="N14" s="362"/>
      <c r="O14" s="363"/>
      <c r="P14" s="362"/>
      <c r="Q14" s="363"/>
      <c r="R14" s="364"/>
      <c r="S14" s="364"/>
      <c r="T14" s="365"/>
      <c r="U14" s="369"/>
    </row>
    <row r="15" spans="1:22" s="124" customFormat="1" ht="18.600000000000001" customHeight="1">
      <c r="A15" s="428" t="s">
        <v>216</v>
      </c>
      <c r="B15" s="343"/>
      <c r="C15" s="368">
        <v>0</v>
      </c>
      <c r="D15" s="362"/>
      <c r="E15" s="362">
        <v>602</v>
      </c>
      <c r="F15" s="362"/>
      <c r="G15" s="368">
        <v>0</v>
      </c>
      <c r="H15" s="368"/>
      <c r="I15" s="368">
        <v>0</v>
      </c>
      <c r="J15" s="368"/>
      <c r="K15" s="368">
        <v>0</v>
      </c>
      <c r="L15" s="368"/>
      <c r="M15" s="368">
        <v>0</v>
      </c>
      <c r="N15" s="362"/>
      <c r="O15" s="362">
        <v>60</v>
      </c>
      <c r="P15" s="362"/>
      <c r="Q15" s="368">
        <f>SUM(C15:P15)</f>
        <v>662</v>
      </c>
      <c r="R15" s="364"/>
      <c r="S15" s="371">
        <v>-662</v>
      </c>
      <c r="T15" s="365"/>
      <c r="U15" s="369">
        <f>SUM(Q15:T15)</f>
        <v>0</v>
      </c>
    </row>
    <row r="16" spans="1:22" s="124" customFormat="1" ht="8.25" customHeight="1">
      <c r="A16" s="370"/>
      <c r="B16" s="343"/>
      <c r="C16" s="363"/>
      <c r="D16" s="362"/>
      <c r="E16" s="362"/>
      <c r="F16" s="362"/>
      <c r="G16" s="363"/>
      <c r="H16" s="362"/>
      <c r="I16" s="363"/>
      <c r="J16" s="363"/>
      <c r="K16" s="363"/>
      <c r="L16" s="363"/>
      <c r="M16" s="363"/>
      <c r="N16" s="362"/>
      <c r="O16" s="363"/>
      <c r="P16" s="362"/>
      <c r="Q16" s="363"/>
      <c r="R16" s="364"/>
      <c r="S16" s="364"/>
      <c r="T16" s="365"/>
      <c r="U16" s="369"/>
    </row>
    <row r="17" spans="1:22" s="124" customFormat="1" ht="23.25">
      <c r="A17" s="367" t="s">
        <v>136</v>
      </c>
      <c r="B17" s="343"/>
      <c r="C17" s="372">
        <f>C18+C19</f>
        <v>0</v>
      </c>
      <c r="D17" s="373"/>
      <c r="E17" s="372">
        <f>E18+E19</f>
        <v>0</v>
      </c>
      <c r="F17" s="368"/>
      <c r="G17" s="372">
        <f>G18+G19</f>
        <v>3825</v>
      </c>
      <c r="H17" s="372">
        <f t="shared" ref="H17:O17" si="0">H18+H19</f>
        <v>0</v>
      </c>
      <c r="I17" s="372">
        <f t="shared" si="0"/>
        <v>0</v>
      </c>
      <c r="J17" s="372">
        <f t="shared" si="0"/>
        <v>0</v>
      </c>
      <c r="K17" s="372">
        <f t="shared" si="0"/>
        <v>0</v>
      </c>
      <c r="L17" s="372">
        <f t="shared" si="0"/>
        <v>0</v>
      </c>
      <c r="M17" s="372">
        <f t="shared" si="0"/>
        <v>0</v>
      </c>
      <c r="N17" s="372">
        <f t="shared" si="0"/>
        <v>0</v>
      </c>
      <c r="O17" s="372">
        <f t="shared" si="0"/>
        <v>-16731</v>
      </c>
      <c r="P17" s="372">
        <f t="shared" ref="P17" si="1">P18+P19</f>
        <v>0</v>
      </c>
      <c r="Q17" s="374">
        <f>SUM(C17:P17)</f>
        <v>-12906</v>
      </c>
      <c r="R17" s="372">
        <f t="shared" ref="R17" si="2">R18+R19</f>
        <v>0</v>
      </c>
      <c r="S17" s="372">
        <f t="shared" ref="S17" si="3">S18+S19</f>
        <v>0</v>
      </c>
      <c r="T17" s="372">
        <f t="shared" ref="T17" si="4">T18+T19</f>
        <v>0</v>
      </c>
      <c r="U17" s="372">
        <f>SUM(Q17:T17)</f>
        <v>-12906</v>
      </c>
    </row>
    <row r="18" spans="1:22" s="124" customFormat="1" ht="23.25">
      <c r="A18" s="375" t="s">
        <v>137</v>
      </c>
      <c r="B18" s="343"/>
      <c r="C18" s="362">
        <v>0</v>
      </c>
      <c r="D18" s="362"/>
      <c r="E18" s="362">
        <v>0</v>
      </c>
      <c r="F18" s="362"/>
      <c r="G18" s="362">
        <v>3825</v>
      </c>
      <c r="H18" s="362"/>
      <c r="I18" s="362">
        <v>0</v>
      </c>
      <c r="J18" s="362"/>
      <c r="K18" s="362">
        <v>0</v>
      </c>
      <c r="L18" s="362"/>
      <c r="M18" s="362">
        <v>0</v>
      </c>
      <c r="N18" s="362"/>
      <c r="O18" s="362">
        <v>-3825</v>
      </c>
      <c r="P18" s="362"/>
      <c r="Q18" s="368">
        <v>0</v>
      </c>
      <c r="R18" s="371"/>
      <c r="S18" s="362">
        <v>0</v>
      </c>
      <c r="T18" s="376"/>
      <c r="U18" s="362">
        <v>0</v>
      </c>
    </row>
    <row r="19" spans="1:22" s="124" customFormat="1" ht="23.25">
      <c r="A19" s="375" t="s">
        <v>138</v>
      </c>
      <c r="B19" s="343"/>
      <c r="C19" s="362">
        <v>0</v>
      </c>
      <c r="D19" s="362"/>
      <c r="E19" s="362">
        <v>0</v>
      </c>
      <c r="F19" s="362"/>
      <c r="G19" s="362">
        <v>0</v>
      </c>
      <c r="H19" s="362"/>
      <c r="I19" s="362">
        <v>0</v>
      </c>
      <c r="J19" s="362"/>
      <c r="K19" s="362">
        <v>0</v>
      </c>
      <c r="L19" s="362"/>
      <c r="M19" s="362">
        <v>0</v>
      </c>
      <c r="N19" s="362"/>
      <c r="O19" s="362">
        <v>-12906</v>
      </c>
      <c r="P19" s="362"/>
      <c r="Q19" s="368">
        <f t="shared" ref="Q19" si="5">SUM(C19:P19)</f>
        <v>-12906</v>
      </c>
      <c r="R19" s="371"/>
      <c r="S19" s="362">
        <v>0</v>
      </c>
      <c r="T19" s="376"/>
      <c r="U19" s="362">
        <f>SUM(Q19:T19)</f>
        <v>-12906</v>
      </c>
    </row>
    <row r="20" spans="1:22" s="124" customFormat="1" ht="6.75" customHeight="1">
      <c r="A20" s="377"/>
      <c r="B20" s="343"/>
      <c r="C20" s="363"/>
      <c r="D20" s="362"/>
      <c r="E20" s="362"/>
      <c r="F20" s="362"/>
      <c r="G20" s="363"/>
      <c r="H20" s="362"/>
      <c r="I20" s="363"/>
      <c r="J20" s="363"/>
      <c r="K20" s="363"/>
      <c r="L20" s="363"/>
      <c r="M20" s="363"/>
      <c r="N20" s="362"/>
      <c r="O20" s="363"/>
      <c r="P20" s="362"/>
      <c r="Q20" s="363"/>
      <c r="R20" s="364"/>
      <c r="S20" s="364"/>
      <c r="T20" s="365"/>
      <c r="U20" s="366"/>
    </row>
    <row r="21" spans="1:22" s="124" customFormat="1" ht="23.25">
      <c r="A21" s="378" t="s">
        <v>155</v>
      </c>
      <c r="B21" s="343"/>
      <c r="C21" s="374">
        <v>0</v>
      </c>
      <c r="D21" s="363"/>
      <c r="E21" s="374">
        <v>0</v>
      </c>
      <c r="F21" s="363"/>
      <c r="G21" s="374">
        <v>0</v>
      </c>
      <c r="H21" s="363"/>
      <c r="I21" s="374">
        <v>0</v>
      </c>
      <c r="J21" s="363"/>
      <c r="K21" s="374">
        <v>0</v>
      </c>
      <c r="L21" s="363"/>
      <c r="M21" s="374">
        <v>0</v>
      </c>
      <c r="N21" s="363"/>
      <c r="O21" s="374">
        <f>O22+O23+O25+O26+O24</f>
        <v>-2000</v>
      </c>
      <c r="P21" s="374" t="e">
        <f>P22+P23+#REF!+P25+P26</f>
        <v>#REF!</v>
      </c>
      <c r="Q21" s="374">
        <f>Q22+Q23+Q25+Q26+Q24</f>
        <v>-2000</v>
      </c>
      <c r="R21" s="374"/>
      <c r="S21" s="374">
        <f>S22+S23+S25+S26+S24</f>
        <v>-4141</v>
      </c>
      <c r="T21" s="374" t="e">
        <f>T22+T23+#REF!+T25+T26</f>
        <v>#REF!</v>
      </c>
      <c r="U21" s="374">
        <f>U22+U23+U25+U26+U24</f>
        <v>-6141</v>
      </c>
    </row>
    <row r="22" spans="1:22" s="124" customFormat="1" ht="23.25">
      <c r="A22" s="377" t="s">
        <v>156</v>
      </c>
      <c r="B22" s="343"/>
      <c r="C22" s="379">
        <v>0</v>
      </c>
      <c r="D22" s="362"/>
      <c r="E22" s="379">
        <v>0</v>
      </c>
      <c r="F22" s="362"/>
      <c r="G22" s="379">
        <v>0</v>
      </c>
      <c r="H22" s="362"/>
      <c r="I22" s="379">
        <v>0</v>
      </c>
      <c r="J22" s="363"/>
      <c r="K22" s="379">
        <v>0</v>
      </c>
      <c r="L22" s="363"/>
      <c r="M22" s="379">
        <v>0</v>
      </c>
      <c r="N22" s="362"/>
      <c r="O22" s="380">
        <v>0</v>
      </c>
      <c r="P22" s="362"/>
      <c r="Q22" s="368">
        <f>C22+E22+G22+I22+K22+M22+O22</f>
        <v>0</v>
      </c>
      <c r="R22" s="364"/>
      <c r="S22" s="380">
        <v>1919</v>
      </c>
      <c r="T22" s="365"/>
      <c r="U22" s="369">
        <f>SUM(Q22:T22)</f>
        <v>1919</v>
      </c>
    </row>
    <row r="23" spans="1:22" s="124" customFormat="1" ht="23.25">
      <c r="A23" s="377" t="s">
        <v>157</v>
      </c>
      <c r="B23" s="343"/>
      <c r="C23" s="379">
        <v>0</v>
      </c>
      <c r="D23" s="362"/>
      <c r="E23" s="379">
        <v>0</v>
      </c>
      <c r="F23" s="362"/>
      <c r="G23" s="379">
        <v>0</v>
      </c>
      <c r="H23" s="362"/>
      <c r="I23" s="379">
        <v>0</v>
      </c>
      <c r="J23" s="363"/>
      <c r="K23" s="379">
        <v>0</v>
      </c>
      <c r="L23" s="363"/>
      <c r="M23" s="379">
        <v>0</v>
      </c>
      <c r="N23" s="362"/>
      <c r="O23" s="380">
        <v>0</v>
      </c>
      <c r="P23" s="362"/>
      <c r="Q23" s="368">
        <f>C23+E23+G23+I23+K23+M23+O23</f>
        <v>0</v>
      </c>
      <c r="R23" s="364"/>
      <c r="S23" s="380">
        <v>-2712</v>
      </c>
      <c r="T23" s="365"/>
      <c r="U23" s="369">
        <f>SUM(Q23:T23)</f>
        <v>-2712</v>
      </c>
    </row>
    <row r="24" spans="1:22" s="124" customFormat="1" ht="23.25">
      <c r="A24" s="377" t="s">
        <v>158</v>
      </c>
      <c r="B24" s="343"/>
      <c r="C24" s="379">
        <v>0</v>
      </c>
      <c r="D24" s="362"/>
      <c r="E24" s="379">
        <v>0</v>
      </c>
      <c r="F24" s="362"/>
      <c r="G24" s="379">
        <v>0</v>
      </c>
      <c r="H24" s="362"/>
      <c r="I24" s="379">
        <v>0</v>
      </c>
      <c r="J24" s="363"/>
      <c r="K24" s="379">
        <v>0</v>
      </c>
      <c r="L24" s="363"/>
      <c r="M24" s="379">
        <v>0</v>
      </c>
      <c r="N24" s="362"/>
      <c r="O24" s="380">
        <v>-1235</v>
      </c>
      <c r="P24" s="362"/>
      <c r="Q24" s="368">
        <f>C24+E24+G24+I24+K24+M24+O24</f>
        <v>-1235</v>
      </c>
      <c r="R24" s="364"/>
      <c r="S24" s="380">
        <v>5543</v>
      </c>
      <c r="T24" s="365"/>
      <c r="U24" s="369">
        <f>SUM(Q24:T24)</f>
        <v>4308</v>
      </c>
    </row>
    <row r="25" spans="1:22" s="124" customFormat="1" ht="23.25">
      <c r="A25" s="377" t="s">
        <v>159</v>
      </c>
      <c r="B25" s="343"/>
      <c r="C25" s="379">
        <v>0</v>
      </c>
      <c r="D25" s="362"/>
      <c r="E25" s="379">
        <v>0</v>
      </c>
      <c r="F25" s="362"/>
      <c r="G25" s="379">
        <v>0</v>
      </c>
      <c r="H25" s="362"/>
      <c r="I25" s="379">
        <v>0</v>
      </c>
      <c r="J25" s="363"/>
      <c r="K25" s="379">
        <v>0</v>
      </c>
      <c r="L25" s="363"/>
      <c r="M25" s="379">
        <v>0</v>
      </c>
      <c r="N25" s="362"/>
      <c r="O25" s="380">
        <v>-1041</v>
      </c>
      <c r="P25" s="362"/>
      <c r="Q25" s="368">
        <f>C25+E25+G25+I25+K25+M25+O25</f>
        <v>-1041</v>
      </c>
      <c r="R25" s="364"/>
      <c r="S25" s="380">
        <v>-9120</v>
      </c>
      <c r="T25" s="365"/>
      <c r="U25" s="369">
        <f>SUM(Q25:T25)</f>
        <v>-10161</v>
      </c>
      <c r="V25" s="194"/>
    </row>
    <row r="26" spans="1:22" s="124" customFormat="1" ht="23.25">
      <c r="A26" s="377" t="s">
        <v>160</v>
      </c>
      <c r="B26" s="343"/>
      <c r="C26" s="379">
        <v>0</v>
      </c>
      <c r="D26" s="362"/>
      <c r="E26" s="379">
        <v>0</v>
      </c>
      <c r="F26" s="362"/>
      <c r="G26" s="379">
        <v>0</v>
      </c>
      <c r="H26" s="362"/>
      <c r="I26" s="379">
        <v>0</v>
      </c>
      <c r="J26" s="363"/>
      <c r="K26" s="379">
        <v>0</v>
      </c>
      <c r="L26" s="363"/>
      <c r="M26" s="379">
        <v>0</v>
      </c>
      <c r="N26" s="362"/>
      <c r="O26" s="380">
        <v>276</v>
      </c>
      <c r="P26" s="362"/>
      <c r="Q26" s="368">
        <f>C26+E26+G26+I26+K26+M26+O26</f>
        <v>276</v>
      </c>
      <c r="R26" s="364"/>
      <c r="S26" s="380">
        <v>229</v>
      </c>
      <c r="T26" s="365"/>
      <c r="U26" s="369">
        <f>SUM(Q26:T26)</f>
        <v>505</v>
      </c>
    </row>
    <row r="27" spans="1:22" s="124" customFormat="1" ht="6.75" customHeight="1">
      <c r="A27" s="377"/>
      <c r="B27" s="343"/>
      <c r="C27" s="363"/>
      <c r="D27" s="362"/>
      <c r="E27" s="362"/>
      <c r="F27" s="362"/>
      <c r="G27" s="363"/>
      <c r="H27" s="362"/>
      <c r="I27" s="363"/>
      <c r="J27" s="363"/>
      <c r="K27" s="363"/>
      <c r="L27" s="363"/>
      <c r="M27" s="363"/>
      <c r="N27" s="362"/>
      <c r="O27" s="363"/>
      <c r="P27" s="362"/>
      <c r="Q27" s="363"/>
      <c r="R27" s="364"/>
      <c r="S27" s="364"/>
      <c r="T27" s="365"/>
      <c r="U27" s="366"/>
    </row>
    <row r="28" spans="1:22" s="124" customFormat="1" ht="23.25">
      <c r="A28" s="381" t="s">
        <v>140</v>
      </c>
      <c r="B28" s="343"/>
      <c r="C28" s="382">
        <v>0</v>
      </c>
      <c r="D28" s="362"/>
      <c r="E28" s="382">
        <v>0</v>
      </c>
      <c r="F28" s="362"/>
      <c r="G28" s="382">
        <v>0</v>
      </c>
      <c r="H28" s="362"/>
      <c r="I28" s="374">
        <f>I29+I30</f>
        <v>-38</v>
      </c>
      <c r="J28" s="363"/>
      <c r="K28" s="374">
        <f>K29+K30</f>
        <v>1301</v>
      </c>
      <c r="L28" s="373">
        <f t="shared" ref="L28:M28" si="6">L29+L30</f>
        <v>0</v>
      </c>
      <c r="M28" s="374">
        <f t="shared" si="6"/>
        <v>407</v>
      </c>
      <c r="N28" s="362"/>
      <c r="O28" s="374">
        <f>O29+O30</f>
        <v>39423</v>
      </c>
      <c r="P28" s="362"/>
      <c r="Q28" s="374">
        <f>Q29+Q30</f>
        <v>41093</v>
      </c>
      <c r="R28" s="364"/>
      <c r="S28" s="374">
        <f>S29+S30</f>
        <v>4422</v>
      </c>
      <c r="T28" s="365"/>
      <c r="U28" s="374">
        <f>U29+U30</f>
        <v>45515</v>
      </c>
      <c r="V28" s="138"/>
    </row>
    <row r="29" spans="1:22" s="124" customFormat="1" ht="23.25">
      <c r="A29" s="383" t="s">
        <v>141</v>
      </c>
      <c r="B29" s="343"/>
      <c r="C29" s="384">
        <v>0</v>
      </c>
      <c r="D29" s="362"/>
      <c r="E29" s="384">
        <v>0</v>
      </c>
      <c r="F29" s="362"/>
      <c r="G29" s="384">
        <v>0</v>
      </c>
      <c r="H29" s="362"/>
      <c r="I29" s="368">
        <v>0</v>
      </c>
      <c r="J29" s="363"/>
      <c r="K29" s="368">
        <v>0</v>
      </c>
      <c r="L29" s="363"/>
      <c r="M29" s="368">
        <v>0</v>
      </c>
      <c r="N29" s="362"/>
      <c r="O29" s="368">
        <v>39998</v>
      </c>
      <c r="P29" s="362"/>
      <c r="Q29" s="368">
        <f>SUM(C29:P29)</f>
        <v>39998</v>
      </c>
      <c r="R29" s="364"/>
      <c r="S29" s="368">
        <v>5774</v>
      </c>
      <c r="T29" s="365"/>
      <c r="U29" s="369">
        <f>SUM(Q29:T29)</f>
        <v>45772</v>
      </c>
      <c r="V29" s="127"/>
    </row>
    <row r="30" spans="1:22" s="124" customFormat="1" ht="23.25">
      <c r="A30" s="383" t="s">
        <v>142</v>
      </c>
      <c r="B30" s="343"/>
      <c r="C30" s="384">
        <v>0</v>
      </c>
      <c r="D30" s="362"/>
      <c r="E30" s="384">
        <v>0</v>
      </c>
      <c r="F30" s="362"/>
      <c r="G30" s="384">
        <v>0</v>
      </c>
      <c r="H30" s="362"/>
      <c r="I30" s="356">
        <v>-38</v>
      </c>
      <c r="J30" s="363"/>
      <c r="K30" s="356">
        <v>1301</v>
      </c>
      <c r="L30" s="363"/>
      <c r="M30" s="356">
        <v>407</v>
      </c>
      <c r="N30" s="362"/>
      <c r="O30" s="368">
        <v>-575</v>
      </c>
      <c r="P30" s="362"/>
      <c r="Q30" s="368">
        <f>SUM(C30:P30)</f>
        <v>1095</v>
      </c>
      <c r="R30" s="364"/>
      <c r="S30" s="368">
        <v>-1352</v>
      </c>
      <c r="T30" s="365"/>
      <c r="U30" s="369">
        <f>SUM(Q30:T30)</f>
        <v>-257</v>
      </c>
    </row>
    <row r="31" spans="1:22" s="124" customFormat="1" ht="5.25" customHeight="1">
      <c r="A31" s="353"/>
      <c r="B31" s="343"/>
      <c r="C31" s="384"/>
      <c r="D31" s="362"/>
      <c r="E31" s="384"/>
      <c r="F31" s="362"/>
      <c r="G31" s="384"/>
      <c r="H31" s="362"/>
      <c r="I31" s="368"/>
      <c r="J31" s="363"/>
      <c r="K31" s="368"/>
      <c r="L31" s="363"/>
      <c r="M31" s="368"/>
      <c r="N31" s="362"/>
      <c r="O31" s="368"/>
      <c r="P31" s="362"/>
      <c r="Q31" s="373"/>
      <c r="R31" s="364"/>
      <c r="S31" s="368"/>
      <c r="T31" s="365"/>
      <c r="U31" s="369"/>
    </row>
    <row r="32" spans="1:22" s="124" customFormat="1" ht="23.25">
      <c r="A32" s="385" t="s">
        <v>139</v>
      </c>
      <c r="B32" s="343"/>
      <c r="C32" s="384">
        <v>0</v>
      </c>
      <c r="D32" s="362"/>
      <c r="E32" s="384">
        <v>0</v>
      </c>
      <c r="F32" s="362"/>
      <c r="G32" s="384">
        <v>0</v>
      </c>
      <c r="H32" s="362"/>
      <c r="I32" s="368">
        <v>-294</v>
      </c>
      <c r="J32" s="363"/>
      <c r="K32" s="384">
        <v>0</v>
      </c>
      <c r="L32" s="363"/>
      <c r="M32" s="384">
        <v>0</v>
      </c>
      <c r="N32" s="362"/>
      <c r="O32" s="368">
        <v>294</v>
      </c>
      <c r="P32" s="362"/>
      <c r="Q32" s="368">
        <f>SUM(I32:P32)</f>
        <v>0</v>
      </c>
      <c r="R32" s="364"/>
      <c r="S32" s="368">
        <v>0</v>
      </c>
      <c r="T32" s="365"/>
      <c r="U32" s="369">
        <f>Q32+S32</f>
        <v>0</v>
      </c>
      <c r="V32" s="194"/>
    </row>
    <row r="33" spans="1:22" s="124" customFormat="1" ht="7.5" customHeight="1">
      <c r="A33" s="353"/>
      <c r="B33" s="343"/>
      <c r="C33" s="363"/>
      <c r="D33" s="362"/>
      <c r="E33" s="362"/>
      <c r="F33" s="362"/>
      <c r="G33" s="363"/>
      <c r="H33" s="362"/>
      <c r="I33" s="363"/>
      <c r="J33" s="363"/>
      <c r="K33" s="363"/>
      <c r="L33" s="363"/>
      <c r="M33" s="363"/>
      <c r="N33" s="362"/>
      <c r="O33" s="363"/>
      <c r="P33" s="362"/>
      <c r="Q33" s="363"/>
      <c r="R33" s="364"/>
      <c r="S33" s="364"/>
      <c r="T33" s="365"/>
      <c r="U33" s="366"/>
    </row>
    <row r="34" spans="1:22" s="124" customFormat="1" ht="18" customHeight="1" thickBot="1">
      <c r="A34" s="360" t="s">
        <v>143</v>
      </c>
      <c r="B34" s="343">
        <f>+SFP!C38</f>
        <v>28</v>
      </c>
      <c r="C34" s="361">
        <f t="shared" ref="C34:P34" si="7">+C10+C13+C17+C21+C28+C32</f>
        <v>134798</v>
      </c>
      <c r="D34" s="361">
        <f t="shared" si="7"/>
        <v>0</v>
      </c>
      <c r="E34" s="361">
        <f>+E10+E13+E17+E21+E28+E32+E15</f>
        <v>-33834</v>
      </c>
      <c r="F34" s="361">
        <f t="shared" si="7"/>
        <v>0</v>
      </c>
      <c r="G34" s="361">
        <f t="shared" si="7"/>
        <v>51666</v>
      </c>
      <c r="H34" s="361">
        <f t="shared" si="7"/>
        <v>0</v>
      </c>
      <c r="I34" s="361">
        <f t="shared" si="7"/>
        <v>31945</v>
      </c>
      <c r="J34" s="361">
        <f t="shared" si="7"/>
        <v>0</v>
      </c>
      <c r="K34" s="361">
        <f t="shared" si="7"/>
        <v>4109</v>
      </c>
      <c r="L34" s="361">
        <f t="shared" si="7"/>
        <v>0</v>
      </c>
      <c r="M34" s="361">
        <f t="shared" si="7"/>
        <v>-310</v>
      </c>
      <c r="N34" s="361">
        <f t="shared" si="7"/>
        <v>0</v>
      </c>
      <c r="O34" s="361">
        <f>+O10+O13+O17+O21+O28+O32+O15</f>
        <v>281509</v>
      </c>
      <c r="P34" s="361" t="e">
        <f t="shared" si="7"/>
        <v>#REF!</v>
      </c>
      <c r="Q34" s="431">
        <f>+Q10+Q13+Q17+Q21+Q28+Q32+Q15</f>
        <v>469883</v>
      </c>
      <c r="R34" s="361"/>
      <c r="S34" s="361">
        <f>+S10+S13+S17+S21+S28+S32+S15</f>
        <v>33227</v>
      </c>
      <c r="T34" s="361" t="e">
        <f>+T10+T13+T17+T21+T28+T32</f>
        <v>#REF!</v>
      </c>
      <c r="U34" s="361">
        <f>+U10+U13+U17+U21+U28+U32+U15</f>
        <v>503110</v>
      </c>
      <c r="V34" s="127"/>
    </row>
    <row r="35" spans="1:22" s="124" customFormat="1" ht="12" customHeight="1" thickTop="1">
      <c r="A35" s="360"/>
      <c r="B35" s="343"/>
      <c r="C35" s="363"/>
      <c r="D35" s="362"/>
      <c r="E35" s="363"/>
      <c r="F35" s="362"/>
      <c r="G35" s="363"/>
      <c r="H35" s="362"/>
      <c r="I35" s="363"/>
      <c r="J35" s="363"/>
      <c r="K35" s="363"/>
      <c r="L35" s="363"/>
      <c r="M35" s="363"/>
      <c r="N35" s="362"/>
      <c r="O35" s="363"/>
      <c r="P35" s="362"/>
      <c r="Q35" s="363"/>
      <c r="R35" s="364"/>
      <c r="S35" s="363"/>
      <c r="T35" s="365"/>
      <c r="U35" s="363"/>
      <c r="V35" s="127"/>
    </row>
    <row r="36" spans="1:22" s="124" customFormat="1" ht="16.149999999999999" customHeight="1" thickBot="1">
      <c r="A36" s="360" t="s">
        <v>144</v>
      </c>
      <c r="B36" s="343"/>
      <c r="C36" s="361">
        <v>134798</v>
      </c>
      <c r="D36" s="362"/>
      <c r="E36" s="361">
        <v>-33834</v>
      </c>
      <c r="F36" s="362"/>
      <c r="G36" s="361">
        <v>51666</v>
      </c>
      <c r="H36" s="362"/>
      <c r="I36" s="361">
        <v>31945</v>
      </c>
      <c r="J36" s="363"/>
      <c r="K36" s="361">
        <v>4109</v>
      </c>
      <c r="L36" s="363"/>
      <c r="M36" s="361">
        <v>-310</v>
      </c>
      <c r="N36" s="362"/>
      <c r="O36" s="361">
        <v>281509</v>
      </c>
      <c r="P36" s="362"/>
      <c r="Q36" s="361">
        <v>469883</v>
      </c>
      <c r="R36" s="364"/>
      <c r="S36" s="361">
        <v>33227</v>
      </c>
      <c r="T36" s="365"/>
      <c r="U36" s="361">
        <v>503110</v>
      </c>
      <c r="V36" s="127"/>
    </row>
    <row r="37" spans="1:22" s="124" customFormat="1" ht="17.45" customHeight="1" thickTop="1">
      <c r="A37" s="386" t="s">
        <v>162</v>
      </c>
      <c r="B37" s="343"/>
      <c r="C37" s="379">
        <v>0</v>
      </c>
      <c r="D37" s="362"/>
      <c r="E37" s="379">
        <v>0</v>
      </c>
      <c r="F37" s="362"/>
      <c r="G37" s="379">
        <v>0</v>
      </c>
      <c r="H37" s="362"/>
      <c r="I37" s="379">
        <v>0</v>
      </c>
      <c r="J37" s="363"/>
      <c r="K37" s="379">
        <v>0</v>
      </c>
      <c r="L37" s="363"/>
      <c r="M37" s="379">
        <v>0</v>
      </c>
      <c r="N37" s="362"/>
      <c r="O37" s="362">
        <f>-2253</f>
        <v>-2253</v>
      </c>
      <c r="P37" s="362"/>
      <c r="Q37" s="368">
        <f>SUM(C37:P37)</f>
        <v>-2253</v>
      </c>
      <c r="R37" s="371"/>
      <c r="S37" s="362">
        <v>-695</v>
      </c>
      <c r="T37" s="376"/>
      <c r="U37" s="369">
        <f>SUM(Q37:T37)</f>
        <v>-2948</v>
      </c>
      <c r="V37" s="210"/>
    </row>
    <row r="38" spans="1:22" s="124" customFormat="1" ht="17.45" customHeight="1" thickBot="1">
      <c r="A38" s="387" t="s">
        <v>145</v>
      </c>
      <c r="B38" s="388"/>
      <c r="C38" s="361">
        <v>134798</v>
      </c>
      <c r="D38" s="362"/>
      <c r="E38" s="361">
        <v>-33834</v>
      </c>
      <c r="F38" s="362"/>
      <c r="G38" s="361">
        <v>51666</v>
      </c>
      <c r="H38" s="362"/>
      <c r="I38" s="361">
        <v>31945</v>
      </c>
      <c r="J38" s="363"/>
      <c r="K38" s="361">
        <v>4109</v>
      </c>
      <c r="L38" s="363"/>
      <c r="M38" s="361">
        <v>-310</v>
      </c>
      <c r="N38" s="362"/>
      <c r="O38" s="361">
        <f>SUM(O36:O37)</f>
        <v>279256</v>
      </c>
      <c r="P38" s="362"/>
      <c r="Q38" s="361">
        <f>SUM(Q36:Q37)</f>
        <v>467630</v>
      </c>
      <c r="R38" s="364"/>
      <c r="S38" s="361">
        <f>SUM(S36:S37)</f>
        <v>32532</v>
      </c>
      <c r="T38" s="365"/>
      <c r="U38" s="361">
        <f>SUM(U36:U37)</f>
        <v>500162</v>
      </c>
      <c r="V38" s="127"/>
    </row>
    <row r="39" spans="1:22" s="124" customFormat="1" ht="24" thickTop="1">
      <c r="A39" s="445" t="s">
        <v>146</v>
      </c>
      <c r="B39" s="445"/>
      <c r="C39" s="363"/>
      <c r="D39" s="362"/>
      <c r="E39" s="362"/>
      <c r="F39" s="362"/>
      <c r="G39" s="363"/>
      <c r="H39" s="362"/>
      <c r="I39" s="363"/>
      <c r="J39" s="363"/>
      <c r="K39" s="363"/>
      <c r="L39" s="363"/>
      <c r="M39" s="363"/>
      <c r="N39" s="362"/>
      <c r="O39" s="363"/>
      <c r="P39" s="362"/>
      <c r="Q39" s="363"/>
      <c r="R39" s="364"/>
      <c r="S39" s="364"/>
      <c r="T39" s="365"/>
      <c r="U39" s="366"/>
    </row>
    <row r="40" spans="1:22" s="124" customFormat="1" ht="23.25">
      <c r="A40" s="367" t="s">
        <v>135</v>
      </c>
      <c r="B40" s="343"/>
      <c r="C40" s="368">
        <v>0</v>
      </c>
      <c r="D40" s="368"/>
      <c r="E40" s="368">
        <v>-850</v>
      </c>
      <c r="F40" s="368"/>
      <c r="G40" s="368">
        <v>0</v>
      </c>
      <c r="H40" s="368"/>
      <c r="I40" s="368">
        <v>0</v>
      </c>
      <c r="J40" s="368"/>
      <c r="K40" s="368">
        <v>0</v>
      </c>
      <c r="L40" s="368"/>
      <c r="M40" s="368">
        <v>0</v>
      </c>
      <c r="N40" s="368"/>
      <c r="O40" s="368">
        <v>-1</v>
      </c>
      <c r="P40" s="368"/>
      <c r="Q40" s="368">
        <f>SUM(C40:O40)</f>
        <v>-851</v>
      </c>
      <c r="R40" s="366"/>
      <c r="S40" s="368">
        <v>0</v>
      </c>
      <c r="T40" s="366"/>
      <c r="U40" s="366">
        <f>+Q40+S40</f>
        <v>-851</v>
      </c>
    </row>
    <row r="41" spans="1:22" s="124" customFormat="1" ht="6" customHeight="1">
      <c r="A41" s="389"/>
      <c r="B41" s="343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73"/>
      <c r="R41" s="366"/>
      <c r="S41" s="368"/>
      <c r="T41" s="366"/>
      <c r="U41" s="369"/>
    </row>
    <row r="42" spans="1:22" s="124" customFormat="1" ht="18" customHeight="1">
      <c r="A42" s="429" t="s">
        <v>216</v>
      </c>
      <c r="B42" s="343"/>
      <c r="C42" s="390">
        <v>0</v>
      </c>
      <c r="D42" s="368"/>
      <c r="E42" s="368">
        <v>265</v>
      </c>
      <c r="F42" s="368"/>
      <c r="G42" s="390">
        <v>0</v>
      </c>
      <c r="H42" s="390"/>
      <c r="I42" s="390">
        <v>775</v>
      </c>
      <c r="J42" s="390"/>
      <c r="K42" s="390">
        <v>0</v>
      </c>
      <c r="L42" s="390"/>
      <c r="M42" s="390">
        <v>0</v>
      </c>
      <c r="N42" s="390"/>
      <c r="O42" s="390">
        <v>-734</v>
      </c>
      <c r="P42" s="368"/>
      <c r="Q42" s="373">
        <f>SUM(E42:P42)</f>
        <v>306</v>
      </c>
      <c r="R42" s="366"/>
      <c r="S42" s="368">
        <v>-306</v>
      </c>
      <c r="T42" s="366"/>
      <c r="U42" s="369">
        <f>SUM(Q42:T42)</f>
        <v>0</v>
      </c>
    </row>
    <row r="43" spans="1:22" s="124" customFormat="1" ht="18" customHeight="1">
      <c r="A43" s="333" t="s">
        <v>217</v>
      </c>
      <c r="B43" s="343"/>
      <c r="C43" s="390">
        <v>0</v>
      </c>
      <c r="D43" s="368"/>
      <c r="E43" s="368">
        <v>1082</v>
      </c>
      <c r="F43" s="368"/>
      <c r="G43" s="390">
        <v>0</v>
      </c>
      <c r="H43" s="390"/>
      <c r="I43" s="390">
        <v>0</v>
      </c>
      <c r="J43" s="390"/>
      <c r="K43" s="390">
        <v>0</v>
      </c>
      <c r="L43" s="390"/>
      <c r="M43" s="390">
        <v>0</v>
      </c>
      <c r="N43" s="390"/>
      <c r="O43" s="390">
        <v>142</v>
      </c>
      <c r="P43" s="368"/>
      <c r="Q43" s="373">
        <f>SUM(E43:P43)</f>
        <v>1224</v>
      </c>
      <c r="R43" s="366"/>
      <c r="S43" s="368">
        <v>0</v>
      </c>
      <c r="T43" s="366"/>
      <c r="U43" s="369">
        <f>SUM(Q43:T43)</f>
        <v>1224</v>
      </c>
    </row>
    <row r="44" spans="1:22" s="124" customFormat="1" ht="23.25">
      <c r="A44" s="391" t="s">
        <v>136</v>
      </c>
      <c r="B44" s="343"/>
      <c r="C44" s="392">
        <v>0</v>
      </c>
      <c r="D44" s="373"/>
      <c r="E44" s="392">
        <v>0</v>
      </c>
      <c r="F44" s="368"/>
      <c r="G44" s="374">
        <f>G45+G46</f>
        <v>4301</v>
      </c>
      <c r="H44" s="368">
        <f t="shared" ref="H44:T44" si="8">H45+H46</f>
        <v>0</v>
      </c>
      <c r="I44" s="392">
        <f t="shared" si="8"/>
        <v>0</v>
      </c>
      <c r="J44" s="368">
        <f t="shared" si="8"/>
        <v>0</v>
      </c>
      <c r="K44" s="392">
        <f t="shared" si="8"/>
        <v>0</v>
      </c>
      <c r="L44" s="368">
        <f t="shared" si="8"/>
        <v>0</v>
      </c>
      <c r="M44" s="392">
        <f t="shared" si="8"/>
        <v>0</v>
      </c>
      <c r="N44" s="368">
        <f t="shared" si="8"/>
        <v>0</v>
      </c>
      <c r="O44" s="374">
        <f>O45+O46+O47</f>
        <v>-24407</v>
      </c>
      <c r="P44" s="368">
        <f t="shared" si="8"/>
        <v>0</v>
      </c>
      <c r="Q44" s="374">
        <f>Q45+Q46+Q47</f>
        <v>-20106</v>
      </c>
      <c r="R44" s="368">
        <f t="shared" si="8"/>
        <v>0</v>
      </c>
      <c r="S44" s="392">
        <f t="shared" si="8"/>
        <v>0</v>
      </c>
      <c r="T44" s="368">
        <f t="shared" si="8"/>
        <v>0</v>
      </c>
      <c r="U44" s="373">
        <f>U45+U46+U47</f>
        <v>-20106</v>
      </c>
    </row>
    <row r="45" spans="1:22" s="124" customFormat="1" ht="23.25">
      <c r="A45" s="385" t="s">
        <v>163</v>
      </c>
      <c r="B45" s="343"/>
      <c r="C45" s="368">
        <v>0</v>
      </c>
      <c r="D45" s="368"/>
      <c r="E45" s="368">
        <v>0</v>
      </c>
      <c r="F45" s="368"/>
      <c r="G45" s="368">
        <v>4301</v>
      </c>
      <c r="H45" s="368"/>
      <c r="I45" s="368">
        <v>0</v>
      </c>
      <c r="J45" s="368"/>
      <c r="K45" s="368">
        <v>0</v>
      </c>
      <c r="L45" s="368"/>
      <c r="M45" s="368">
        <v>0</v>
      </c>
      <c r="N45" s="368"/>
      <c r="O45" s="368">
        <v>-4301</v>
      </c>
      <c r="P45" s="368"/>
      <c r="Q45" s="368">
        <f>SUM(C45:O45)</f>
        <v>0</v>
      </c>
      <c r="R45" s="369"/>
      <c r="S45" s="368">
        <v>0</v>
      </c>
      <c r="T45" s="393"/>
      <c r="U45" s="394">
        <f t="shared" ref="U45" si="9">+Q45+S45</f>
        <v>0</v>
      </c>
    </row>
    <row r="46" spans="1:22" s="124" customFormat="1" ht="23.25">
      <c r="A46" s="395" t="s">
        <v>164</v>
      </c>
      <c r="B46" s="343"/>
      <c r="C46" s="368">
        <v>0</v>
      </c>
      <c r="D46" s="368"/>
      <c r="E46" s="368">
        <v>0</v>
      </c>
      <c r="F46" s="368"/>
      <c r="G46" s="368">
        <v>0</v>
      </c>
      <c r="H46" s="368"/>
      <c r="I46" s="368">
        <v>0</v>
      </c>
      <c r="J46" s="368"/>
      <c r="K46" s="368">
        <v>0</v>
      </c>
      <c r="L46" s="368"/>
      <c r="M46" s="368">
        <v>0</v>
      </c>
      <c r="N46" s="368"/>
      <c r="O46" s="368">
        <f>-13822</f>
        <v>-13822</v>
      </c>
      <c r="P46" s="368"/>
      <c r="Q46" s="368">
        <f>SUM(C46:O46)</f>
        <v>-13822</v>
      </c>
      <c r="R46" s="369"/>
      <c r="S46" s="368">
        <v>0</v>
      </c>
      <c r="T46" s="369"/>
      <c r="U46" s="369">
        <f t="shared" ref="U46:U49" si="10">+Q46+S46</f>
        <v>-13822</v>
      </c>
    </row>
    <row r="47" spans="1:22" s="124" customFormat="1" ht="23.25">
      <c r="A47" s="395" t="s">
        <v>165</v>
      </c>
      <c r="B47" s="343"/>
      <c r="C47" s="368">
        <v>0</v>
      </c>
      <c r="D47" s="368"/>
      <c r="E47" s="368">
        <v>0</v>
      </c>
      <c r="F47" s="368"/>
      <c r="G47" s="368">
        <v>0</v>
      </c>
      <c r="H47" s="368"/>
      <c r="I47" s="368">
        <v>0</v>
      </c>
      <c r="J47" s="368"/>
      <c r="K47" s="368">
        <v>0</v>
      </c>
      <c r="L47" s="368"/>
      <c r="M47" s="368">
        <v>0</v>
      </c>
      <c r="N47" s="368"/>
      <c r="O47" s="368">
        <v>-6284</v>
      </c>
      <c r="P47" s="368"/>
      <c r="Q47" s="368">
        <f>SUM(C47:O47)</f>
        <v>-6284</v>
      </c>
      <c r="R47" s="369"/>
      <c r="S47" s="368">
        <v>0</v>
      </c>
      <c r="T47" s="369"/>
      <c r="U47" s="369">
        <f t="shared" si="10"/>
        <v>-6284</v>
      </c>
    </row>
    <row r="48" spans="1:22" s="124" customFormat="1" ht="6.75" customHeight="1">
      <c r="A48" s="377"/>
      <c r="B48" s="343"/>
      <c r="C48" s="373"/>
      <c r="D48" s="368"/>
      <c r="E48" s="368"/>
      <c r="F48" s="368"/>
      <c r="G48" s="373"/>
      <c r="H48" s="368"/>
      <c r="I48" s="373"/>
      <c r="J48" s="373"/>
      <c r="K48" s="373"/>
      <c r="L48" s="373"/>
      <c r="M48" s="373"/>
      <c r="N48" s="368"/>
      <c r="O48" s="373"/>
      <c r="P48" s="368"/>
      <c r="Q48" s="373"/>
      <c r="R48" s="366"/>
      <c r="S48" s="366"/>
      <c r="T48" s="366"/>
      <c r="U48" s="366"/>
    </row>
    <row r="49" spans="1:22" s="124" customFormat="1" ht="23.25">
      <c r="A49" s="378" t="s">
        <v>155</v>
      </c>
      <c r="B49" s="343"/>
      <c r="C49" s="392">
        <v>0</v>
      </c>
      <c r="D49" s="373"/>
      <c r="E49" s="392">
        <v>0</v>
      </c>
      <c r="F49" s="373"/>
      <c r="G49" s="392">
        <v>0</v>
      </c>
      <c r="H49" s="373"/>
      <c r="I49" s="392">
        <v>0</v>
      </c>
      <c r="J49" s="373"/>
      <c r="K49" s="392">
        <v>0</v>
      </c>
      <c r="L49" s="373"/>
      <c r="M49" s="392">
        <v>0</v>
      </c>
      <c r="N49" s="373"/>
      <c r="O49" s="374">
        <f>SUM(O50:O54)</f>
        <v>-1279</v>
      </c>
      <c r="P49" s="368"/>
      <c r="Q49" s="374">
        <f>SUM(Q50:Q54)</f>
        <v>-1279</v>
      </c>
      <c r="R49" s="366"/>
      <c r="S49" s="372">
        <f>SUM(S50:S54)</f>
        <v>-914</v>
      </c>
      <c r="T49" s="366"/>
      <c r="U49" s="372">
        <f t="shared" si="10"/>
        <v>-2193</v>
      </c>
    </row>
    <row r="50" spans="1:22" s="124" customFormat="1" ht="23.25">
      <c r="A50" s="377" t="s">
        <v>156</v>
      </c>
      <c r="B50" s="343"/>
      <c r="C50" s="368">
        <v>0</v>
      </c>
      <c r="D50" s="368"/>
      <c r="E50" s="368">
        <v>0</v>
      </c>
      <c r="F50" s="368"/>
      <c r="G50" s="368">
        <v>0</v>
      </c>
      <c r="H50" s="368"/>
      <c r="I50" s="368">
        <v>0</v>
      </c>
      <c r="J50" s="373"/>
      <c r="K50" s="368">
        <v>0</v>
      </c>
      <c r="L50" s="373"/>
      <c r="M50" s="368">
        <v>0</v>
      </c>
      <c r="N50" s="368"/>
      <c r="O50" s="368">
        <v>0</v>
      </c>
      <c r="P50" s="368"/>
      <c r="Q50" s="368">
        <f t="shared" ref="Q50:Q54" si="11">SUM(C50:O50)</f>
        <v>0</v>
      </c>
      <c r="R50" s="366"/>
      <c r="S50" s="368">
        <v>738</v>
      </c>
      <c r="T50" s="366"/>
      <c r="U50" s="369">
        <f t="shared" ref="U50:U54" si="12">+Q50+S50</f>
        <v>738</v>
      </c>
    </row>
    <row r="51" spans="1:22" s="124" customFormat="1" ht="23.25">
      <c r="A51" s="377" t="s">
        <v>157</v>
      </c>
      <c r="B51" s="343"/>
      <c r="C51" s="368">
        <v>0</v>
      </c>
      <c r="D51" s="368"/>
      <c r="E51" s="368">
        <v>0</v>
      </c>
      <c r="F51" s="368"/>
      <c r="G51" s="368">
        <v>0</v>
      </c>
      <c r="H51" s="368"/>
      <c r="I51" s="368">
        <v>0</v>
      </c>
      <c r="J51" s="373"/>
      <c r="K51" s="368">
        <v>0</v>
      </c>
      <c r="L51" s="373"/>
      <c r="M51" s="368">
        <v>0</v>
      </c>
      <c r="N51" s="368"/>
      <c r="O51" s="368">
        <v>0</v>
      </c>
      <c r="P51" s="368"/>
      <c r="Q51" s="368">
        <f t="shared" si="11"/>
        <v>0</v>
      </c>
      <c r="R51" s="366"/>
      <c r="S51" s="368">
        <v>-2716</v>
      </c>
      <c r="T51" s="366"/>
      <c r="U51" s="369">
        <f t="shared" si="12"/>
        <v>-2716</v>
      </c>
    </row>
    <row r="52" spans="1:22" s="124" customFormat="1" ht="23.25">
      <c r="A52" s="377" t="s">
        <v>158</v>
      </c>
      <c r="B52" s="396"/>
      <c r="C52" s="368">
        <v>0</v>
      </c>
      <c r="D52" s="368"/>
      <c r="E52" s="368">
        <v>0</v>
      </c>
      <c r="F52" s="368"/>
      <c r="G52" s="368">
        <v>0</v>
      </c>
      <c r="H52" s="368"/>
      <c r="I52" s="368">
        <v>0</v>
      </c>
      <c r="J52" s="373"/>
      <c r="K52" s="368">
        <v>0</v>
      </c>
      <c r="L52" s="373"/>
      <c r="M52" s="368">
        <v>0</v>
      </c>
      <c r="N52" s="368"/>
      <c r="O52" s="368">
        <v>-1</v>
      </c>
      <c r="P52" s="368"/>
      <c r="Q52" s="368">
        <f t="shared" si="11"/>
        <v>-1</v>
      </c>
      <c r="R52" s="366"/>
      <c r="S52" s="368">
        <v>1303</v>
      </c>
      <c r="T52" s="366"/>
      <c r="U52" s="369">
        <f t="shared" si="12"/>
        <v>1302</v>
      </c>
    </row>
    <row r="53" spans="1:22" s="124" customFormat="1" ht="23.25">
      <c r="A53" s="377" t="s">
        <v>159</v>
      </c>
      <c r="B53" s="343"/>
      <c r="C53" s="368">
        <v>0</v>
      </c>
      <c r="D53" s="368"/>
      <c r="E53" s="368">
        <v>0</v>
      </c>
      <c r="F53" s="368"/>
      <c r="G53" s="368">
        <v>0</v>
      </c>
      <c r="H53" s="368"/>
      <c r="I53" s="368">
        <v>0</v>
      </c>
      <c r="J53" s="373"/>
      <c r="K53" s="368">
        <v>0</v>
      </c>
      <c r="L53" s="373"/>
      <c r="M53" s="368">
        <v>0</v>
      </c>
      <c r="N53" s="368"/>
      <c r="O53" s="368">
        <v>-1803</v>
      </c>
      <c r="P53" s="368"/>
      <c r="Q53" s="368">
        <f t="shared" si="11"/>
        <v>-1803</v>
      </c>
      <c r="R53" s="366"/>
      <c r="S53" s="368">
        <v>-385</v>
      </c>
      <c r="T53" s="366"/>
      <c r="U53" s="369">
        <f t="shared" si="12"/>
        <v>-2188</v>
      </c>
    </row>
    <row r="54" spans="1:22" s="124" customFormat="1" ht="23.25">
      <c r="A54" s="377" t="s">
        <v>160</v>
      </c>
      <c r="B54" s="343"/>
      <c r="C54" s="368">
        <v>0</v>
      </c>
      <c r="D54" s="368"/>
      <c r="E54" s="368">
        <v>0</v>
      </c>
      <c r="F54" s="368"/>
      <c r="G54" s="368">
        <v>0</v>
      </c>
      <c r="H54" s="368"/>
      <c r="I54" s="368">
        <v>0</v>
      </c>
      <c r="J54" s="373"/>
      <c r="K54" s="368">
        <v>0</v>
      </c>
      <c r="L54" s="373"/>
      <c r="M54" s="368">
        <v>0</v>
      </c>
      <c r="N54" s="368"/>
      <c r="O54" s="368">
        <v>525</v>
      </c>
      <c r="P54" s="368"/>
      <c r="Q54" s="368">
        <f t="shared" si="11"/>
        <v>525</v>
      </c>
      <c r="R54" s="366"/>
      <c r="S54" s="368">
        <v>146</v>
      </c>
      <c r="T54" s="366"/>
      <c r="U54" s="369">
        <f t="shared" si="12"/>
        <v>671</v>
      </c>
    </row>
    <row r="55" spans="1:22" s="124" customFormat="1" ht="6.75" customHeight="1">
      <c r="A55" s="377"/>
      <c r="B55" s="343"/>
      <c r="C55" s="373"/>
      <c r="D55" s="368"/>
      <c r="E55" s="368"/>
      <c r="F55" s="368"/>
      <c r="G55" s="373"/>
      <c r="H55" s="368"/>
      <c r="I55" s="373"/>
      <c r="J55" s="373"/>
      <c r="K55" s="373"/>
      <c r="L55" s="373"/>
      <c r="M55" s="373"/>
      <c r="N55" s="368"/>
      <c r="O55" s="373"/>
      <c r="P55" s="368"/>
      <c r="Q55" s="373"/>
      <c r="R55" s="366"/>
      <c r="S55" s="366"/>
      <c r="T55" s="366"/>
      <c r="U55" s="366"/>
    </row>
    <row r="56" spans="1:22" s="124" customFormat="1" ht="23.25">
      <c r="A56" s="381" t="s">
        <v>166</v>
      </c>
      <c r="B56" s="343"/>
      <c r="C56" s="374">
        <v>0</v>
      </c>
      <c r="D56" s="368"/>
      <c r="E56" s="374">
        <v>0</v>
      </c>
      <c r="F56" s="368"/>
      <c r="G56" s="374">
        <v>0</v>
      </c>
      <c r="H56" s="368"/>
      <c r="I56" s="374">
        <f>I57+I58</f>
        <v>0</v>
      </c>
      <c r="J56" s="373"/>
      <c r="K56" s="374">
        <f>K57+K58</f>
        <v>-792</v>
      </c>
      <c r="L56" s="373">
        <f t="shared" ref="L56:U56" si="13">L57+L58</f>
        <v>0</v>
      </c>
      <c r="M56" s="374">
        <f t="shared" si="13"/>
        <v>1144</v>
      </c>
      <c r="N56" s="373">
        <f t="shared" si="13"/>
        <v>0</v>
      </c>
      <c r="O56" s="374">
        <f t="shared" si="13"/>
        <v>28284</v>
      </c>
      <c r="P56" s="373">
        <f t="shared" si="13"/>
        <v>0</v>
      </c>
      <c r="Q56" s="374">
        <f>Q57+Q58</f>
        <v>28636</v>
      </c>
      <c r="R56" s="373">
        <f t="shared" si="13"/>
        <v>0</v>
      </c>
      <c r="S56" s="374">
        <f t="shared" si="13"/>
        <v>1657</v>
      </c>
      <c r="T56" s="374">
        <f t="shared" si="13"/>
        <v>0</v>
      </c>
      <c r="U56" s="374">
        <f t="shared" si="13"/>
        <v>30293</v>
      </c>
      <c r="V56" s="138"/>
    </row>
    <row r="57" spans="1:22" s="124" customFormat="1" ht="23.25">
      <c r="A57" s="397" t="s">
        <v>167</v>
      </c>
      <c r="B57" s="343"/>
      <c r="C57" s="368">
        <v>0</v>
      </c>
      <c r="D57" s="368"/>
      <c r="E57" s="368">
        <v>0</v>
      </c>
      <c r="F57" s="368"/>
      <c r="G57" s="368">
        <v>0</v>
      </c>
      <c r="H57" s="368"/>
      <c r="I57" s="368">
        <v>0</v>
      </c>
      <c r="J57" s="373"/>
      <c r="K57" s="368">
        <v>0</v>
      </c>
      <c r="L57" s="373"/>
      <c r="M57" s="368">
        <v>0</v>
      </c>
      <c r="N57" s="368"/>
      <c r="O57" s="368">
        <f>28343</f>
        <v>28343</v>
      </c>
      <c r="P57" s="368"/>
      <c r="Q57" s="373">
        <f>SUM(C57:O57)</f>
        <v>28343</v>
      </c>
      <c r="R57" s="366"/>
      <c r="S57" s="368">
        <v>2294</v>
      </c>
      <c r="T57" s="366"/>
      <c r="U57" s="369">
        <f>+Q57+S57</f>
        <v>30637</v>
      </c>
      <c r="V57" s="127"/>
    </row>
    <row r="58" spans="1:22" s="124" customFormat="1" ht="23.25">
      <c r="A58" s="397" t="s">
        <v>168</v>
      </c>
      <c r="B58" s="343"/>
      <c r="C58" s="368">
        <v>0</v>
      </c>
      <c r="D58" s="368"/>
      <c r="E58" s="368">
        <v>0</v>
      </c>
      <c r="F58" s="368"/>
      <c r="G58" s="368">
        <v>0</v>
      </c>
      <c r="H58" s="368"/>
      <c r="I58" s="368">
        <v>0</v>
      </c>
      <c r="J58" s="373"/>
      <c r="K58" s="368">
        <v>-792</v>
      </c>
      <c r="L58" s="373"/>
      <c r="M58" s="368">
        <v>1144</v>
      </c>
      <c r="N58" s="368"/>
      <c r="O58" s="368">
        <v>-59</v>
      </c>
      <c r="P58" s="368"/>
      <c r="Q58" s="373">
        <f>SUM(C58:O58)</f>
        <v>293</v>
      </c>
      <c r="R58" s="366"/>
      <c r="S58" s="368">
        <v>-637</v>
      </c>
      <c r="T58" s="366"/>
      <c r="U58" s="369">
        <f>+Q58+S58</f>
        <v>-344</v>
      </c>
    </row>
    <row r="59" spans="1:22" s="124" customFormat="1" ht="5.25" customHeight="1">
      <c r="A59" s="353"/>
      <c r="B59" s="343"/>
      <c r="C59" s="368"/>
      <c r="D59" s="368"/>
      <c r="E59" s="368"/>
      <c r="F59" s="368"/>
      <c r="G59" s="368"/>
      <c r="H59" s="368"/>
      <c r="I59" s="368"/>
      <c r="J59" s="373"/>
      <c r="K59" s="368"/>
      <c r="L59" s="373"/>
      <c r="M59" s="368"/>
      <c r="N59" s="368"/>
      <c r="O59" s="368"/>
      <c r="P59" s="368"/>
      <c r="Q59" s="373">
        <f t="shared" ref="Q59:Q61" si="14">SUM(C59:O59)</f>
        <v>0</v>
      </c>
      <c r="R59" s="366"/>
      <c r="S59" s="368"/>
      <c r="T59" s="366"/>
      <c r="U59" s="369"/>
    </row>
    <row r="60" spans="1:22" s="124" customFormat="1" ht="23.25">
      <c r="A60" s="378" t="s">
        <v>161</v>
      </c>
      <c r="B60" s="343"/>
      <c r="C60" s="368">
        <v>0</v>
      </c>
      <c r="D60" s="368"/>
      <c r="E60" s="368">
        <v>0</v>
      </c>
      <c r="F60" s="368"/>
      <c r="G60" s="368">
        <v>0</v>
      </c>
      <c r="H60" s="368"/>
      <c r="I60" s="368">
        <v>-3456</v>
      </c>
      <c r="J60" s="373"/>
      <c r="K60" s="368">
        <v>-384</v>
      </c>
      <c r="L60" s="373"/>
      <c r="M60" s="368">
        <v>0</v>
      </c>
      <c r="N60" s="368"/>
      <c r="O60" s="368">
        <v>3840</v>
      </c>
      <c r="P60" s="368"/>
      <c r="Q60" s="373">
        <f t="shared" si="14"/>
        <v>0</v>
      </c>
      <c r="R60" s="366"/>
      <c r="S60" s="368">
        <v>0</v>
      </c>
      <c r="T60" s="366"/>
      <c r="U60" s="369">
        <f>+Q60+S60</f>
        <v>0</v>
      </c>
    </row>
    <row r="61" spans="1:22" s="213" customFormat="1" ht="4.5" customHeight="1">
      <c r="A61" s="398"/>
      <c r="B61" s="399"/>
      <c r="C61" s="400"/>
      <c r="D61" s="401"/>
      <c r="E61" s="401"/>
      <c r="F61" s="401"/>
      <c r="G61" s="400"/>
      <c r="H61" s="401"/>
      <c r="I61" s="400">
        <v>0</v>
      </c>
      <c r="J61" s="400"/>
      <c r="K61" s="400"/>
      <c r="L61" s="400"/>
      <c r="M61" s="400"/>
      <c r="N61" s="401"/>
      <c r="O61" s="400">
        <v>0</v>
      </c>
      <c r="P61" s="401"/>
      <c r="Q61" s="402">
        <f t="shared" si="14"/>
        <v>0</v>
      </c>
      <c r="R61" s="403"/>
      <c r="S61" s="403">
        <v>0</v>
      </c>
      <c r="T61" s="404"/>
      <c r="U61" s="405">
        <f>+Q61+S61</f>
        <v>0</v>
      </c>
    </row>
    <row r="62" spans="1:22" s="124" customFormat="1" ht="24" thickBot="1">
      <c r="A62" s="360" t="s">
        <v>147</v>
      </c>
      <c r="B62" s="343">
        <v>28</v>
      </c>
      <c r="C62" s="361">
        <f>+C34+C40+C44+C49+C56+C60</f>
        <v>134798</v>
      </c>
      <c r="D62" s="362"/>
      <c r="E62" s="361">
        <f>+E36+E40+E44+E49+E56+E60+E42+E43</f>
        <v>-33337</v>
      </c>
      <c r="F62" s="362"/>
      <c r="G62" s="361">
        <f>+G36+G40+G44+G49+G56+G60+G42</f>
        <v>55967</v>
      </c>
      <c r="H62" s="362"/>
      <c r="I62" s="361">
        <f>+I36+I40+I44+I49+I56+I60+I42</f>
        <v>29264</v>
      </c>
      <c r="J62" s="363"/>
      <c r="K62" s="361">
        <f>+K36+K40+K44+K49+K56+K60+K42</f>
        <v>2933</v>
      </c>
      <c r="L62" s="363"/>
      <c r="M62" s="361">
        <f>+M36+M40+M44+M49+M56+M60+M42</f>
        <v>834</v>
      </c>
      <c r="N62" s="362"/>
      <c r="O62" s="361">
        <f>+O38+O40+O44+O49+O56+O60+O42+O43+O61</f>
        <v>285101</v>
      </c>
      <c r="P62" s="362"/>
      <c r="Q62" s="361">
        <f>+Q38+Q40+Q44+Q49+Q56+Q60+Q42+Q43</f>
        <v>475560</v>
      </c>
      <c r="R62" s="364"/>
      <c r="S62" s="361">
        <f>+S38+S40+S44+S49+S56+S60+S42</f>
        <v>32969</v>
      </c>
      <c r="T62" s="365"/>
      <c r="U62" s="361">
        <f>+U38+U40+U44+U49+U56+U60+U42+U43</f>
        <v>508529</v>
      </c>
    </row>
    <row r="63" spans="1:22" s="124" customFormat="1" ht="24" thickTop="1">
      <c r="A63" s="360"/>
      <c r="B63" s="343"/>
      <c r="C63" s="363"/>
      <c r="D63" s="362"/>
      <c r="E63" s="363"/>
      <c r="F63" s="362"/>
      <c r="G63" s="363"/>
      <c r="H63" s="362"/>
      <c r="I63" s="363"/>
      <c r="J63" s="363"/>
      <c r="K63" s="363"/>
      <c r="L63" s="363"/>
      <c r="M63" s="363"/>
      <c r="N63" s="362"/>
      <c r="O63" s="363"/>
      <c r="P63" s="362"/>
      <c r="Q63" s="363"/>
      <c r="R63" s="364"/>
      <c r="S63" s="363"/>
      <c r="T63" s="365"/>
      <c r="U63" s="363"/>
    </row>
    <row r="64" spans="1:22" s="124" customFormat="1" ht="23.25">
      <c r="A64" s="360"/>
      <c r="B64" s="343"/>
      <c r="C64" s="363"/>
      <c r="D64" s="362"/>
      <c r="E64" s="362"/>
      <c r="F64" s="362"/>
      <c r="G64" s="363"/>
      <c r="H64" s="362"/>
      <c r="I64" s="363"/>
      <c r="J64" s="363"/>
      <c r="K64" s="363"/>
      <c r="L64" s="363"/>
      <c r="M64" s="363"/>
      <c r="N64" s="362"/>
      <c r="O64" s="363"/>
      <c r="P64" s="362"/>
      <c r="Q64" s="363"/>
      <c r="R64" s="364"/>
      <c r="S64" s="364"/>
      <c r="T64" s="365"/>
      <c r="U64" s="406"/>
    </row>
    <row r="65" spans="1:21" s="17" customFormat="1" ht="23.25">
      <c r="A65" s="430" t="str">
        <f>+SCI!A62</f>
        <v>Noty na stronach od 5 do 188 stanowią integralną część skonsolidowanego sprawozdania finansowego.</v>
      </c>
      <c r="B65" s="407"/>
      <c r="C65" s="352"/>
      <c r="D65" s="352"/>
      <c r="E65" s="352"/>
      <c r="F65" s="352"/>
      <c r="G65" s="408"/>
      <c r="H65" s="409"/>
      <c r="I65" s="408"/>
      <c r="J65" s="408"/>
      <c r="K65" s="410"/>
      <c r="L65" s="408"/>
      <c r="M65" s="408"/>
      <c r="N65" s="408"/>
      <c r="O65" s="410"/>
      <c r="P65" s="408"/>
      <c r="Q65" s="410"/>
      <c r="R65" s="411"/>
      <c r="S65" s="410"/>
      <c r="T65" s="411"/>
      <c r="U65" s="410"/>
    </row>
    <row r="66" spans="1:21" s="17" customFormat="1" ht="8.25" customHeight="1">
      <c r="A66" s="411"/>
      <c r="B66" s="412"/>
      <c r="C66" s="408"/>
      <c r="D66" s="408"/>
      <c r="E66" s="408"/>
      <c r="F66" s="408"/>
      <c r="G66" s="408"/>
      <c r="H66" s="409"/>
      <c r="I66" s="408"/>
      <c r="J66" s="408"/>
      <c r="K66" s="408"/>
      <c r="L66" s="408"/>
      <c r="M66" s="408"/>
      <c r="N66" s="408"/>
      <c r="O66" s="408"/>
      <c r="P66" s="408"/>
      <c r="Q66" s="408"/>
      <c r="R66" s="411"/>
      <c r="S66" s="413"/>
      <c r="T66" s="411"/>
      <c r="U66" s="411"/>
    </row>
    <row r="67" spans="1:21" ht="23.25">
      <c r="A67" s="414" t="s">
        <v>17</v>
      </c>
      <c r="B67" s="415"/>
      <c r="C67" s="416"/>
      <c r="D67" s="416"/>
      <c r="E67" s="416"/>
      <c r="F67" s="416"/>
      <c r="G67" s="416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336"/>
      <c r="S67" s="337"/>
      <c r="T67" s="336"/>
      <c r="U67" s="336"/>
    </row>
    <row r="68" spans="1:21" ht="9.75" customHeight="1">
      <c r="A68" s="414"/>
      <c r="B68" s="415"/>
      <c r="C68" s="416"/>
      <c r="D68" s="416"/>
      <c r="E68" s="416"/>
      <c r="F68" s="416"/>
      <c r="G68" s="416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336"/>
      <c r="S68" s="337"/>
      <c r="T68" s="336"/>
      <c r="U68" s="336"/>
    </row>
    <row r="69" spans="1:21" ht="23.25">
      <c r="A69" s="417" t="s">
        <v>12</v>
      </c>
      <c r="B69" s="415"/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7"/>
      <c r="T69" s="336"/>
      <c r="U69" s="336"/>
    </row>
    <row r="70" spans="1:21" ht="10.5" customHeight="1">
      <c r="A70" s="417"/>
      <c r="B70" s="415"/>
      <c r="C70" s="336"/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  <c r="P70" s="336"/>
      <c r="Q70" s="336"/>
      <c r="R70" s="336"/>
      <c r="S70" s="337"/>
      <c r="T70" s="336"/>
      <c r="U70" s="336"/>
    </row>
    <row r="71" spans="1:21" ht="23.25">
      <c r="A71" s="418" t="s">
        <v>18</v>
      </c>
      <c r="B71" s="419"/>
      <c r="C71" s="336"/>
      <c r="D71" s="336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  <c r="P71" s="336"/>
      <c r="Q71" s="336"/>
      <c r="R71" s="336"/>
      <c r="S71" s="337"/>
      <c r="T71" s="336"/>
      <c r="U71" s="336"/>
    </row>
    <row r="72" spans="1:21" ht="14.25" customHeight="1">
      <c r="A72" s="352" t="s">
        <v>0</v>
      </c>
      <c r="B72" s="419"/>
      <c r="C72" s="336"/>
      <c r="D72" s="336"/>
      <c r="E72" s="336"/>
      <c r="F72" s="336"/>
      <c r="G72" s="336"/>
      <c r="H72" s="336"/>
      <c r="I72" s="336"/>
      <c r="J72" s="336"/>
      <c r="K72" s="336"/>
      <c r="L72" s="336"/>
      <c r="M72" s="336"/>
      <c r="N72" s="336"/>
      <c r="O72" s="336"/>
      <c r="P72" s="336"/>
      <c r="Q72" s="336"/>
      <c r="R72" s="336"/>
      <c r="S72" s="337"/>
      <c r="T72" s="336"/>
      <c r="U72" s="336"/>
    </row>
    <row r="73" spans="1:21" ht="8.25" customHeight="1">
      <c r="A73" s="420"/>
      <c r="B73" s="421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  <c r="O73" s="336"/>
      <c r="P73" s="336"/>
      <c r="Q73" s="336"/>
      <c r="R73" s="336"/>
      <c r="S73" s="337"/>
      <c r="T73" s="336"/>
      <c r="U73" s="336"/>
    </row>
    <row r="74" spans="1:21" ht="23.25">
      <c r="A74" s="422" t="s">
        <v>61</v>
      </c>
      <c r="B74" s="423"/>
      <c r="C74" s="336"/>
      <c r="D74" s="336"/>
      <c r="E74" s="336"/>
      <c r="F74" s="336"/>
      <c r="G74" s="336"/>
      <c r="H74" s="336"/>
      <c r="I74" s="336"/>
      <c r="J74" s="336"/>
      <c r="K74" s="336"/>
      <c r="L74" s="336"/>
      <c r="M74" s="336"/>
      <c r="N74" s="336"/>
      <c r="O74" s="336"/>
      <c r="P74" s="336"/>
      <c r="Q74" s="336"/>
      <c r="R74" s="336"/>
      <c r="S74" s="337"/>
      <c r="T74" s="336"/>
      <c r="U74" s="336"/>
    </row>
    <row r="75" spans="1:21" ht="23.25">
      <c r="A75" s="424" t="s">
        <v>170</v>
      </c>
      <c r="B75" s="425"/>
      <c r="C75" s="336"/>
      <c r="D75" s="336"/>
      <c r="E75" s="336"/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6"/>
      <c r="Q75" s="336"/>
      <c r="R75" s="336"/>
      <c r="S75" s="337"/>
      <c r="T75" s="336"/>
      <c r="U75" s="336"/>
    </row>
    <row r="76" spans="1:21" ht="23.25">
      <c r="A76" s="424"/>
      <c r="B76" s="425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  <c r="N76" s="336"/>
      <c r="O76" s="336"/>
      <c r="P76" s="336"/>
      <c r="Q76" s="336"/>
      <c r="R76" s="336"/>
      <c r="S76" s="337"/>
      <c r="T76" s="336"/>
      <c r="U76" s="336"/>
    </row>
    <row r="77" spans="1:21" ht="23.25">
      <c r="A77" s="426" t="s">
        <v>62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  <c r="O77" s="336"/>
      <c r="P77" s="336"/>
      <c r="Q77" s="336"/>
      <c r="R77" s="336"/>
      <c r="S77" s="337"/>
      <c r="T77" s="336"/>
      <c r="U77" s="336"/>
    </row>
    <row r="79" spans="1:21">
      <c r="A79" s="189"/>
    </row>
    <row r="85" spans="1:2">
      <c r="A85" s="190"/>
      <c r="B85" s="187"/>
    </row>
  </sheetData>
  <mergeCells count="14">
    <mergeCell ref="A12:B12"/>
    <mergeCell ref="A39:B39"/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  <mergeCell ref="B5:B6"/>
  </mergeCells>
  <pageMargins left="0.47244094488188981" right="0.31496062992125984" top="0.6692913385826772" bottom="0.59055118110236227" header="0.6692913385826772" footer="0.59055118110236227"/>
  <pageSetup paperSize="9" scale="34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SEQ!Print_Area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IROffice</cp:lastModifiedBy>
  <cp:lastPrinted>2019-05-10T07:27:11Z</cp:lastPrinted>
  <dcterms:created xsi:type="dcterms:W3CDTF">2012-04-12T11:15:46Z</dcterms:created>
  <dcterms:modified xsi:type="dcterms:W3CDTF">2019-05-10T07:49:32Z</dcterms:modified>
</cp:coreProperties>
</file>