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esktop\Annual cons 2018\EN\"/>
    </mc:Choice>
  </mc:AlternateContent>
  <xr:revisionPtr revIDLastSave="0" documentId="13_ncr:1_{CCF2AD13-487F-4574-82E0-1045851FC47B}" xr6:coauthVersionLast="43" xr6:coauthVersionMax="43" xr10:uidLastSave="{00000000-0000-0000-0000-000000000000}"/>
  <bookViews>
    <workbookView xWindow="-120" yWindow="-120" windowWidth="19440" windowHeight="15000" tabRatio="686" activeTab="2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externalReferences>
    <externalReference r:id="rId6"/>
  </externalReference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'!$A$1:$I$38</definedName>
    <definedName name="_xlnm.Print_Area" localSheetId="3">SCF!$A$1:$E$75</definedName>
    <definedName name="_xlnm.Print_Area" localSheetId="1">SCI!$A$1:$H$74</definedName>
    <definedName name="_xlnm.Print_Area" localSheetId="4">SEQ!$A$1:$U$76</definedName>
    <definedName name="_xlnm.Print_Area" localSheetId="2">SFP!$A$1:$H$79</definedName>
    <definedName name="_xlnm.Print_Titles" localSheetId="1">SCI!$1:$2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SCF!$77:$65543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SCF!$A$1:$F$44</definedName>
    <definedName name="Z_2BD2C2C3_AF9C_11D6_9CEF_00D009775214_.wvu.Rows" localSheetId="3" hidden="1">SCF!$75:$65543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SCF!$77:$65543,SCF!$59:$60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SEQ!$A$1:$Q$65</definedName>
    <definedName name="Z_9656BBF7_C4A3_41EC_B0C6_A21B380E3C2F_.wvu.Rows" localSheetId="3" hidden="1">SCF!$77:$65543,SCF!$59:$60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4" i="5" l="1"/>
  <c r="A61" i="2"/>
  <c r="A1" i="5" l="1"/>
  <c r="A1" i="4"/>
  <c r="A1" i="2"/>
  <c r="A1" i="3"/>
  <c r="D56" i="2" l="1"/>
  <c r="D33" i="3" l="1"/>
  <c r="D11" i="2"/>
  <c r="D52" i="2"/>
  <c r="O57" i="5"/>
  <c r="D18" i="2" l="1"/>
  <c r="D58" i="3" l="1"/>
  <c r="O37" i="5"/>
  <c r="Q47" i="5" l="1"/>
  <c r="U47" i="5" s="1"/>
  <c r="O46" i="5"/>
  <c r="O44" i="5" s="1"/>
  <c r="D40" i="2" l="1"/>
  <c r="C29" i="4" l="1"/>
  <c r="D16" i="3"/>
  <c r="O21" i="5" l="1"/>
  <c r="D42" i="2" l="1"/>
  <c r="Q24" i="5"/>
  <c r="Q37" i="5"/>
  <c r="Q38" i="5" s="1"/>
  <c r="S38" i="5"/>
  <c r="O38" i="5"/>
  <c r="U37" i="5" l="1"/>
  <c r="U38" i="5" s="1"/>
  <c r="F42" i="2"/>
  <c r="Q43" i="5" l="1"/>
  <c r="U43" i="5" s="1"/>
  <c r="E61" i="5"/>
  <c r="Q15" i="5" l="1"/>
  <c r="U15" i="5" s="1"/>
  <c r="E55" i="4"/>
  <c r="Q54" i="5" l="1"/>
  <c r="Q53" i="5"/>
  <c r="Q52" i="5"/>
  <c r="Q46" i="5"/>
  <c r="U46" i="5" s="1"/>
  <c r="Q45" i="5"/>
  <c r="U45" i="5" l="1"/>
  <c r="U44" i="5" s="1"/>
  <c r="Q44" i="5"/>
  <c r="U24" i="5"/>
  <c r="F46" i="2" l="1"/>
  <c r="F47" i="2" s="1"/>
  <c r="D46" i="2"/>
  <c r="D47" i="2" s="1"/>
  <c r="Q40" i="5"/>
  <c r="Q42" i="5"/>
  <c r="U42" i="5" s="1"/>
  <c r="S49" i="5"/>
  <c r="U53" i="5"/>
  <c r="U54" i="5"/>
  <c r="Q58" i="5"/>
  <c r="U58" i="5" s="1"/>
  <c r="Q57" i="5"/>
  <c r="U57" i="5" s="1"/>
  <c r="Q60" i="5"/>
  <c r="U60" i="5" s="1"/>
  <c r="S56" i="5"/>
  <c r="O49" i="5"/>
  <c r="O61" i="5" s="1"/>
  <c r="O56" i="5"/>
  <c r="M56" i="5"/>
  <c r="K56" i="5"/>
  <c r="I56" i="5"/>
  <c r="G44" i="5"/>
  <c r="G61" i="5" s="1"/>
  <c r="S21" i="5"/>
  <c r="E38" i="4"/>
  <c r="C55" i="4"/>
  <c r="I28" i="5"/>
  <c r="Q32" i="5"/>
  <c r="U32" i="5" s="1"/>
  <c r="K28" i="5"/>
  <c r="Q59" i="5"/>
  <c r="Q19" i="5"/>
  <c r="U19" i="5" s="1"/>
  <c r="O17" i="5"/>
  <c r="C38" i="4"/>
  <c r="U52" i="5"/>
  <c r="Q22" i="5"/>
  <c r="Q23" i="5"/>
  <c r="U23" i="5" s="1"/>
  <c r="Q26" i="5"/>
  <c r="U26" i="5" s="1"/>
  <c r="Q25" i="5"/>
  <c r="U25" i="5" s="1"/>
  <c r="D34" i="5"/>
  <c r="F34" i="5"/>
  <c r="Q10" i="5"/>
  <c r="L56" i="5"/>
  <c r="N56" i="5"/>
  <c r="P56" i="5"/>
  <c r="R56" i="5"/>
  <c r="T56" i="5"/>
  <c r="H44" i="5"/>
  <c r="I44" i="5"/>
  <c r="J44" i="5"/>
  <c r="K44" i="5"/>
  <c r="L44" i="5"/>
  <c r="M44" i="5"/>
  <c r="N44" i="5"/>
  <c r="P44" i="5"/>
  <c r="R44" i="5"/>
  <c r="S44" i="5"/>
  <c r="T44" i="5"/>
  <c r="D48" i="3"/>
  <c r="E17" i="5"/>
  <c r="E34" i="5" s="1"/>
  <c r="C17" i="5"/>
  <c r="C34" i="5" s="1"/>
  <c r="C61" i="5" s="1"/>
  <c r="P17" i="5"/>
  <c r="R17" i="5"/>
  <c r="S17" i="5"/>
  <c r="T17" i="5"/>
  <c r="H17" i="5"/>
  <c r="H34" i="5" s="1"/>
  <c r="I17" i="5"/>
  <c r="I34" i="5" s="1"/>
  <c r="J17" i="5"/>
  <c r="J34" i="5" s="1"/>
  <c r="K17" i="5"/>
  <c r="L17" i="5"/>
  <c r="M17" i="5"/>
  <c r="N17" i="5"/>
  <c r="N34" i="5" s="1"/>
  <c r="G17" i="5"/>
  <c r="G34" i="5" s="1"/>
  <c r="Q30" i="5"/>
  <c r="U30" i="5" s="1"/>
  <c r="P21" i="5"/>
  <c r="T21" i="5"/>
  <c r="O28" i="5"/>
  <c r="S28" i="5"/>
  <c r="Q29" i="5"/>
  <c r="U29" i="5" s="1"/>
  <c r="L28" i="5"/>
  <c r="M28" i="5"/>
  <c r="Q13" i="5"/>
  <c r="U13" i="5" s="1"/>
  <c r="D59" i="3"/>
  <c r="D25" i="3"/>
  <c r="D18" i="3"/>
  <c r="Q50" i="5"/>
  <c r="U50" i="5" s="1"/>
  <c r="F18" i="3"/>
  <c r="F25" i="3"/>
  <c r="F34" i="3"/>
  <c r="F38" i="3" s="1"/>
  <c r="F48" i="3"/>
  <c r="F59" i="3"/>
  <c r="Q51" i="5"/>
  <c r="U51" i="5" s="1"/>
  <c r="E18" i="4"/>
  <c r="F25" i="2"/>
  <c r="F19" i="2"/>
  <c r="B34" i="5"/>
  <c r="B10" i="5"/>
  <c r="B61" i="4"/>
  <c r="C18" i="4"/>
  <c r="D25" i="2"/>
  <c r="D19" i="2"/>
  <c r="U22" i="5"/>
  <c r="D34" i="3"/>
  <c r="D38" i="3" s="1"/>
  <c r="F29" i="2" l="1"/>
  <c r="F34" i="2" s="1"/>
  <c r="F49" i="2" s="1"/>
  <c r="L34" i="5"/>
  <c r="S61" i="5"/>
  <c r="Q21" i="5"/>
  <c r="D29" i="2"/>
  <c r="D34" i="2" s="1"/>
  <c r="D49" i="2" s="1"/>
  <c r="F61" i="3"/>
  <c r="F63" i="3" s="1"/>
  <c r="K34" i="5"/>
  <c r="F27" i="3"/>
  <c r="U40" i="5"/>
  <c r="U10" i="5"/>
  <c r="S34" i="5"/>
  <c r="O34" i="5"/>
  <c r="T34" i="5"/>
  <c r="Q56" i="5"/>
  <c r="U56" i="5"/>
  <c r="K61" i="5"/>
  <c r="I61" i="5"/>
  <c r="Q49" i="5"/>
  <c r="U49" i="5" s="1"/>
  <c r="P34" i="5"/>
  <c r="D61" i="3"/>
  <c r="D63" i="3" s="1"/>
  <c r="E57" i="4"/>
  <c r="E61" i="4" s="1"/>
  <c r="M34" i="5"/>
  <c r="Q28" i="5"/>
  <c r="U28" i="5"/>
  <c r="M61" i="5"/>
  <c r="D27" i="3"/>
  <c r="C57" i="4"/>
  <c r="U21" i="5"/>
  <c r="Q17" i="5"/>
  <c r="Q61" i="5" l="1"/>
  <c r="U61" i="5"/>
  <c r="Q34" i="5"/>
  <c r="C61" i="4"/>
  <c r="U17" i="5"/>
  <c r="U34" i="5" s="1"/>
</calcChain>
</file>

<file path=xl/sharedStrings.xml><?xml version="1.0" encoding="utf-8"?>
<sst xmlns="http://schemas.openxmlformats.org/spreadsheetml/2006/main" count="278" uniqueCount="222">
  <si>
    <t>BGN'000</t>
  </si>
  <si>
    <t>2017   BGN'000</t>
  </si>
  <si>
    <t>2018   BGN'000</t>
  </si>
  <si>
    <t>Печалба/(Загуба) от придобиване и освобождаване на и от дъщерни дружества</t>
  </si>
  <si>
    <t>16,17</t>
  </si>
  <si>
    <t>-</t>
  </si>
  <si>
    <t>BGN</t>
  </si>
  <si>
    <t>*</t>
  </si>
  <si>
    <t>SOPHARMA GROUP</t>
  </si>
  <si>
    <t>Board of Directors:</t>
  </si>
  <si>
    <t>Ognian Donev, PhD</t>
  </si>
  <si>
    <t>Vessela Stoeva</t>
  </si>
  <si>
    <t>Alexander Chaushev</t>
  </si>
  <si>
    <t>Ognian Palaveev</t>
  </si>
  <si>
    <t>Executive Director:</t>
  </si>
  <si>
    <t>Finance Director:</t>
  </si>
  <si>
    <t>Boris Borisov</t>
  </si>
  <si>
    <t>Preparer:</t>
  </si>
  <si>
    <t>Lyudmila Bondzhova</t>
  </si>
  <si>
    <t>Head of Legal Department:</t>
  </si>
  <si>
    <t>Galina Angelova</t>
  </si>
  <si>
    <t>Registered Address:</t>
  </si>
  <si>
    <t>Sofia</t>
  </si>
  <si>
    <t>16, Iliensko Shousse Str.</t>
  </si>
  <si>
    <t>Lawyers:</t>
  </si>
  <si>
    <t>Law Firm "Gachev, Baleva, Partners"</t>
  </si>
  <si>
    <t>Ventsislav Stoev</t>
  </si>
  <si>
    <t>Stefan Yovkov</t>
  </si>
  <si>
    <t>Servicing Banks:</t>
  </si>
  <si>
    <t>Raiffeisenbank (Bulgaria) EAD</t>
  </si>
  <si>
    <t>DSK Bank EAD</t>
  </si>
  <si>
    <t>Eurobank Bulgaria AD</t>
  </si>
  <si>
    <t>ING Bank N.V. - Sofia Branch</t>
  </si>
  <si>
    <t>UniCredit Bulbank AD</t>
  </si>
  <si>
    <t>Societe Generale Expressbank AD</t>
  </si>
  <si>
    <t>Auditors:</t>
  </si>
  <si>
    <t>CONSOLIDATED STATEMENT OF FINANCIAL POSITION</t>
  </si>
  <si>
    <t>as at 31 December 2018</t>
  </si>
  <si>
    <t>Notes</t>
  </si>
  <si>
    <t>31 December 2018              BGN'000</t>
  </si>
  <si>
    <t>31 December  2017               BGN'000</t>
  </si>
  <si>
    <t>ASSETS</t>
  </si>
  <si>
    <t>Non-current assets</t>
  </si>
  <si>
    <t>Property, plant and equipment</t>
  </si>
  <si>
    <t>Intangible assets</t>
  </si>
  <si>
    <t>Goodwill</t>
  </si>
  <si>
    <t>Investment property</t>
  </si>
  <si>
    <t>Investments in associates and joint ventures</t>
  </si>
  <si>
    <t>Other long-term equity investments</t>
  </si>
  <si>
    <t>Long-term receivables from related parties</t>
  </si>
  <si>
    <t>Other long-term receivables</t>
  </si>
  <si>
    <t>Deferred tax assets</t>
  </si>
  <si>
    <t>Current assets</t>
  </si>
  <si>
    <t>Inventories</t>
  </si>
  <si>
    <t>Trade receivables</t>
  </si>
  <si>
    <t>Receivables from related parties</t>
  </si>
  <si>
    <t>Other short-term receivables and assets</t>
  </si>
  <si>
    <t>Cash and cash equivalents</t>
  </si>
  <si>
    <t>TOTAL ASSETS</t>
  </si>
  <si>
    <t>EQUITY AND LIABILITIES</t>
  </si>
  <si>
    <t>Equity attributable to equity holders of the parent</t>
  </si>
  <si>
    <t>Share capital</t>
  </si>
  <si>
    <t>Reserves</t>
  </si>
  <si>
    <t>Retained earnings</t>
  </si>
  <si>
    <t>Non-controlling interests</t>
  </si>
  <si>
    <t>TOTAL EQUITY</t>
  </si>
  <si>
    <t>LIABILITIES</t>
  </si>
  <si>
    <t>Non-current liabilities</t>
  </si>
  <si>
    <t>Long-term bank loans</t>
  </si>
  <si>
    <t>Deferred tax liabilities</t>
  </si>
  <si>
    <t>Retirement benefit obligations</t>
  </si>
  <si>
    <t>Finance lease liabilities</t>
  </si>
  <si>
    <t>Government grants</t>
  </si>
  <si>
    <t>Other non-current liabilities</t>
  </si>
  <si>
    <t>Current liabilities</t>
  </si>
  <si>
    <t>Short-term bank loans</t>
  </si>
  <si>
    <t>Current portion of long-term bank loans</t>
  </si>
  <si>
    <t>Trade payables</t>
  </si>
  <si>
    <t>Payables to related parties</t>
  </si>
  <si>
    <t>Factoring agreement liabilities</t>
  </si>
  <si>
    <t>Payables to personnel and for social security</t>
  </si>
  <si>
    <t>Tax payables</t>
  </si>
  <si>
    <t>Other current liabilities</t>
  </si>
  <si>
    <t>TOTAL LIABILITIES</t>
  </si>
  <si>
    <t>TOTAL EQUITY AND LIABILITIES</t>
  </si>
  <si>
    <t xml:space="preserve">Executive Director: </t>
  </si>
  <si>
    <t xml:space="preserve">Finance Director: </t>
  </si>
  <si>
    <t>CONSOLIDATED STATEMENT OF COMPREHENSIVE INCOME</t>
  </si>
  <si>
    <t>for the year ended 31 December 2018</t>
  </si>
  <si>
    <t>Revenue from contracts with customers</t>
  </si>
  <si>
    <t>Other operating income/(losses), net</t>
  </si>
  <si>
    <t>Changes in inventories of finished goods and work in progress</t>
  </si>
  <si>
    <t>Raw materials and consumables used</t>
  </si>
  <si>
    <t>Hired services expense</t>
  </si>
  <si>
    <t>Employee benefits expense</t>
  </si>
  <si>
    <t>Depreciation and amortization expense</t>
  </si>
  <si>
    <t>Carrying amount of goods sold</t>
  </si>
  <si>
    <t>Other operating expenses</t>
  </si>
  <si>
    <t>Profit from operations</t>
  </si>
  <si>
    <t xml:space="preserve">Impairment of non-current assets outside the scope of IFRS 9 </t>
  </si>
  <si>
    <t>Finance income</t>
  </si>
  <si>
    <t>Finance costs</t>
  </si>
  <si>
    <t>Finance income / (costs), net</t>
  </si>
  <si>
    <t>Gain/(loss) from associates and joint ventures</t>
  </si>
  <si>
    <t>Profit before income tax</t>
  </si>
  <si>
    <t>Income tax expense</t>
  </si>
  <si>
    <t>Net profit for the year</t>
  </si>
  <si>
    <t>Other comprehensive income:</t>
  </si>
  <si>
    <t>Items that will not be reclassified to profit or loss:</t>
  </si>
  <si>
    <t>Revaluation of property, plant and equipment</t>
  </si>
  <si>
    <t xml:space="preserve">Net change in the fair value of other long-term equity investments </t>
  </si>
  <si>
    <t>Remeasurement of defined benefit pension plans</t>
  </si>
  <si>
    <t>Income tax relating to items of other comprehensive income that will not be reclassified</t>
  </si>
  <si>
    <t>Items that may be reclassified to profit or loss:</t>
  </si>
  <si>
    <t>Net change in fair value of available-for-sale financial assets</t>
  </si>
  <si>
    <t>Exchange differences on translating foreign operations</t>
  </si>
  <si>
    <t>Other comprehensive income for the year, net of tax</t>
  </si>
  <si>
    <t>TOTAL COMPREHENSIVE INCOME FOR THE YEAR</t>
  </si>
  <si>
    <t>Net profit for the year attributable to:</t>
  </si>
  <si>
    <t>Equity holders of the parent</t>
  </si>
  <si>
    <t>Total comprehensive income for the year attributable to:</t>
  </si>
  <si>
    <t>Basic net earnings per share</t>
  </si>
  <si>
    <t>CONSOLIDATED STATEMENT OF CASH FLOWS</t>
  </si>
  <si>
    <t>Cash flows from operating activities</t>
  </si>
  <si>
    <t>Cash receipts from customers</t>
  </si>
  <si>
    <t>Cash paid to suppliers</t>
  </si>
  <si>
    <t>Cash paid to employees and for social security</t>
  </si>
  <si>
    <t>Taxes paid (except income taxes)</t>
  </si>
  <si>
    <t>Taxes refunded (except income taxes)</t>
  </si>
  <si>
    <t>Income taxes paid</t>
  </si>
  <si>
    <t>Income taxes refunded</t>
  </si>
  <si>
    <t>Interest and bank charges paid on working capital loans</t>
  </si>
  <si>
    <t>Foreign currency exchange gains/(losses), net</t>
  </si>
  <si>
    <t>Other proceeds/(payments), net</t>
  </si>
  <si>
    <t>Net cash flows used in operating activities</t>
  </si>
  <si>
    <t>Cash flows from investing activities</t>
  </si>
  <si>
    <t>Purchases of property, plant and equipment</t>
  </si>
  <si>
    <t>Proceeds from sales of property, plant and equipment</t>
  </si>
  <si>
    <t>Purchases of investment property</t>
  </si>
  <si>
    <t>Purchases of intangible assets</t>
  </si>
  <si>
    <t>Purchases of equity investments</t>
  </si>
  <si>
    <t>Proceeds from sale of equity investments</t>
  </si>
  <si>
    <t>Proceeds from dividends from equity investments</t>
  </si>
  <si>
    <t>Consideration paid on acquisition of subsidiaries, net of cash received</t>
  </si>
  <si>
    <t>Purchases of investments in associates and joint ventures</t>
  </si>
  <si>
    <t xml:space="preserve">Proceeds from disposal of associates and joint ventures </t>
  </si>
  <si>
    <t>Proceeds/(payments) on transactions with non-controlling interests, net</t>
  </si>
  <si>
    <t>Loans granted to related parties</t>
  </si>
  <si>
    <t xml:space="preserve">Loan repayments by related parties </t>
  </si>
  <si>
    <t>Loans granted to third parties</t>
  </si>
  <si>
    <t xml:space="preserve">Loan repayments by third parties </t>
  </si>
  <si>
    <t>Interest received on loans and deposits</t>
  </si>
  <si>
    <t>Net cash flows used in investing activities</t>
  </si>
  <si>
    <t>Cash flows from financing activities</t>
  </si>
  <si>
    <t>Proceeds from short-term bank loans (including increases in overdrafts)</t>
  </si>
  <si>
    <t>Repayment of short-term bank loans (including decreases in overdrafts)</t>
  </si>
  <si>
    <t>Proceeds from long-term bank loans</t>
  </si>
  <si>
    <t>Repayment of long-term bank loans</t>
  </si>
  <si>
    <t>Loans received from third parties</t>
  </si>
  <si>
    <t>Repayment of loans to third parties</t>
  </si>
  <si>
    <t>Proceeds under factoring agreement</t>
  </si>
  <si>
    <t>Interest and charges paid under factoring agreement</t>
  </si>
  <si>
    <t xml:space="preserve">Interest and charges paid under investment purpose loans </t>
  </si>
  <si>
    <t>Payment of finance lease liabilities</t>
  </si>
  <si>
    <t>Proceeds from non-controlling interest in the issue of equity in subsidiaries</t>
  </si>
  <si>
    <t>Purchases of treasury shares</t>
  </si>
  <si>
    <t>Proceeds from sales of treasury shares</t>
  </si>
  <si>
    <t>Dividends paid</t>
  </si>
  <si>
    <t>Net cash flows from financing activities</t>
  </si>
  <si>
    <t>Net increase/(decrease) in cash and cash equivalents</t>
  </si>
  <si>
    <t>Cash and cash equivalents at 1 January</t>
  </si>
  <si>
    <t>Cash and cash equivalents at 31 December</t>
  </si>
  <si>
    <t>CONSOLIDATED STATEMENT OF CHANGES IN EQUITY</t>
  </si>
  <si>
    <t>Share
capital</t>
  </si>
  <si>
    <t>Treasury
shares</t>
  </si>
  <si>
    <t>Statutory
reserves</t>
  </si>
  <si>
    <t>Revaluation reserve - property, plant and equipment</t>
  </si>
  <si>
    <t xml:space="preserve">Reserve for financial assets at fair value though other comprehensive income </t>
  </si>
  <si>
    <t>Translation of
foreign operations reserve</t>
  </si>
  <si>
    <t>Attributable to equity holders of the parent</t>
  </si>
  <si>
    <t>Total</t>
  </si>
  <si>
    <t>Non-controling interests</t>
  </si>
  <si>
    <t>Total equity</t>
  </si>
  <si>
    <t>Balance at 1 January 2017</t>
  </si>
  <si>
    <t>Changes in equity for 2017</t>
  </si>
  <si>
    <t>Effect of treasury shares acquisition</t>
  </si>
  <si>
    <t>Effects of restructuring</t>
  </si>
  <si>
    <t xml:space="preserve">Distribution of profit for:               </t>
  </si>
  <si>
    <t>Effects assumed by non-controlling interests on:</t>
  </si>
  <si>
    <t>Total comprehensive income for the year, including:</t>
  </si>
  <si>
    <t>Transfer to retained earnings</t>
  </si>
  <si>
    <t>Balance at 31 December 2017</t>
  </si>
  <si>
    <t>Balance at 1 January 2018</t>
  </si>
  <si>
    <t>Balance at 1 January 2018 (restated)</t>
  </si>
  <si>
    <t>Changes in equity for 2018</t>
  </si>
  <si>
    <t>Share-based payments</t>
  </si>
  <si>
    <t>Balance at 31 December 2018</t>
  </si>
  <si>
    <t>* Modified retrospective application of IFRS 9 and IFRS 15 (Note 48)</t>
  </si>
  <si>
    <t>*Modified retrospective application of IFRS 9 and IFRS 15 (Note 48)</t>
  </si>
  <si>
    <t>Impact of the initial adoption of IFRS 9, net of taxes*</t>
  </si>
  <si>
    <t xml:space="preserve">   - statutory reserves</t>
  </si>
  <si>
    <t>- acquisition/(disposal) of subsidiaries</t>
  </si>
  <si>
    <t>- distribution of dividends</t>
  </si>
  <si>
    <t>- issue of equity in subsidiaries</t>
  </si>
  <si>
    <t>- increase in the interest in subsidiaries</t>
  </si>
  <si>
    <t>- decrease in the interest in subsidiaries</t>
  </si>
  <si>
    <t>- net profit for the year</t>
  </si>
  <si>
    <t>- other comprehensive income, net of taxes</t>
  </si>
  <si>
    <t xml:space="preserve"> - statutory reserves</t>
  </si>
  <si>
    <t>- six-month dividends for 2018 profit</t>
  </si>
  <si>
    <t>- acquisition/(disposal) of subsidiaries:</t>
  </si>
  <si>
    <t xml:space="preserve">   - net profit for the year</t>
  </si>
  <si>
    <t xml:space="preserve">   - dividend from 2017 profit</t>
  </si>
  <si>
    <t xml:space="preserve"> - dividend</t>
  </si>
  <si>
    <t xml:space="preserve">   - other comprehensive income, net of taxes</t>
  </si>
  <si>
    <t>Ivan Badinski</t>
  </si>
  <si>
    <r>
      <t>The accompanying notes on pages 5 to</t>
    </r>
    <r>
      <rPr>
        <b/>
        <i/>
        <sz val="10"/>
        <rFont val="Times New Roman"/>
        <family val="1"/>
        <charset val="204"/>
      </rPr>
      <t xml:space="preserve"> 182 f</t>
    </r>
    <r>
      <rPr>
        <b/>
        <i/>
        <sz val="10"/>
        <rFont val="Times New Roman"/>
        <family val="1"/>
      </rPr>
      <t>orm an integral part of these financial statements.</t>
    </r>
  </si>
  <si>
    <t xml:space="preserve">The consolidated financial statements on pages 1 to 182 has been approved for issue by the Board of Directors of Sopharma AD and was signed on  24 April 2019 by: </t>
  </si>
  <si>
    <t>The accompanying notes on pages 5 to 182 form an integral part of these financial statements.</t>
  </si>
  <si>
    <t>Citibank AD</t>
  </si>
  <si>
    <t>Cibank EAD</t>
  </si>
  <si>
    <t>Baker Tilly Klitou and Partners 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</si>
</sst>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8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b/>
      <sz val="11"/>
      <color indexed="8"/>
      <name val="Times New Roman Cyr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13" fillId="0" borderId="0"/>
    <xf numFmtId="0" fontId="73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4" fillId="0" borderId="0"/>
    <xf numFmtId="9" fontId="21" fillId="0" borderId="0" applyFont="0" applyFill="0" applyBorder="0" applyAlignment="0" applyProtection="0"/>
    <xf numFmtId="0" fontId="74" fillId="0" borderId="0"/>
    <xf numFmtId="0" fontId="75" fillId="0" borderId="0"/>
    <xf numFmtId="164" fontId="13" fillId="0" borderId="0" applyFont="0" applyFill="0" applyBorder="0" applyAlignment="0" applyProtection="0"/>
    <xf numFmtId="0" fontId="13" fillId="0" borderId="0"/>
    <xf numFmtId="0" fontId="76" fillId="0" borderId="0"/>
    <xf numFmtId="9" fontId="13" fillId="0" borderId="0" applyFont="0" applyFill="0" applyBorder="0" applyAlignment="0" applyProtection="0"/>
    <xf numFmtId="0" fontId="13" fillId="0" borderId="0"/>
    <xf numFmtId="0" fontId="75" fillId="0" borderId="0"/>
    <xf numFmtId="0" fontId="2" fillId="0" borderId="0"/>
    <xf numFmtId="0" fontId="77" fillId="0" borderId="0"/>
    <xf numFmtId="0" fontId="1" fillId="0" borderId="0"/>
    <xf numFmtId="0" fontId="13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/>
    <xf numFmtId="9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80" fillId="0" borderId="0"/>
    <xf numFmtId="43" fontId="8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6" fillId="0" borderId="0"/>
    <xf numFmtId="0" fontId="13" fillId="0" borderId="0"/>
    <xf numFmtId="0" fontId="8" fillId="0" borderId="0"/>
    <xf numFmtId="0" fontId="12" fillId="0" borderId="0"/>
    <xf numFmtId="0" fontId="12" fillId="0" borderId="0"/>
  </cellStyleXfs>
  <cellXfs count="394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Fill="1"/>
    <xf numFmtId="0" fontId="5" fillId="0" borderId="0" xfId="0" applyFont="1"/>
    <xf numFmtId="0" fontId="5" fillId="0" borderId="0" xfId="1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0" fontId="4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 vertic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0" fontId="22" fillId="0" borderId="0" xfId="1" applyFont="1" applyFill="1" applyAlignment="1">
      <alignment vertical="center"/>
    </xf>
    <xf numFmtId="3" fontId="0" fillId="0" borderId="0" xfId="0" applyNumberFormat="1" applyFill="1"/>
    <xf numFmtId="0" fontId="22" fillId="0" borderId="0" xfId="1" applyFont="1" applyFill="1" applyAlignment="1">
      <alignment vertical="center" wrapText="1"/>
    </xf>
    <xf numFmtId="0" fontId="34" fillId="0" borderId="0" xfId="0" applyFont="1" applyFill="1" applyBorder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0" fontId="31" fillId="0" borderId="0" xfId="6" applyFont="1" applyFill="1" applyBorder="1" applyAlignment="1">
      <alignment horizontal="left" vertical="center"/>
    </xf>
    <xf numFmtId="165" fontId="31" fillId="0" borderId="1" xfId="7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wrapText="1"/>
    </xf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0" fontId="20" fillId="0" borderId="1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9" fillId="0" borderId="0" xfId="0" applyFont="1" applyFill="1"/>
    <xf numFmtId="0" fontId="21" fillId="0" borderId="0" xfId="0" applyFont="1" applyFill="1"/>
    <xf numFmtId="165" fontId="54" fillId="0" borderId="0" xfId="0" applyNumberFormat="1" applyFont="1" applyFill="1"/>
    <xf numFmtId="165" fontId="55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3" fillId="0" borderId="0" xfId="12" applyNumberFormat="1" applyFont="1" applyFill="1" applyBorder="1" applyAlignment="1">
      <alignment horizontal="right"/>
    </xf>
    <xf numFmtId="0" fontId="56" fillId="0" borderId="0" xfId="0" applyFont="1" applyFill="1" applyBorder="1" applyAlignment="1">
      <alignment horizontal="center" wrapText="1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65" fontId="22" fillId="0" borderId="0" xfId="2" applyNumberFormat="1" applyFont="1" applyFill="1" applyAlignment="1">
      <alignment horizontal="center"/>
    </xf>
    <xf numFmtId="0" fontId="59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" fontId="61" fillId="0" borderId="0" xfId="9" applyNumberFormat="1" applyFont="1" applyFill="1" applyBorder="1" applyAlignment="1">
      <alignment horizontal="right" vertical="center" wrapText="1"/>
    </xf>
    <xf numFmtId="15" fontId="60" fillId="0" borderId="0" xfId="1" applyNumberFormat="1" applyFont="1" applyFill="1" applyBorder="1" applyAlignment="1">
      <alignment horizontal="center" vertical="center" wrapText="1"/>
    </xf>
    <xf numFmtId="0" fontId="62" fillId="0" borderId="0" xfId="8" quotePrefix="1" applyFont="1" applyFill="1" applyBorder="1" applyAlignment="1">
      <alignment horizontal="left" vertical="center"/>
    </xf>
    <xf numFmtId="165" fontId="20" fillId="0" borderId="0" xfId="9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0" fontId="22" fillId="0" borderId="0" xfId="2" applyFont="1" applyFill="1" applyBorder="1"/>
    <xf numFmtId="0" fontId="20" fillId="0" borderId="0" xfId="2" applyFont="1" applyFill="1" applyBorder="1" applyAlignment="1">
      <alignment wrapText="1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4" fillId="0" borderId="0" xfId="10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/>
    </xf>
    <xf numFmtId="0" fontId="46" fillId="0" borderId="0" xfId="4" applyFont="1" applyFill="1"/>
    <xf numFmtId="0" fontId="22" fillId="0" borderId="0" xfId="4" applyFont="1" applyFill="1"/>
    <xf numFmtId="165" fontId="58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1" fillId="0" borderId="1" xfId="1" applyFont="1" applyFill="1" applyBorder="1" applyAlignment="1">
      <alignment horizontal="left" vertical="center"/>
    </xf>
    <xf numFmtId="0" fontId="61" fillId="0" borderId="0" xfId="1" applyFont="1" applyFill="1" applyBorder="1" applyAlignment="1">
      <alignment horizontal="left" vertical="center"/>
    </xf>
    <xf numFmtId="0" fontId="65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6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7" fillId="0" borderId="1" xfId="1" applyFont="1" applyFill="1" applyBorder="1" applyAlignment="1">
      <alignment horizontal="left" vertical="center"/>
    </xf>
    <xf numFmtId="0" fontId="67" fillId="0" borderId="0" xfId="1" applyFont="1" applyFill="1" applyBorder="1" applyAlignment="1">
      <alignment horizontal="center" vertical="center"/>
    </xf>
    <xf numFmtId="0" fontId="69" fillId="0" borderId="0" xfId="0" applyFont="1" applyFill="1" applyBorder="1" applyAlignment="1"/>
    <xf numFmtId="0" fontId="68" fillId="0" borderId="0" xfId="0" applyNumberFormat="1" applyFont="1" applyFill="1" applyBorder="1" applyAlignment="1" applyProtection="1">
      <alignment vertical="top" wrapText="1"/>
    </xf>
    <xf numFmtId="0" fontId="67" fillId="0" borderId="0" xfId="3" applyNumberFormat="1" applyFont="1" applyFill="1" applyBorder="1" applyAlignment="1" applyProtection="1">
      <alignment vertical="center" wrapText="1"/>
    </xf>
    <xf numFmtId="0" fontId="70" fillId="0" borderId="0" xfId="3" applyNumberFormat="1" applyFont="1" applyFill="1" applyBorder="1" applyAlignment="1" applyProtection="1">
      <alignment vertical="center" wrapText="1"/>
    </xf>
    <xf numFmtId="0" fontId="68" fillId="0" borderId="0" xfId="0" applyNumberFormat="1" applyFont="1" applyFill="1" applyBorder="1" applyAlignment="1" applyProtection="1">
      <alignment vertical="top"/>
    </xf>
    <xf numFmtId="0" fontId="69" fillId="0" borderId="0" xfId="0" applyNumberFormat="1" applyFont="1" applyFill="1" applyBorder="1" applyAlignment="1" applyProtection="1">
      <alignment horizontal="left" vertical="top" indent="1"/>
    </xf>
    <xf numFmtId="0" fontId="68" fillId="0" borderId="0" xfId="0" applyFont="1" applyFill="1" applyBorder="1"/>
    <xf numFmtId="0" fontId="71" fillId="0" borderId="0" xfId="0" applyFont="1" applyFill="1" applyBorder="1" applyAlignment="1">
      <alignment horizontal="right" vertical="center" wrapText="1"/>
    </xf>
    <xf numFmtId="0" fontId="69" fillId="0" borderId="0" xfId="0" applyFont="1" applyFill="1" applyBorder="1" applyAlignment="1">
      <alignment horizontal="right"/>
    </xf>
    <xf numFmtId="0" fontId="70" fillId="0" borderId="0" xfId="1" applyFont="1" applyFill="1" applyBorder="1" applyAlignment="1">
      <alignment horizontal="left"/>
    </xf>
    <xf numFmtId="0" fontId="70" fillId="0" borderId="0" xfId="1" applyFont="1" applyFill="1" applyBorder="1" applyAlignment="1">
      <alignment horizontal="right"/>
    </xf>
    <xf numFmtId="0" fontId="72" fillId="0" borderId="0" xfId="3" applyNumberFormat="1" applyFont="1" applyFill="1" applyBorder="1" applyAlignment="1" applyProtection="1">
      <alignment vertical="top"/>
    </xf>
    <xf numFmtId="0" fontId="68" fillId="0" borderId="0" xfId="3" applyFont="1" applyFill="1" applyAlignment="1">
      <alignment horizontal="left"/>
    </xf>
    <xf numFmtId="0" fontId="68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0" fontId="49" fillId="0" borderId="0" xfId="0" applyFont="1" applyFill="1" applyBorder="1" applyAlignment="1">
      <alignment horizontal="left" vertical="center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167" fontId="61" fillId="0" borderId="0" xfId="3" applyNumberFormat="1" applyFont="1" applyFill="1" applyBorder="1" applyAlignment="1" applyProtection="1">
      <alignment horizontal="center" vertical="center" wrapText="1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1" fillId="0" borderId="0" xfId="0" applyFont="1" applyFill="1" applyBorder="1" applyAlignment="1">
      <alignment horizontal="right"/>
    </xf>
    <xf numFmtId="0" fontId="65" fillId="0" borderId="0" xfId="3" applyNumberFormat="1" applyFont="1" applyFill="1" applyBorder="1" applyAlignment="1" applyProtection="1">
      <alignment vertical="top"/>
      <protection locked="0"/>
    </xf>
    <xf numFmtId="167" fontId="61" fillId="0" borderId="0" xfId="0" applyNumberFormat="1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center"/>
    </xf>
    <xf numFmtId="167" fontId="65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6" fillId="0" borderId="0" xfId="3" applyNumberFormat="1" applyFont="1" applyFill="1" applyBorder="1" applyAlignment="1" applyProtection="1">
      <alignment vertical="center"/>
    </xf>
    <xf numFmtId="167" fontId="65" fillId="0" borderId="0" xfId="11" applyNumberFormat="1" applyFont="1" applyFill="1" applyBorder="1" applyAlignment="1" applyProtection="1">
      <alignment vertical="center"/>
    </xf>
    <xf numFmtId="167" fontId="65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1" fillId="0" borderId="0" xfId="3" applyNumberFormat="1" applyFont="1" applyFill="1" applyBorder="1" applyAlignment="1" applyProtection="1">
      <alignment horizontal="right"/>
    </xf>
    <xf numFmtId="167" fontId="61" fillId="0" borderId="0" xfId="3" applyNumberFormat="1" applyFont="1" applyFill="1" applyBorder="1" applyAlignment="1" applyProtection="1">
      <alignment vertical="center"/>
    </xf>
    <xf numFmtId="0" fontId="61" fillId="0" borderId="0" xfId="3" applyNumberFormat="1" applyFont="1" applyFill="1" applyBorder="1" applyAlignment="1" applyProtection="1">
      <alignment vertical="center"/>
    </xf>
    <xf numFmtId="166" fontId="61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1" fillId="0" borderId="4" xfId="3" applyNumberFormat="1" applyFont="1" applyFill="1" applyBorder="1" applyAlignment="1" applyProtection="1">
      <alignment horizontal="right"/>
    </xf>
    <xf numFmtId="167" fontId="61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1" fillId="0" borderId="0" xfId="12" applyNumberFormat="1" applyFont="1" applyFill="1" applyBorder="1" applyAlignment="1" applyProtection="1">
      <alignment horizontal="right"/>
    </xf>
    <xf numFmtId="167" fontId="61" fillId="0" borderId="1" xfId="12" applyNumberFormat="1" applyFont="1" applyFill="1" applyBorder="1" applyAlignment="1" applyProtection="1">
      <alignment vertical="center"/>
    </xf>
    <xf numFmtId="166" fontId="65" fillId="0" borderId="0" xfId="11" applyNumberFormat="1" applyFont="1" applyFill="1" applyBorder="1" applyAlignment="1" applyProtection="1">
      <alignment horizontal="right"/>
    </xf>
    <xf numFmtId="167" fontId="65" fillId="0" borderId="0" xfId="12" applyNumberFormat="1" applyFont="1" applyFill="1" applyBorder="1" applyAlignment="1" applyProtection="1">
      <alignment horizontal="right"/>
    </xf>
    <xf numFmtId="167" fontId="61" fillId="0" borderId="1" xfId="12" applyNumberFormat="1" applyFont="1" applyFill="1" applyBorder="1" applyAlignment="1" applyProtection="1">
      <alignment horizontal="right"/>
    </xf>
    <xf numFmtId="167" fontId="61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6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6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5" fillId="0" borderId="0" xfId="1" applyFont="1" applyFill="1" applyBorder="1" applyAlignment="1">
      <alignment horizontal="right" vertical="center"/>
    </xf>
    <xf numFmtId="0" fontId="66" fillId="0" borderId="0" xfId="1" quotePrefix="1" applyFont="1" applyFill="1" applyBorder="1" applyAlignment="1">
      <alignment horizontal="left"/>
    </xf>
    <xf numFmtId="0" fontId="66" fillId="0" borderId="0" xfId="3" quotePrefix="1" applyNumberFormat="1" applyFont="1" applyFill="1" applyBorder="1" applyAlignment="1" applyProtection="1">
      <alignment horizontal="right" vertical="top"/>
    </xf>
    <xf numFmtId="0" fontId="66" fillId="0" borderId="0" xfId="3" applyNumberFormat="1" applyFont="1" applyFill="1" applyBorder="1" applyAlignment="1" applyProtection="1">
      <alignment vertical="top"/>
    </xf>
    <xf numFmtId="0" fontId="52" fillId="0" borderId="0" xfId="3" applyNumberFormat="1" applyFont="1" applyFill="1" applyBorder="1" applyAlignment="1" applyProtection="1">
      <alignment horizontal="center" vertical="top" wrapText="1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2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0" fontId="52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8" fillId="0" borderId="0" xfId="0" applyFont="1" applyFill="1" applyBorder="1" applyAlignment="1"/>
    <xf numFmtId="165" fontId="22" fillId="0" borderId="0" xfId="2" applyNumberFormat="1" applyFont="1" applyFill="1" applyAlignment="1">
      <alignment horizontal="right"/>
    </xf>
    <xf numFmtId="167" fontId="31" fillId="0" borderId="2" xfId="12" applyNumberFormat="1" applyFont="1" applyFill="1" applyBorder="1" applyAlignment="1">
      <alignment horizontal="left" vertical="center"/>
    </xf>
    <xf numFmtId="0" fontId="6" fillId="0" borderId="0" xfId="0" applyFont="1" applyFill="1"/>
    <xf numFmtId="0" fontId="9" fillId="0" borderId="0" xfId="0" applyFont="1" applyFill="1"/>
    <xf numFmtId="0" fontId="22" fillId="0" borderId="0" xfId="2" applyFont="1" applyFill="1" applyBorder="1" applyAlignment="1">
      <alignment vertical="top"/>
    </xf>
    <xf numFmtId="167" fontId="0" fillId="0" borderId="0" xfId="0" applyNumberFormat="1" applyFill="1"/>
    <xf numFmtId="167" fontId="49" fillId="0" borderId="0" xfId="12" applyNumberFormat="1" applyFont="1" applyFill="1" applyBorder="1" applyAlignment="1" applyProtection="1">
      <alignment horizontal="center"/>
    </xf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1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167" fontId="53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right" vertical="top" wrapText="1"/>
    </xf>
    <xf numFmtId="0" fontId="52" fillId="0" borderId="0" xfId="6" applyFont="1" applyFill="1" applyBorder="1" applyAlignment="1">
      <alignment horizontal="center" vertical="center"/>
    </xf>
    <xf numFmtId="168" fontId="20" fillId="0" borderId="0" xfId="6" applyNumberFormat="1" applyFont="1" applyFill="1" applyBorder="1" applyAlignment="1">
      <alignment horizontal="right" vertical="center" wrapText="1"/>
    </xf>
    <xf numFmtId="164" fontId="16" fillId="0" borderId="0" xfId="0" applyNumberFormat="1" applyFont="1" applyFill="1" applyBorder="1"/>
    <xf numFmtId="165" fontId="22" fillId="0" borderId="1" xfId="0" applyNumberFormat="1" applyFont="1" applyFill="1" applyBorder="1" applyAlignment="1">
      <alignment horizontal="right"/>
    </xf>
    <xf numFmtId="169" fontId="16" fillId="0" borderId="0" xfId="0" applyNumberFormat="1" applyFont="1" applyFill="1" applyBorder="1"/>
    <xf numFmtId="0" fontId="9" fillId="0" borderId="0" xfId="3" applyNumberFormat="1" applyFont="1" applyFill="1" applyBorder="1" applyAlignment="1" applyProtection="1">
      <alignment vertical="center" wrapText="1"/>
    </xf>
    <xf numFmtId="0" fontId="82" fillId="0" borderId="5" xfId="3" applyNumberFormat="1" applyFont="1" applyFill="1" applyBorder="1" applyAlignment="1" applyProtection="1">
      <alignment vertical="top"/>
    </xf>
    <xf numFmtId="0" fontId="17" fillId="0" borderId="0" xfId="0" applyFont="1" applyFill="1" applyBorder="1" applyAlignment="1">
      <alignment horizontal="center" vertical="center"/>
    </xf>
    <xf numFmtId="0" fontId="3" fillId="0" borderId="1" xfId="14" applyFont="1" applyBorder="1"/>
    <xf numFmtId="0" fontId="3" fillId="0" borderId="1" xfId="14" applyFont="1" applyFill="1" applyBorder="1"/>
    <xf numFmtId="0" fontId="4" fillId="0" borderId="1" xfId="14" applyFont="1" applyFill="1" applyBorder="1"/>
    <xf numFmtId="0" fontId="5" fillId="0" borderId="1" xfId="14" applyFont="1" applyBorder="1"/>
    <xf numFmtId="0" fontId="4" fillId="0" borderId="1" xfId="14" applyFont="1" applyBorder="1"/>
    <xf numFmtId="0" fontId="4" fillId="0" borderId="0" xfId="14" applyFont="1"/>
    <xf numFmtId="0" fontId="3" fillId="0" borderId="0" xfId="14" applyFont="1"/>
    <xf numFmtId="0" fontId="6" fillId="0" borderId="0" xfId="14" applyFont="1" applyFill="1"/>
    <xf numFmtId="0" fontId="7" fillId="0" borderId="0" xfId="14" applyFont="1" applyFill="1"/>
    <xf numFmtId="0" fontId="5" fillId="0" borderId="0" xfId="14" applyFont="1"/>
    <xf numFmtId="0" fontId="9" fillId="0" borderId="0" xfId="14" applyFont="1"/>
    <xf numFmtId="0" fontId="10" fillId="0" borderId="0" xfId="14" applyFont="1"/>
    <xf numFmtId="0" fontId="6" fillId="0" borderId="0" xfId="14" applyFont="1"/>
    <xf numFmtId="0" fontId="7" fillId="0" borderId="0" xfId="14" applyFont="1"/>
    <xf numFmtId="0" fontId="4" fillId="0" borderId="0" xfId="14" applyFont="1" applyFill="1" applyAlignment="1">
      <alignment horizontal="right"/>
    </xf>
    <xf numFmtId="0" fontId="11" fillId="0" borderId="0" xfId="14" applyFont="1"/>
    <xf numFmtId="0" fontId="9" fillId="0" borderId="0" xfId="14" applyFont="1" applyFill="1"/>
    <xf numFmtId="0" fontId="11" fillId="0" borderId="0" xfId="14" applyFont="1" applyFill="1"/>
    <xf numFmtId="0" fontId="4" fillId="0" borderId="0" xfId="14" applyFont="1" applyFill="1"/>
    <xf numFmtId="0" fontId="31" fillId="0" borderId="1" xfId="14" applyFont="1" applyFill="1" applyBorder="1" applyAlignment="1">
      <alignment horizontal="left" vertical="center"/>
    </xf>
    <xf numFmtId="0" fontId="31" fillId="0" borderId="0" xfId="14" applyFont="1" applyFill="1" applyBorder="1" applyAlignment="1">
      <alignment horizontal="left" vertical="center"/>
    </xf>
    <xf numFmtId="0" fontId="24" fillId="0" borderId="0" xfId="25" applyFont="1" applyFill="1" applyBorder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24" fillId="0" borderId="0" xfId="25" applyFont="1" applyFill="1" applyBorder="1"/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left" vertical="center"/>
    </xf>
    <xf numFmtId="0" fontId="63" fillId="0" borderId="0" xfId="25" applyFont="1" applyFill="1" applyBorder="1" applyAlignment="1">
      <alignment horizontal="left" vertical="center" wrapText="1"/>
    </xf>
    <xf numFmtId="0" fontId="34" fillId="0" borderId="0" xfId="14" applyFont="1" applyFill="1" applyBorder="1" applyAlignment="1">
      <alignment horizontal="left" vertical="center"/>
    </xf>
    <xf numFmtId="0" fontId="63" fillId="0" borderId="0" xfId="25" applyFont="1" applyFill="1" applyBorder="1" applyAlignment="1">
      <alignment horizontal="left" vertical="center"/>
    </xf>
    <xf numFmtId="0" fontId="32" fillId="0" borderId="0" xfId="14" applyFont="1" applyFill="1" applyBorder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4" fillId="0" borderId="0" xfId="1" applyFont="1" applyFill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4" fillId="0" borderId="0" xfId="1" applyFont="1" applyFill="1" applyAlignment="1">
      <alignment horizontal="left" vertical="center" wrapText="1"/>
    </xf>
    <xf numFmtId="0" fontId="83" fillId="0" borderId="0" xfId="25" applyFont="1" applyFill="1" applyBorder="1" applyAlignment="1">
      <alignment horizontal="left" vertical="center"/>
    </xf>
    <xf numFmtId="0" fontId="27" fillId="0" borderId="0" xfId="14" applyFont="1" applyFill="1" applyBorder="1" applyAlignment="1">
      <alignment horizontal="left" vertical="center" wrapText="1"/>
    </xf>
    <xf numFmtId="0" fontId="11" fillId="0" borderId="0" xfId="14" applyFont="1" applyFill="1" applyBorder="1" applyAlignment="1">
      <alignment horizontal="center"/>
    </xf>
    <xf numFmtId="0" fontId="16" fillId="0" borderId="0" xfId="14" applyFont="1" applyFill="1" applyBorder="1" applyAlignment="1">
      <alignment horizontal="center"/>
    </xf>
    <xf numFmtId="0" fontId="16" fillId="0" borderId="0" xfId="14" applyFont="1" applyFill="1" applyBorder="1"/>
    <xf numFmtId="0" fontId="27" fillId="0" borderId="0" xfId="14" applyFont="1" applyFill="1" applyBorder="1" applyAlignment="1">
      <alignment horizontal="right" vertical="center" wrapText="1"/>
    </xf>
    <xf numFmtId="0" fontId="23" fillId="0" borderId="0" xfId="14" applyFont="1" applyFill="1" applyBorder="1" applyAlignment="1">
      <alignment horizontal="left" vertical="center"/>
    </xf>
    <xf numFmtId="0" fontId="22" fillId="0" borderId="0" xfId="45" applyFont="1" applyFill="1" applyAlignment="1">
      <alignment vertical="center" wrapText="1"/>
    </xf>
    <xf numFmtId="0" fontId="16" fillId="0" borderId="0" xfId="45" applyFont="1" applyFill="1" applyAlignment="1">
      <alignment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vertical="center"/>
    </xf>
    <xf numFmtId="0" fontId="16" fillId="0" borderId="0" xfId="14" applyFont="1" applyFill="1" applyBorder="1" applyAlignment="1">
      <alignment horizontal="left" vertical="center"/>
    </xf>
    <xf numFmtId="0" fontId="15" fillId="0" borderId="0" xfId="14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9" fillId="0" borderId="0" xfId="14" applyFont="1" applyFill="1" applyBorder="1" applyAlignment="1">
      <alignment horizontal="left" vertical="center" wrapText="1"/>
    </xf>
    <xf numFmtId="0" fontId="19" fillId="0" borderId="0" xfId="14" applyFont="1" applyFill="1" applyBorder="1" applyAlignment="1">
      <alignment horizontal="left" vertical="center"/>
    </xf>
    <xf numFmtId="0" fontId="84" fillId="0" borderId="0" xfId="14" applyFont="1" applyFill="1" applyBorder="1" applyAlignment="1">
      <alignment horizontal="left" vertical="center" wrapText="1"/>
    </xf>
    <xf numFmtId="0" fontId="22" fillId="0" borderId="0" xfId="14" applyFont="1" applyFill="1"/>
    <xf numFmtId="0" fontId="23" fillId="0" borderId="0" xfId="14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 wrapText="1"/>
    </xf>
    <xf numFmtId="0" fontId="23" fillId="0" borderId="0" xfId="46" applyFont="1" applyFill="1" applyBorder="1" applyAlignment="1">
      <alignment vertical="top" wrapText="1"/>
    </xf>
    <xf numFmtId="0" fontId="23" fillId="0" borderId="0" xfId="46" applyFont="1" applyFill="1" applyBorder="1" applyAlignment="1">
      <alignment vertical="top"/>
    </xf>
    <xf numFmtId="0" fontId="19" fillId="0" borderId="0" xfId="46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top"/>
    </xf>
    <xf numFmtId="0" fontId="23" fillId="0" borderId="0" xfId="46" applyFont="1" applyFill="1" applyBorder="1"/>
    <xf numFmtId="0" fontId="16" fillId="0" borderId="0" xfId="2" applyFont="1" applyFill="1" applyBorder="1"/>
    <xf numFmtId="0" fontId="15" fillId="0" borderId="0" xfId="2" applyFont="1" applyFill="1" applyBorder="1" applyAlignment="1">
      <alignment horizontal="left" wrapText="1"/>
    </xf>
    <xf numFmtId="3" fontId="16" fillId="0" borderId="0" xfId="2" applyNumberFormat="1" applyFont="1" applyFill="1"/>
    <xf numFmtId="3" fontId="15" fillId="0" borderId="0" xfId="2" applyNumberFormat="1" applyFont="1" applyFill="1"/>
    <xf numFmtId="0" fontId="52" fillId="0" borderId="0" xfId="14" applyFont="1" applyFill="1" applyBorder="1" applyAlignment="1">
      <alignment horizontal="center" vertical="top"/>
    </xf>
    <xf numFmtId="0" fontId="9" fillId="0" borderId="0" xfId="14" applyNumberFormat="1" applyFont="1" applyFill="1" applyBorder="1" applyAlignment="1" applyProtection="1">
      <alignment vertical="top"/>
    </xf>
    <xf numFmtId="0" fontId="69" fillId="0" borderId="0" xfId="3" applyNumberFormat="1" applyFont="1" applyFill="1" applyBorder="1" applyAlignment="1" applyProtection="1">
      <alignment vertical="center" wrapText="1"/>
    </xf>
    <xf numFmtId="0" fontId="82" fillId="0" borderId="0" xfId="14" applyNumberFormat="1" applyFont="1" applyFill="1" applyBorder="1" applyAlignment="1" applyProtection="1">
      <alignment vertical="top"/>
    </xf>
    <xf numFmtId="0" fontId="9" fillId="0" borderId="0" xfId="14" applyNumberFormat="1" applyFont="1" applyFill="1" applyBorder="1" applyAlignment="1" applyProtection="1">
      <alignment vertical="top" wrapText="1"/>
    </xf>
    <xf numFmtId="0" fontId="67" fillId="0" borderId="0" xfId="25" applyNumberFormat="1" applyFont="1" applyFill="1" applyBorder="1" applyAlignment="1" applyProtection="1">
      <alignment vertical="top"/>
    </xf>
    <xf numFmtId="0" fontId="69" fillId="0" borderId="0" xfId="14" applyNumberFormat="1" applyFont="1" applyFill="1" applyBorder="1" applyAlignment="1" applyProtection="1">
      <alignment vertical="top"/>
    </xf>
    <xf numFmtId="0" fontId="71" fillId="0" borderId="0" xfId="14" applyFont="1" applyFill="1" applyBorder="1" applyAlignment="1">
      <alignment horizontal="left" vertical="center" wrapText="1"/>
    </xf>
    <xf numFmtId="0" fontId="71" fillId="0" borderId="0" xfId="14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right"/>
    </xf>
    <xf numFmtId="0" fontId="69" fillId="0" borderId="0" xfId="0" quotePrefix="1" applyNumberFormat="1" applyFont="1" applyFill="1" applyBorder="1" applyAlignment="1" applyProtection="1">
      <alignment horizontal="left" vertical="top" indent="1"/>
    </xf>
    <xf numFmtId="0" fontId="82" fillId="0" borderId="0" xfId="14" quotePrefix="1" applyNumberFormat="1" applyFont="1" applyFill="1" applyBorder="1" applyAlignment="1" applyProtection="1">
      <alignment vertical="top"/>
    </xf>
    <xf numFmtId="0" fontId="82" fillId="0" borderId="0" xfId="14" quotePrefix="1" applyNumberFormat="1" applyFont="1" applyFill="1" applyBorder="1" applyAlignment="1" applyProtection="1">
      <alignment horizontal="left" vertical="top" indent="1"/>
    </xf>
    <xf numFmtId="0" fontId="69" fillId="0" borderId="0" xfId="47" quotePrefix="1" applyNumberFormat="1" applyFont="1" applyFill="1" applyBorder="1" applyAlignment="1" applyProtection="1">
      <alignment vertical="center" wrapText="1"/>
    </xf>
    <xf numFmtId="0" fontId="34" fillId="3" borderId="0" xfId="0" applyFont="1" applyFill="1" applyBorder="1" applyAlignment="1">
      <alignment horizontal="center"/>
    </xf>
    <xf numFmtId="0" fontId="0" fillId="3" borderId="0" xfId="0" applyFill="1"/>
    <xf numFmtId="0" fontId="85" fillId="3" borderId="0" xfId="0" applyFont="1" applyFill="1"/>
    <xf numFmtId="0" fontId="64" fillId="3" borderId="0" xfId="0" applyFont="1" applyFill="1" applyBorder="1" applyAlignment="1">
      <alignment horizontal="left" vertical="center"/>
    </xf>
    <xf numFmtId="0" fontId="70" fillId="3" borderId="0" xfId="0" applyFont="1" applyFill="1" applyBorder="1"/>
    <xf numFmtId="0" fontId="48" fillId="0" borderId="0" xfId="0" applyFont="1" applyFill="1" applyBorder="1"/>
    <xf numFmtId="0" fontId="86" fillId="0" borderId="0" xfId="2" applyFont="1" applyFill="1" applyBorder="1" applyAlignment="1">
      <alignment horizontal="center"/>
    </xf>
    <xf numFmtId="0" fontId="17" fillId="0" borderId="0" xfId="14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right" vertical="top" wrapText="1"/>
    </xf>
    <xf numFmtId="165" fontId="11" fillId="0" borderId="0" xfId="0" applyNumberFormat="1" applyFont="1" applyFill="1" applyBorder="1" applyAlignment="1">
      <alignment horizontal="right" vertical="top" wrapText="1"/>
    </xf>
    <xf numFmtId="0" fontId="30" fillId="3" borderId="0" xfId="0" applyFont="1" applyFill="1" applyBorder="1" applyAlignment="1">
      <alignment horizontal="left" vertical="center" wrapText="1"/>
    </xf>
    <xf numFmtId="0" fontId="42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15" fillId="0" borderId="1" xfId="14" applyFont="1" applyFill="1" applyBorder="1" applyAlignment="1">
      <alignment horizontal="left" vertical="center"/>
    </xf>
    <xf numFmtId="0" fontId="16" fillId="0" borderId="1" xfId="14" applyFont="1" applyFill="1" applyBorder="1" applyAlignment="1">
      <alignment horizontal="left"/>
    </xf>
    <xf numFmtId="0" fontId="15" fillId="0" borderId="0" xfId="14" applyFont="1" applyFill="1" applyBorder="1" applyAlignment="1">
      <alignment horizontal="left" vertical="center"/>
    </xf>
    <xf numFmtId="0" fontId="16" fillId="0" borderId="0" xfId="14" applyFont="1" applyFill="1" applyBorder="1" applyAlignment="1">
      <alignment horizontal="left"/>
    </xf>
    <xf numFmtId="0" fontId="29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0" fontId="52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20" fillId="0" borderId="0" xfId="1" applyFont="1" applyFill="1" applyBorder="1" applyAlignment="1">
      <alignment horizontal="left" vertical="center"/>
    </xf>
    <xf numFmtId="0" fontId="21" fillId="0" borderId="0" xfId="14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68" fillId="0" borderId="0" xfId="3" applyNumberFormat="1" applyFont="1" applyFill="1" applyBorder="1" applyAlignment="1" applyProtection="1"/>
    <xf numFmtId="0" fontId="68" fillId="0" borderId="0" xfId="0" applyFont="1" applyFill="1" applyBorder="1" applyAlignment="1"/>
  </cellXfs>
  <cellStyles count="48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1" xr:uid="{00000000-0005-0000-0000-000003000000}"/>
    <cellStyle name="Comma 3" xfId="16" xr:uid="{00000000-0005-0000-0000-000004000000}"/>
    <cellStyle name="Comma 3 2" xfId="24" xr:uid="{00000000-0005-0000-0000-000005000000}"/>
    <cellStyle name="Comma 3 3" xfId="39" xr:uid="{00000000-0005-0000-0000-000006000000}"/>
    <cellStyle name="Comma 3 4" xfId="37" xr:uid="{00000000-0005-0000-0000-000007000000}"/>
    <cellStyle name="Comma 4" xfId="18" xr:uid="{00000000-0005-0000-0000-000008000000}"/>
    <cellStyle name="Comma 5" xfId="40" xr:uid="{00000000-0005-0000-0000-000009000000}"/>
    <cellStyle name="Hyperlink 2" xfId="34" xr:uid="{00000000-0005-0000-0000-00000A000000}"/>
    <cellStyle name="Normal" xfId="0" builtinId="0"/>
    <cellStyle name="Normal 10" xfId="31" xr:uid="{00000000-0005-0000-0000-00000C000000}"/>
    <cellStyle name="Normal 2" xfId="14" xr:uid="{00000000-0005-0000-0000-00000D000000}"/>
    <cellStyle name="Normal 2 10" xfId="28" xr:uid="{00000000-0005-0000-0000-00000E000000}"/>
    <cellStyle name="Normal 2 2" xfId="25" xr:uid="{00000000-0005-0000-0000-00000F000000}"/>
    <cellStyle name="Normal 2 2 2" xfId="44" xr:uid="{00000000-0005-0000-0000-000010000000}"/>
    <cellStyle name="Normal 2 3" xfId="19" xr:uid="{00000000-0005-0000-0000-000011000000}"/>
    <cellStyle name="Normal 3" xfId="20" xr:uid="{00000000-0005-0000-0000-000012000000}"/>
    <cellStyle name="Normal 4" xfId="23" xr:uid="{00000000-0005-0000-0000-000013000000}"/>
    <cellStyle name="Normal 5" xfId="26" xr:uid="{00000000-0005-0000-0000-000014000000}"/>
    <cellStyle name="Normal 6" xfId="30" xr:uid="{00000000-0005-0000-0000-000015000000}"/>
    <cellStyle name="Normal 6 2" xfId="32" xr:uid="{00000000-0005-0000-0000-000016000000}"/>
    <cellStyle name="Normal 7" xfId="29" xr:uid="{00000000-0005-0000-0000-000017000000}"/>
    <cellStyle name="Normal 8" xfId="15" xr:uid="{00000000-0005-0000-0000-000018000000}"/>
    <cellStyle name="Normal 8 2" xfId="43" xr:uid="{00000000-0005-0000-0000-000019000000}"/>
    <cellStyle name="Normal 8 3" xfId="33" xr:uid="{00000000-0005-0000-0000-00001A000000}"/>
    <cellStyle name="Normal 9" xfId="35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 2000 Alcomet 2" xfId="46" xr:uid="{00000000-0005-0000-0000-00001E000000}"/>
    <cellStyle name="Normal_Financial statements_bg model 2002" xfId="3" xr:uid="{00000000-0005-0000-0000-00001F000000}"/>
    <cellStyle name="Normal_Financial statements_bg model 2002 2" xfId="47" xr:uid="{00000000-0005-0000-0000-000020000000}"/>
    <cellStyle name="Normal_FS_2004_Final_28.03.05" xfId="4" xr:uid="{00000000-0005-0000-0000-000021000000}"/>
    <cellStyle name="Normal_FS_SOPHARMA_2005 (2)" xfId="5" xr:uid="{00000000-0005-0000-0000-000022000000}"/>
    <cellStyle name="Normal_FS'05-Neochim group-raboten_Final2" xfId="6" xr:uid="{00000000-0005-0000-0000-000023000000}"/>
    <cellStyle name="Normal_P&amp;L" xfId="7" xr:uid="{00000000-0005-0000-0000-000024000000}"/>
    <cellStyle name="Normal_P&amp;L_Financial statements_bg model 2002" xfId="8" xr:uid="{00000000-0005-0000-0000-000025000000}"/>
    <cellStyle name="Normal_P&amp;L_IS_by type" xfId="45" xr:uid="{00000000-0005-0000-0000-000026000000}"/>
    <cellStyle name="Normal_Sheet2" xfId="9" xr:uid="{00000000-0005-0000-0000-000027000000}"/>
    <cellStyle name="Normal_SOPHARMA_FS_01_12_2007_predvaritelen" xfId="10" xr:uid="{00000000-0005-0000-0000-000028000000}"/>
    <cellStyle name="Percent" xfId="13" builtinId="5"/>
    <cellStyle name="Percent 2" xfId="27" xr:uid="{00000000-0005-0000-0000-00002A000000}"/>
    <cellStyle name="Percent 3" xfId="21" xr:uid="{00000000-0005-0000-0000-00002B000000}"/>
    <cellStyle name="Percent 3 2" xfId="42" xr:uid="{00000000-0005-0000-0000-00002C000000}"/>
    <cellStyle name="Percent 3 3" xfId="36" xr:uid="{00000000-0005-0000-0000-00002D000000}"/>
    <cellStyle name="Обычный 2" xfId="22" xr:uid="{00000000-0005-0000-0000-00002E000000}"/>
    <cellStyle name="Обычный_8" xfId="38" xr:uid="{00000000-0005-0000-0000-00002F000000}"/>
  </cellStyles>
  <dxfs count="0"/>
  <tableStyles count="0" defaultTableStyle="TableStyleMedium9" defaultPivotStyle="PivotStyleLight16"/>
  <colors>
    <mruColors>
      <color rgb="FF00FFFF"/>
      <color rgb="FF66FF66"/>
      <color rgb="FFFF00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solidation\2018\YE%202018\!&#1050;&#1086;&#1085;&#1089;&#1086;%20&#1088;&#1072;&#1073;&#1086;&#1090;&#1085;&#1080;%20&#1092;&#1072;&#1081;&#1083;&#1086;&#1074;&#1077;\17042019\Last\SOPHARMA_GROUP_2017_EN_2604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SCI"/>
      <sheetName val="SFP"/>
      <sheetName val="SCF"/>
      <sheetName val="SEQ"/>
    </sheetNames>
    <sheetDataSet>
      <sheetData sheetId="0">
        <row r="1">
          <cell r="A1" t="str">
            <v>SOPHARMA GROUP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view="pageBreakPreview" topLeftCell="A19" zoomScaleNormal="70" zoomScaleSheetLayoutView="100" workbookViewId="0">
      <selection activeCell="G28" sqref="G28"/>
    </sheetView>
  </sheetViews>
  <sheetFormatPr defaultColWidth="0" defaultRowHeight="12.75" customHeight="1" zeroHeight="1"/>
  <cols>
    <col min="1" max="2" width="9.28515625" style="1" customWidth="1"/>
    <col min="3" max="3" width="16.85546875" style="1" customWidth="1"/>
    <col min="4" max="6" width="9.28515625" style="1" customWidth="1"/>
    <col min="7" max="7" width="23.28515625" style="1" customWidth="1"/>
    <col min="8" max="9" width="9.28515625" style="1" customWidth="1"/>
    <col min="10" max="16384" width="9.28515625" style="1" hidden="1"/>
  </cols>
  <sheetData>
    <row r="1" spans="1:9" s="291" customFormat="1" ht="18.75">
      <c r="A1" s="286" t="s">
        <v>8</v>
      </c>
      <c r="B1" s="287"/>
      <c r="C1" s="288"/>
      <c r="D1" s="289"/>
      <c r="E1" s="290"/>
      <c r="F1" s="290"/>
      <c r="G1" s="290"/>
      <c r="H1" s="290"/>
    </row>
    <row r="2" spans="1:9"/>
    <row r="3" spans="1:9"/>
    <row r="4" spans="1:9"/>
    <row r="5" spans="1:9" s="291" customFormat="1" ht="18.75">
      <c r="A5" s="292" t="s">
        <v>9</v>
      </c>
      <c r="D5" s="293" t="s">
        <v>10</v>
      </c>
      <c r="E5" s="294"/>
      <c r="F5" s="295"/>
      <c r="G5" s="295"/>
      <c r="H5" s="295"/>
      <c r="I5" s="295"/>
    </row>
    <row r="6" spans="1:9" s="291" customFormat="1" ht="17.25" customHeight="1">
      <c r="A6" s="292"/>
      <c r="D6" s="293" t="s">
        <v>11</v>
      </c>
      <c r="E6" s="294"/>
      <c r="F6" s="295"/>
      <c r="G6" s="295"/>
      <c r="H6" s="295"/>
      <c r="I6" s="295"/>
    </row>
    <row r="7" spans="1:9" s="291" customFormat="1" ht="18.75">
      <c r="A7" s="292"/>
      <c r="D7" s="293" t="s">
        <v>12</v>
      </c>
      <c r="H7" s="295"/>
      <c r="I7" s="295"/>
    </row>
    <row r="8" spans="1:9" s="291" customFormat="1" ht="16.5">
      <c r="A8" s="5"/>
      <c r="D8" s="293" t="s">
        <v>13</v>
      </c>
      <c r="E8" s="294"/>
      <c r="F8" s="295"/>
      <c r="G8" s="295"/>
      <c r="H8" s="295"/>
      <c r="I8" s="295"/>
    </row>
    <row r="9" spans="1:9" s="291" customFormat="1" ht="18.75">
      <c r="A9" s="292"/>
      <c r="D9" s="293" t="s">
        <v>215</v>
      </c>
      <c r="E9" s="294"/>
      <c r="F9" s="5"/>
      <c r="G9" s="295"/>
      <c r="H9" s="295"/>
      <c r="I9" s="295"/>
    </row>
    <row r="10" spans="1:9" ht="18.75">
      <c r="A10" s="2"/>
      <c r="D10" s="6"/>
      <c r="E10" s="6"/>
      <c r="F10" s="4"/>
      <c r="G10" s="4"/>
      <c r="H10" s="4"/>
      <c r="I10" s="4"/>
    </row>
    <row r="11" spans="1:9" ht="18.75">
      <c r="A11" s="2"/>
      <c r="D11" s="7"/>
      <c r="E11" s="7"/>
      <c r="F11" s="7"/>
      <c r="G11" s="4"/>
      <c r="H11" s="4"/>
      <c r="I11" s="4"/>
    </row>
    <row r="12" spans="1:9" s="291" customFormat="1" ht="18.75">
      <c r="A12" s="292" t="s">
        <v>14</v>
      </c>
      <c r="D12" s="293" t="s">
        <v>10</v>
      </c>
      <c r="E12" s="296"/>
      <c r="F12" s="296"/>
      <c r="G12" s="297"/>
    </row>
    <row r="13" spans="1:9" ht="16.5">
      <c r="D13" s="7"/>
      <c r="E13" s="8"/>
      <c r="F13" s="8"/>
      <c r="G13" s="10"/>
      <c r="H13" s="4"/>
      <c r="I13" s="4"/>
    </row>
    <row r="14" spans="1:9" s="291" customFormat="1" ht="18.75">
      <c r="A14" s="292" t="s">
        <v>15</v>
      </c>
      <c r="D14" s="298" t="s">
        <v>16</v>
      </c>
      <c r="E14" s="296"/>
      <c r="F14" s="296"/>
      <c r="G14" s="299"/>
      <c r="H14" s="295"/>
      <c r="I14" s="295"/>
    </row>
    <row r="15" spans="1:9" ht="18.75">
      <c r="A15" s="2"/>
      <c r="D15" s="7"/>
      <c r="E15" s="8"/>
      <c r="F15" s="8"/>
      <c r="G15" s="10"/>
      <c r="H15" s="4"/>
      <c r="I15" s="4"/>
    </row>
    <row r="16" spans="1:9" s="291" customFormat="1" ht="18.75">
      <c r="A16" s="292" t="s">
        <v>17</v>
      </c>
      <c r="B16" s="292"/>
      <c r="C16" s="292"/>
      <c r="D16" s="298" t="s">
        <v>18</v>
      </c>
      <c r="E16" s="296"/>
      <c r="F16" s="296"/>
      <c r="G16" s="299"/>
      <c r="H16" s="295"/>
      <c r="I16" s="295"/>
    </row>
    <row r="17" spans="1:9" ht="18.75">
      <c r="A17" s="2"/>
      <c r="D17" s="7"/>
      <c r="E17" s="8"/>
      <c r="F17" s="8"/>
      <c r="G17" s="9"/>
      <c r="H17" s="2"/>
      <c r="I17" s="2"/>
    </row>
    <row r="18" spans="1:9" s="291" customFormat="1" ht="18.75">
      <c r="A18" s="292" t="s">
        <v>19</v>
      </c>
      <c r="C18" s="300"/>
      <c r="D18" s="298" t="s">
        <v>20</v>
      </c>
      <c r="E18" s="296"/>
      <c r="F18" s="296"/>
      <c r="G18" s="297"/>
      <c r="H18" s="292"/>
      <c r="I18" s="292"/>
    </row>
    <row r="19" spans="1:9" ht="18.75">
      <c r="A19" s="2"/>
      <c r="D19" s="7"/>
      <c r="E19" s="8"/>
      <c r="F19" s="8"/>
      <c r="G19" s="9"/>
      <c r="H19" s="2"/>
      <c r="I19" s="2"/>
    </row>
    <row r="20" spans="1:9" ht="18.75">
      <c r="A20" s="2"/>
      <c r="D20" s="7"/>
      <c r="E20" s="8"/>
      <c r="F20" s="8"/>
      <c r="G20" s="9"/>
    </row>
    <row r="21" spans="1:9" s="291" customFormat="1" ht="18.75">
      <c r="A21" s="292" t="s">
        <v>21</v>
      </c>
      <c r="D21" s="298" t="s">
        <v>22</v>
      </c>
      <c r="E21" s="296"/>
      <c r="F21" s="296"/>
      <c r="G21" s="297"/>
    </row>
    <row r="22" spans="1:9" s="291" customFormat="1" ht="18.75">
      <c r="A22" s="292"/>
      <c r="D22" s="298" t="s">
        <v>23</v>
      </c>
      <c r="E22" s="296"/>
      <c r="F22" s="296"/>
      <c r="G22" s="297"/>
    </row>
    <row r="23" spans="1:9" ht="18.75">
      <c r="F23" s="9"/>
      <c r="G23" s="11"/>
    </row>
    <row r="24" spans="1:9" s="291" customFormat="1" ht="18.75">
      <c r="A24" s="292" t="s">
        <v>24</v>
      </c>
      <c r="C24" s="300"/>
      <c r="D24" s="293" t="s">
        <v>25</v>
      </c>
      <c r="E24" s="296"/>
      <c r="F24" s="297"/>
      <c r="G24" s="301"/>
    </row>
    <row r="25" spans="1:9" s="291" customFormat="1" ht="18.75">
      <c r="A25" s="292"/>
      <c r="C25" s="300"/>
      <c r="D25" s="293" t="s">
        <v>26</v>
      </c>
      <c r="E25" s="296"/>
      <c r="F25" s="297"/>
      <c r="G25" s="301"/>
    </row>
    <row r="26" spans="1:9" s="291" customFormat="1" ht="18.75">
      <c r="A26" s="292"/>
      <c r="C26" s="295"/>
      <c r="D26" s="293" t="s">
        <v>27</v>
      </c>
      <c r="E26" s="299"/>
      <c r="F26" s="297"/>
      <c r="G26" s="301"/>
    </row>
    <row r="27" spans="1:9" ht="18.75">
      <c r="A27" s="2"/>
      <c r="D27" s="3"/>
      <c r="E27" s="13"/>
      <c r="F27" s="11"/>
      <c r="G27" s="13"/>
      <c r="H27" s="14"/>
      <c r="I27" s="14"/>
    </row>
    <row r="28" spans="1:9" s="291" customFormat="1" ht="18.75">
      <c r="A28" s="292" t="s">
        <v>28</v>
      </c>
      <c r="D28" s="293" t="s">
        <v>29</v>
      </c>
      <c r="E28" s="302"/>
      <c r="F28" s="302"/>
      <c r="G28" s="302"/>
      <c r="H28" s="292"/>
      <c r="I28" s="292"/>
    </row>
    <row r="29" spans="1:9" s="291" customFormat="1" ht="18.75">
      <c r="A29" s="292"/>
      <c r="D29" s="293" t="s">
        <v>30</v>
      </c>
      <c r="E29" s="302"/>
      <c r="F29" s="302"/>
      <c r="G29" s="302"/>
      <c r="H29" s="292"/>
      <c r="I29" s="292"/>
    </row>
    <row r="30" spans="1:9" s="291" customFormat="1" ht="18.75">
      <c r="A30" s="292"/>
      <c r="D30" s="293" t="s">
        <v>31</v>
      </c>
      <c r="E30" s="302"/>
      <c r="F30" s="302"/>
      <c r="G30" s="302"/>
      <c r="H30" s="292"/>
      <c r="I30" s="292"/>
    </row>
    <row r="31" spans="1:9" s="291" customFormat="1" ht="18.75">
      <c r="A31" s="292"/>
      <c r="D31" s="293" t="s">
        <v>32</v>
      </c>
      <c r="E31" s="302"/>
      <c r="F31" s="302"/>
      <c r="G31" s="302"/>
    </row>
    <row r="32" spans="1:9" s="291" customFormat="1" ht="18.75">
      <c r="A32" s="292"/>
      <c r="D32" s="293" t="s">
        <v>33</v>
      </c>
      <c r="E32" s="302"/>
      <c r="F32" s="302"/>
      <c r="G32" s="302"/>
    </row>
    <row r="33" spans="1:9" ht="18.75">
      <c r="A33" s="2"/>
      <c r="D33" s="263" t="s">
        <v>34</v>
      </c>
      <c r="E33" s="264"/>
      <c r="F33" s="264"/>
      <c r="G33" s="264"/>
    </row>
    <row r="34" spans="1:9" ht="18.75">
      <c r="A34" s="2"/>
      <c r="D34" s="3" t="s">
        <v>219</v>
      </c>
      <c r="E34" s="125"/>
      <c r="F34" s="125"/>
      <c r="G34" s="125"/>
    </row>
    <row r="35" spans="1:9" ht="18.75">
      <c r="A35" s="2"/>
      <c r="C35" s="14"/>
      <c r="D35" s="263" t="s">
        <v>220</v>
      </c>
      <c r="E35" s="125"/>
      <c r="F35" s="125"/>
      <c r="G35" s="125"/>
    </row>
    <row r="36" spans="1:9" ht="18.75">
      <c r="A36" s="2"/>
      <c r="D36" s="3"/>
      <c r="E36" s="125"/>
      <c r="F36" s="125"/>
      <c r="G36" s="125"/>
    </row>
    <row r="37" spans="1:9" ht="18.75">
      <c r="A37" s="2"/>
      <c r="E37" s="12"/>
      <c r="F37" s="9"/>
      <c r="G37" s="12"/>
    </row>
    <row r="38" spans="1:9" s="291" customFormat="1" ht="18.75">
      <c r="A38" s="292" t="s">
        <v>35</v>
      </c>
      <c r="D38" s="295" t="s">
        <v>221</v>
      </c>
      <c r="E38" s="301"/>
      <c r="F38" s="301"/>
      <c r="G38" s="303"/>
      <c r="H38" s="304"/>
      <c r="I38" s="304"/>
    </row>
    <row r="39" spans="1:9" ht="18.75">
      <c r="A39" s="2"/>
      <c r="E39" s="12"/>
      <c r="F39" s="9"/>
      <c r="G39" s="12"/>
    </row>
    <row r="40" spans="1:9" ht="18.75">
      <c r="A40" s="2"/>
      <c r="F40" s="2"/>
    </row>
    <row r="41" spans="1:9" ht="18.75">
      <c r="A41" s="2"/>
      <c r="F41" s="2"/>
    </row>
    <row r="42" spans="1:9" ht="18.75">
      <c r="A42" s="2"/>
      <c r="F42" s="2"/>
    </row>
    <row r="43" spans="1:9" ht="18.75">
      <c r="A43" s="2"/>
      <c r="F43" s="2"/>
    </row>
    <row r="44" spans="1:9" ht="18.75">
      <c r="A44" s="2"/>
      <c r="F44" s="2"/>
    </row>
    <row r="45" spans="1:9" ht="18.75">
      <c r="A45" s="2"/>
      <c r="F45" s="2"/>
    </row>
    <row r="46" spans="1:9" ht="18.75">
      <c r="A46" s="2"/>
      <c r="F46" s="2"/>
    </row>
    <row r="47" spans="1:9"/>
    <row r="48" spans="1:9"/>
    <row r="49"/>
    <row r="50"/>
    <row r="5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2"/>
  <sheetViews>
    <sheetView showWhiteSpace="0" view="pageBreakPreview" topLeftCell="A41" zoomScale="90" zoomScaleNormal="90" zoomScaleSheetLayoutView="90" workbookViewId="0">
      <selection activeCell="B63" sqref="B63"/>
    </sheetView>
  </sheetViews>
  <sheetFormatPr defaultColWidth="9.140625" defaultRowHeight="15"/>
  <cols>
    <col min="1" max="1" width="80.42578125" style="15" customWidth="1"/>
    <col min="2" max="2" width="11.5703125" style="23" customWidth="1"/>
    <col min="3" max="3" width="5.28515625" style="19" customWidth="1"/>
    <col min="4" max="4" width="12.28515625" style="19" customWidth="1"/>
    <col min="5" max="5" width="2.140625" style="19" customWidth="1"/>
    <col min="6" max="6" width="12.28515625" style="19" customWidth="1"/>
    <col min="7" max="7" width="1.5703125" style="19" customWidth="1"/>
    <col min="8" max="8" width="12.28515625" style="15" bestFit="1" customWidth="1"/>
    <col min="9" max="9" width="5" style="15" customWidth="1"/>
    <col min="10" max="10" width="11.5703125" style="15" bestFit="1" customWidth="1"/>
    <col min="11" max="16384" width="9.140625" style="15"/>
  </cols>
  <sheetData>
    <row r="1" spans="1:10">
      <c r="A1" s="379" t="str">
        <f>'[1]Cover '!A1</f>
        <v>SOPHARMA GROUP</v>
      </c>
      <c r="B1" s="380"/>
      <c r="C1" s="380"/>
      <c r="D1" s="380"/>
      <c r="E1" s="380"/>
      <c r="F1" s="380"/>
      <c r="G1" s="380"/>
      <c r="H1" s="380"/>
    </row>
    <row r="2" spans="1:10" s="16" customFormat="1">
      <c r="A2" s="381" t="s">
        <v>87</v>
      </c>
      <c r="B2" s="382"/>
      <c r="C2" s="382"/>
      <c r="D2" s="382"/>
      <c r="E2" s="382"/>
      <c r="F2" s="382"/>
      <c r="G2" s="382"/>
      <c r="H2" s="382"/>
    </row>
    <row r="3" spans="1:10">
      <c r="A3" s="61" t="s">
        <v>88</v>
      </c>
      <c r="B3" s="170"/>
      <c r="C3" s="17"/>
      <c r="D3" s="17"/>
      <c r="E3" s="17"/>
      <c r="F3" s="17"/>
      <c r="G3" s="17"/>
    </row>
    <row r="4" spans="1:10" ht="4.5" customHeight="1">
      <c r="A4" s="274"/>
      <c r="B4" s="170"/>
      <c r="C4" s="17"/>
      <c r="D4" s="17"/>
      <c r="E4" s="17"/>
      <c r="F4" s="17"/>
      <c r="G4" s="17"/>
    </row>
    <row r="5" spans="1:10" ht="5.25" customHeight="1">
      <c r="A5" s="274"/>
      <c r="B5" s="170"/>
      <c r="C5" s="17"/>
      <c r="D5" s="17"/>
      <c r="E5" s="17"/>
      <c r="F5" s="17"/>
      <c r="G5" s="17"/>
    </row>
    <row r="6" spans="1:10" ht="15" customHeight="1">
      <c r="A6" s="16"/>
      <c r="B6" s="384" t="s">
        <v>38</v>
      </c>
      <c r="C6" s="275"/>
      <c r="D6" s="385" t="s">
        <v>2</v>
      </c>
      <c r="E6" s="275"/>
      <c r="F6" s="385" t="s">
        <v>1</v>
      </c>
      <c r="G6" s="285" t="s">
        <v>7</v>
      </c>
    </row>
    <row r="7" spans="1:10">
      <c r="A7" s="16"/>
      <c r="B7" s="384"/>
      <c r="C7" s="275"/>
      <c r="D7" s="386"/>
      <c r="E7" s="275"/>
      <c r="F7" s="386"/>
      <c r="G7" s="275"/>
    </row>
    <row r="8" spans="1:10">
      <c r="A8" s="18"/>
    </row>
    <row r="9" spans="1:10">
      <c r="A9" s="18"/>
    </row>
    <row r="10" spans="1:10" ht="15" customHeight="1">
      <c r="A10" s="16" t="s">
        <v>89</v>
      </c>
      <c r="B10" s="23">
        <v>3</v>
      </c>
      <c r="D10" s="20">
        <v>1179143</v>
      </c>
      <c r="F10" s="20">
        <v>1017105</v>
      </c>
      <c r="H10" s="280"/>
      <c r="J10" s="21"/>
    </row>
    <row r="11" spans="1:10">
      <c r="A11" s="326" t="s">
        <v>90</v>
      </c>
      <c r="B11" s="23">
        <v>4</v>
      </c>
      <c r="D11" s="20">
        <f>11840-3</f>
        <v>11837</v>
      </c>
      <c r="F11" s="20">
        <v>6684</v>
      </c>
    </row>
    <row r="12" spans="1:10">
      <c r="A12" s="327" t="s">
        <v>91</v>
      </c>
      <c r="D12" s="22">
        <v>8773</v>
      </c>
      <c r="F12" s="22">
        <v>8741</v>
      </c>
      <c r="G12" s="23"/>
      <c r="J12" s="21"/>
    </row>
    <row r="13" spans="1:10">
      <c r="A13" s="328" t="s">
        <v>92</v>
      </c>
      <c r="B13" s="23">
        <v>5</v>
      </c>
      <c r="D13" s="20">
        <v>-91303</v>
      </c>
      <c r="F13" s="20">
        <v>-90153</v>
      </c>
      <c r="H13" s="24"/>
      <c r="J13" s="21"/>
    </row>
    <row r="14" spans="1:10">
      <c r="A14" s="329" t="s">
        <v>93</v>
      </c>
      <c r="B14" s="23">
        <v>6</v>
      </c>
      <c r="D14" s="20">
        <v>-75897</v>
      </c>
      <c r="F14" s="20">
        <v>-63546</v>
      </c>
      <c r="H14" s="24"/>
      <c r="J14" s="21"/>
    </row>
    <row r="15" spans="1:10">
      <c r="A15" s="326" t="s">
        <v>94</v>
      </c>
      <c r="B15" s="23">
        <v>7</v>
      </c>
      <c r="D15" s="20">
        <v>-119441</v>
      </c>
      <c r="F15" s="20">
        <v>-101424</v>
      </c>
      <c r="H15" s="25"/>
    </row>
    <row r="16" spans="1:10">
      <c r="A16" s="330" t="s">
        <v>95</v>
      </c>
      <c r="B16" s="23" t="s">
        <v>4</v>
      </c>
      <c r="D16" s="20">
        <v>-33135</v>
      </c>
      <c r="F16" s="20">
        <v>-30108</v>
      </c>
      <c r="H16" s="24"/>
    </row>
    <row r="17" spans="1:11">
      <c r="A17" s="331" t="s">
        <v>96</v>
      </c>
      <c r="D17" s="20">
        <v>-825571</v>
      </c>
      <c r="F17" s="20">
        <v>-679951</v>
      </c>
      <c r="H17" s="24"/>
    </row>
    <row r="18" spans="1:11">
      <c r="A18" s="329" t="s">
        <v>97</v>
      </c>
      <c r="B18" s="23">
        <v>8</v>
      </c>
      <c r="D18" s="20">
        <f>-15266+3</f>
        <v>-15263</v>
      </c>
      <c r="F18" s="20">
        <v>-11512</v>
      </c>
      <c r="H18" s="25"/>
      <c r="J18" s="21"/>
    </row>
    <row r="19" spans="1:11" ht="15" customHeight="1">
      <c r="A19" s="332" t="s">
        <v>98</v>
      </c>
      <c r="D19" s="26">
        <f>SUM(D10:D18)</f>
        <v>39143</v>
      </c>
      <c r="F19" s="26">
        <f>SUM(F10:F18)</f>
        <v>55836</v>
      </c>
      <c r="H19" s="24"/>
      <c r="K19" s="21"/>
    </row>
    <row r="20" spans="1:11" ht="8.25" customHeight="1">
      <c r="A20" s="16"/>
      <c r="D20" s="20"/>
      <c r="F20" s="20"/>
      <c r="H20" s="24"/>
    </row>
    <row r="21" spans="1:11" ht="13.9" customHeight="1">
      <c r="A21" s="16" t="s">
        <v>99</v>
      </c>
      <c r="B21" s="23">
        <v>10</v>
      </c>
      <c r="D21" s="30">
        <v>-186</v>
      </c>
      <c r="F21" s="30">
        <v>-671</v>
      </c>
      <c r="H21" s="24"/>
    </row>
    <row r="22" spans="1:11" ht="8.4499999999999993" customHeight="1">
      <c r="A22" s="16"/>
      <c r="D22" s="20"/>
      <c r="F22" s="20"/>
      <c r="H22" s="24"/>
    </row>
    <row r="23" spans="1:11">
      <c r="A23" s="333" t="s">
        <v>100</v>
      </c>
      <c r="B23" s="23">
        <v>11</v>
      </c>
      <c r="D23" s="20">
        <v>4034</v>
      </c>
      <c r="F23" s="20">
        <v>8369</v>
      </c>
      <c r="H23" s="24"/>
    </row>
    <row r="24" spans="1:11">
      <c r="A24" s="333" t="s">
        <v>101</v>
      </c>
      <c r="B24" s="23">
        <v>12</v>
      </c>
      <c r="D24" s="20">
        <v>-9728</v>
      </c>
      <c r="F24" s="20">
        <v>-11631</v>
      </c>
      <c r="H24" s="24"/>
    </row>
    <row r="25" spans="1:11">
      <c r="A25" s="334" t="s">
        <v>102</v>
      </c>
      <c r="D25" s="26">
        <f>SUM(D23:D24)</f>
        <v>-5694</v>
      </c>
      <c r="F25" s="26">
        <f>SUM(F23:F24)</f>
        <v>-3262</v>
      </c>
      <c r="H25" s="24"/>
    </row>
    <row r="26" spans="1:11" ht="9" customHeight="1">
      <c r="A26" s="27"/>
      <c r="D26" s="29"/>
      <c r="F26" s="29"/>
      <c r="H26" s="24"/>
    </row>
    <row r="27" spans="1:11">
      <c r="A27" s="331" t="s">
        <v>103</v>
      </c>
      <c r="B27" s="23">
        <v>13</v>
      </c>
      <c r="D27" s="20">
        <v>2076</v>
      </c>
      <c r="F27" s="20">
        <v>447</v>
      </c>
      <c r="H27" s="24"/>
    </row>
    <row r="28" spans="1:11" hidden="1">
      <c r="A28" s="16" t="s">
        <v>3</v>
      </c>
      <c r="D28" s="20">
        <v>0</v>
      </c>
      <c r="F28" s="20">
        <v>0</v>
      </c>
      <c r="H28" s="24"/>
    </row>
    <row r="29" spans="1:11">
      <c r="A29" s="332" t="s">
        <v>104</v>
      </c>
      <c r="D29" s="26">
        <f>D19+D25+D27+D21</f>
        <v>35339</v>
      </c>
      <c r="F29" s="26">
        <f>F19+F25+F27+F28+F21</f>
        <v>52350</v>
      </c>
      <c r="H29" s="28"/>
    </row>
    <row r="30" spans="1:11" ht="6.75" customHeight="1">
      <c r="A30" s="274"/>
      <c r="D30" s="133"/>
      <c r="F30" s="133"/>
      <c r="H30" s="28"/>
    </row>
    <row r="31" spans="1:11">
      <c r="A31" s="331" t="s">
        <v>105</v>
      </c>
      <c r="B31" s="23">
        <v>14</v>
      </c>
      <c r="D31" s="30">
        <v>-4702</v>
      </c>
      <c r="F31" s="30">
        <v>-6578</v>
      </c>
      <c r="H31" s="28"/>
    </row>
    <row r="32" spans="1:11" ht="6.75" customHeight="1">
      <c r="A32" s="274"/>
      <c r="B32" s="171"/>
      <c r="C32" s="31"/>
      <c r="D32" s="29"/>
      <c r="E32" s="31"/>
      <c r="F32" s="29"/>
      <c r="G32" s="31"/>
      <c r="H32" s="28"/>
      <c r="J32" s="32"/>
    </row>
    <row r="33" spans="1:10" ht="7.5" customHeight="1">
      <c r="A33" s="274"/>
      <c r="B33" s="171"/>
      <c r="C33" s="31"/>
      <c r="D33" s="29"/>
      <c r="E33" s="31"/>
      <c r="F33" s="29"/>
      <c r="G33" s="31"/>
      <c r="H33" s="28"/>
      <c r="J33" s="32"/>
    </row>
    <row r="34" spans="1:10" ht="15.75" thickBot="1">
      <c r="A34" s="332" t="s">
        <v>106</v>
      </c>
      <c r="B34" s="171"/>
      <c r="C34" s="31"/>
      <c r="D34" s="122">
        <f>D29+D31</f>
        <v>30637</v>
      </c>
      <c r="E34" s="31"/>
      <c r="F34" s="122">
        <f>F29+F31</f>
        <v>45772</v>
      </c>
      <c r="G34" s="31"/>
      <c r="H34" s="28"/>
      <c r="J34" s="32"/>
    </row>
    <row r="35" spans="1:10" ht="15.75" thickTop="1">
      <c r="A35" s="274"/>
      <c r="B35" s="171"/>
      <c r="C35" s="31"/>
      <c r="D35" s="29"/>
      <c r="E35" s="31"/>
      <c r="F35" s="29"/>
      <c r="G35" s="31"/>
      <c r="H35" s="28"/>
      <c r="J35" s="32"/>
    </row>
    <row r="36" spans="1:10">
      <c r="A36" s="335" t="s">
        <v>107</v>
      </c>
      <c r="C36" s="33"/>
      <c r="D36" s="29"/>
      <c r="E36" s="33"/>
      <c r="F36" s="29"/>
      <c r="G36" s="31"/>
      <c r="H36" s="28"/>
      <c r="J36" s="32"/>
    </row>
    <row r="37" spans="1:10">
      <c r="A37" s="336" t="s">
        <v>108</v>
      </c>
      <c r="C37" s="33"/>
      <c r="D37" s="29"/>
      <c r="E37" s="33"/>
      <c r="F37" s="29"/>
      <c r="G37" s="31"/>
      <c r="H37" s="28"/>
      <c r="J37" s="32"/>
    </row>
    <row r="38" spans="1:10">
      <c r="A38" s="271" t="s">
        <v>109</v>
      </c>
      <c r="B38" s="23">
        <v>15</v>
      </c>
      <c r="C38" s="33"/>
      <c r="D38" s="43">
        <v>0</v>
      </c>
      <c r="E38" s="33"/>
      <c r="F38" s="43">
        <v>-42</v>
      </c>
      <c r="G38" s="31"/>
      <c r="H38" s="28"/>
      <c r="J38" s="32"/>
    </row>
    <row r="39" spans="1:10">
      <c r="A39" s="137" t="s">
        <v>110</v>
      </c>
      <c r="B39" s="23">
        <v>15</v>
      </c>
      <c r="C39" s="33"/>
      <c r="D39" s="43">
        <v>-792</v>
      </c>
      <c r="E39" s="33"/>
      <c r="F39" s="43">
        <v>0</v>
      </c>
      <c r="G39" s="31"/>
      <c r="H39" s="28"/>
      <c r="J39" s="32"/>
    </row>
    <row r="40" spans="1:10">
      <c r="A40" s="337" t="s">
        <v>111</v>
      </c>
      <c r="B40" s="23">
        <v>31</v>
      </c>
      <c r="C40" s="33"/>
      <c r="D40" s="43">
        <f>-59-20</f>
        <v>-79</v>
      </c>
      <c r="E40" s="33"/>
      <c r="F40" s="43">
        <v>-597</v>
      </c>
      <c r="G40" s="31"/>
      <c r="H40" s="28"/>
      <c r="J40" s="32"/>
    </row>
    <row r="41" spans="1:10">
      <c r="A41" s="338" t="s">
        <v>112</v>
      </c>
      <c r="C41" s="33"/>
      <c r="D41" s="281">
        <v>0</v>
      </c>
      <c r="E41" s="33"/>
      <c r="F41" s="43">
        <v>4</v>
      </c>
      <c r="G41" s="31"/>
      <c r="H41" s="28"/>
      <c r="J41" s="32"/>
    </row>
    <row r="42" spans="1:10">
      <c r="A42" s="271"/>
      <c r="C42" s="33"/>
      <c r="D42" s="273">
        <f>SUM(D38:D41)</f>
        <v>-871</v>
      </c>
      <c r="E42" s="33"/>
      <c r="F42" s="273">
        <f>SUM(F38:F41)</f>
        <v>-635</v>
      </c>
      <c r="G42" s="31"/>
      <c r="H42" s="28"/>
      <c r="J42" s="32"/>
    </row>
    <row r="43" spans="1:10">
      <c r="A43" s="336" t="s">
        <v>113</v>
      </c>
      <c r="B43" s="172"/>
      <c r="C43" s="33"/>
      <c r="D43" s="43"/>
      <c r="E43" s="33"/>
      <c r="F43" s="29"/>
      <c r="G43" s="31"/>
      <c r="H43" s="28"/>
      <c r="J43" s="32"/>
    </row>
    <row r="44" spans="1:10">
      <c r="A44" s="338" t="s">
        <v>114</v>
      </c>
      <c r="B44" s="172"/>
      <c r="C44" s="33"/>
      <c r="D44" s="34">
        <v>0</v>
      </c>
      <c r="E44" s="34"/>
      <c r="F44" s="34">
        <v>1277</v>
      </c>
      <c r="G44" s="31"/>
      <c r="H44" s="28"/>
      <c r="J44" s="32"/>
    </row>
    <row r="45" spans="1:10">
      <c r="A45" s="338" t="s">
        <v>115</v>
      </c>
      <c r="B45" s="172"/>
      <c r="C45" s="33"/>
      <c r="D45" s="43">
        <v>527</v>
      </c>
      <c r="E45" s="43"/>
      <c r="F45" s="43">
        <v>-899</v>
      </c>
      <c r="G45" s="31"/>
      <c r="H45" s="28"/>
      <c r="J45" s="32"/>
    </row>
    <row r="46" spans="1:10">
      <c r="A46" s="274"/>
      <c r="B46" s="172"/>
      <c r="C46" s="33"/>
      <c r="D46" s="26">
        <f>SUM(D44:D45)</f>
        <v>527</v>
      </c>
      <c r="E46" s="33"/>
      <c r="F46" s="26">
        <f>SUM(F44:F45)</f>
        <v>378</v>
      </c>
      <c r="G46" s="31"/>
      <c r="H46" s="28"/>
      <c r="J46" s="32"/>
    </row>
    <row r="47" spans="1:10">
      <c r="A47" s="334" t="s">
        <v>116</v>
      </c>
      <c r="B47" s="172">
        <v>15</v>
      </c>
      <c r="C47" s="33"/>
      <c r="D47" s="26">
        <f>D42+D46</f>
        <v>-344</v>
      </c>
      <c r="E47" s="33"/>
      <c r="F47" s="26">
        <f>F42+F46</f>
        <v>-257</v>
      </c>
      <c r="G47" s="31"/>
      <c r="H47" s="28"/>
      <c r="J47" s="32"/>
    </row>
    <row r="48" spans="1:10">
      <c r="A48" s="274"/>
      <c r="B48" s="172"/>
      <c r="C48" s="33"/>
      <c r="D48" s="29"/>
      <c r="E48" s="33"/>
      <c r="F48" s="29"/>
      <c r="G48" s="31"/>
      <c r="H48" s="28"/>
      <c r="J48" s="32"/>
    </row>
    <row r="49" spans="1:10" ht="15.75" thickBot="1">
      <c r="A49" s="334" t="s">
        <v>117</v>
      </c>
      <c r="B49" s="171"/>
      <c r="C49" s="31"/>
      <c r="D49" s="122">
        <f>+D34+D47</f>
        <v>30293</v>
      </c>
      <c r="E49" s="31"/>
      <c r="F49" s="122">
        <f>+F34+F47</f>
        <v>45515</v>
      </c>
      <c r="G49" s="31"/>
      <c r="H49" s="28"/>
      <c r="J49" s="32"/>
    </row>
    <row r="50" spans="1:10" ht="8.25" customHeight="1" thickTop="1">
      <c r="A50" s="135"/>
      <c r="B50" s="172"/>
      <c r="C50" s="33"/>
      <c r="D50" s="29"/>
      <c r="E50" s="33"/>
      <c r="F50" s="29"/>
      <c r="G50" s="31"/>
      <c r="H50" s="28"/>
      <c r="J50" s="32"/>
    </row>
    <row r="51" spans="1:10">
      <c r="A51" s="332" t="s">
        <v>118</v>
      </c>
      <c r="B51" s="173"/>
      <c r="C51" s="36"/>
      <c r="D51" s="37"/>
      <c r="E51" s="36"/>
      <c r="F51" s="37"/>
      <c r="G51" s="38"/>
      <c r="H51" s="28"/>
    </row>
    <row r="52" spans="1:10">
      <c r="A52" s="326" t="s">
        <v>119</v>
      </c>
      <c r="B52" s="41"/>
      <c r="C52" s="39"/>
      <c r="D52" s="40">
        <f>28343</f>
        <v>28343</v>
      </c>
      <c r="E52" s="39"/>
      <c r="F52" s="40">
        <v>39998</v>
      </c>
      <c r="G52" s="41"/>
      <c r="H52" s="28"/>
    </row>
    <row r="53" spans="1:10">
      <c r="A53" s="326" t="s">
        <v>64</v>
      </c>
      <c r="B53" s="41"/>
      <c r="C53" s="39"/>
      <c r="D53" s="43">
        <v>2294</v>
      </c>
      <c r="E53" s="39"/>
      <c r="F53" s="43">
        <v>5774</v>
      </c>
      <c r="G53" s="39"/>
      <c r="H53" s="28"/>
    </row>
    <row r="54" spans="1:10" ht="9" customHeight="1">
      <c r="A54" s="44"/>
      <c r="B54" s="173"/>
      <c r="C54" s="36"/>
      <c r="D54" s="132"/>
      <c r="E54" s="36"/>
      <c r="F54" s="132"/>
      <c r="G54" s="38"/>
      <c r="H54" s="28"/>
    </row>
    <row r="55" spans="1:10">
      <c r="A55" s="335" t="s">
        <v>120</v>
      </c>
      <c r="B55" s="173"/>
      <c r="C55" s="36"/>
      <c r="D55" s="132"/>
      <c r="E55" s="36"/>
      <c r="F55" s="132"/>
      <c r="G55" s="38"/>
      <c r="H55" s="28"/>
    </row>
    <row r="56" spans="1:10">
      <c r="A56" s="326" t="s">
        <v>119</v>
      </c>
      <c r="B56" s="41"/>
      <c r="C56" s="39"/>
      <c r="D56" s="40">
        <f>28636</f>
        <v>28636</v>
      </c>
      <c r="E56" s="39"/>
      <c r="F56" s="40">
        <v>41093</v>
      </c>
      <c r="G56" s="41"/>
      <c r="H56" s="28"/>
      <c r="J56" s="35"/>
    </row>
    <row r="57" spans="1:10">
      <c r="A57" s="326" t="s">
        <v>64</v>
      </c>
      <c r="B57" s="41"/>
      <c r="C57" s="39"/>
      <c r="D57" s="43">
        <v>1657</v>
      </c>
      <c r="E57" s="39"/>
      <c r="F57" s="43">
        <v>4422</v>
      </c>
      <c r="G57" s="39"/>
      <c r="H57" s="28"/>
    </row>
    <row r="58" spans="1:10" ht="8.25" customHeight="1">
      <c r="A58" s="42"/>
      <c r="B58" s="45"/>
      <c r="C58" s="45"/>
      <c r="D58" s="46"/>
      <c r="E58" s="45"/>
      <c r="F58" s="46"/>
      <c r="G58" s="45"/>
    </row>
    <row r="59" spans="1:10">
      <c r="A59" s="42" t="s">
        <v>121</v>
      </c>
      <c r="B59" s="45">
        <v>28</v>
      </c>
      <c r="C59" s="278" t="s">
        <v>6</v>
      </c>
      <c r="D59" s="279">
        <v>0.23</v>
      </c>
      <c r="E59" s="45"/>
      <c r="F59" s="279">
        <v>0.31</v>
      </c>
      <c r="G59" s="45"/>
    </row>
    <row r="60" spans="1:10" ht="14.25" customHeight="1">
      <c r="A60" s="42"/>
      <c r="B60" s="45"/>
      <c r="C60" s="45"/>
      <c r="D60" s="46"/>
      <c r="E60" s="45"/>
      <c r="F60" s="46"/>
      <c r="G60" s="45"/>
    </row>
    <row r="61" spans="1:10" ht="17.25" customHeight="1">
      <c r="A61" s="368" t="str">
        <f>SFP!A65</f>
        <v>The accompanying notes on pages 5 to 182 form an integral part of these financial statements.</v>
      </c>
    </row>
    <row r="62" spans="1:10">
      <c r="A62" s="177"/>
      <c r="B62" s="171"/>
      <c r="C62" s="31"/>
      <c r="D62" s="31"/>
      <c r="E62" s="31"/>
      <c r="F62" s="31"/>
      <c r="G62" s="31"/>
    </row>
    <row r="63" spans="1:10">
      <c r="A63" s="47"/>
    </row>
    <row r="65" spans="1:8" s="324" customFormat="1">
      <c r="A65" s="321" t="s">
        <v>85</v>
      </c>
      <c r="B65" s="322"/>
      <c r="C65" s="322"/>
      <c r="D65" s="322"/>
      <c r="E65" s="323"/>
      <c r="F65" s="323"/>
    </row>
    <row r="66" spans="1:8" s="324" customFormat="1">
      <c r="A66" s="325" t="s">
        <v>10</v>
      </c>
      <c r="B66" s="322"/>
      <c r="C66" s="322"/>
      <c r="D66" s="322"/>
      <c r="E66" s="323"/>
      <c r="F66" s="323"/>
    </row>
    <row r="68" spans="1:8" s="324" customFormat="1">
      <c r="A68" s="321" t="s">
        <v>86</v>
      </c>
      <c r="B68" s="322"/>
      <c r="C68" s="322"/>
      <c r="D68" s="322"/>
      <c r="E68" s="323"/>
      <c r="F68" s="323"/>
    </row>
    <row r="69" spans="1:8" s="324" customFormat="1">
      <c r="A69" s="325" t="s">
        <v>16</v>
      </c>
      <c r="B69" s="322"/>
      <c r="C69" s="322"/>
      <c r="D69" s="322"/>
      <c r="E69" s="323"/>
      <c r="F69" s="323"/>
    </row>
    <row r="70" spans="1:8">
      <c r="A70" s="50"/>
    </row>
    <row r="71" spans="1:8" s="324" customFormat="1">
      <c r="A71" s="51" t="s">
        <v>17</v>
      </c>
      <c r="B71" s="322"/>
      <c r="C71" s="322"/>
      <c r="D71" s="322"/>
      <c r="E71" s="322"/>
      <c r="F71" s="322"/>
      <c r="G71" s="322"/>
    </row>
    <row r="72" spans="1:8" s="324" customFormat="1">
      <c r="A72" s="136" t="s">
        <v>18</v>
      </c>
      <c r="B72" s="322"/>
      <c r="C72" s="322"/>
      <c r="D72" s="322"/>
      <c r="E72" s="322"/>
      <c r="F72" s="322"/>
      <c r="G72" s="322"/>
    </row>
    <row r="73" spans="1:8" s="324" customFormat="1">
      <c r="A73" s="361"/>
      <c r="B73" s="322"/>
      <c r="C73" s="322"/>
      <c r="D73" s="322"/>
      <c r="E73" s="322"/>
      <c r="F73" s="322"/>
      <c r="G73" s="322"/>
    </row>
    <row r="74" spans="1:8">
      <c r="A74" s="371" t="s">
        <v>197</v>
      </c>
    </row>
    <row r="75" spans="1:8">
      <c r="A75" s="16"/>
    </row>
    <row r="76" spans="1:8">
      <c r="A76" s="16"/>
    </row>
    <row r="77" spans="1:8">
      <c r="A77" s="16"/>
    </row>
    <row r="78" spans="1:8">
      <c r="A78" s="16"/>
      <c r="H78" s="282"/>
    </row>
    <row r="79" spans="1:8">
      <c r="A79" s="383"/>
      <c r="B79" s="383"/>
      <c r="C79" s="383"/>
      <c r="D79" s="383"/>
      <c r="E79" s="383"/>
      <c r="F79" s="383"/>
      <c r="G79" s="383"/>
    </row>
    <row r="80" spans="1:8" ht="17.25" customHeight="1">
      <c r="A80" s="48"/>
      <c r="B80" s="52"/>
      <c r="C80" s="52"/>
      <c r="D80" s="52"/>
      <c r="E80" s="52"/>
      <c r="F80" s="52"/>
      <c r="G80" s="52"/>
    </row>
    <row r="81" spans="1:1">
      <c r="A81" s="53"/>
    </row>
    <row r="82" spans="1:1">
      <c r="A82" s="54"/>
    </row>
    <row r="83" spans="1:1">
      <c r="A83" s="55"/>
    </row>
    <row r="84" spans="1:1">
      <c r="A84" s="55"/>
    </row>
    <row r="85" spans="1:1">
      <c r="A85" s="51"/>
    </row>
    <row r="86" spans="1:1">
      <c r="A86" s="56"/>
    </row>
    <row r="87" spans="1:1">
      <c r="A87" s="50"/>
    </row>
    <row r="92" spans="1:1">
      <c r="A92" s="57"/>
    </row>
  </sheetData>
  <mergeCells count="6">
    <mergeCell ref="A1:H1"/>
    <mergeCell ref="A2:H2"/>
    <mergeCell ref="A79:G79"/>
    <mergeCell ref="B6:B7"/>
    <mergeCell ref="F6:F7"/>
    <mergeCell ref="D6:D7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&amp;CThis is a translation from Bulgarian of the consolidated financial statements of Sopharma Group for year 2018.&amp;R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2"/>
  <sheetViews>
    <sheetView tabSelected="1" view="pageBreakPreview" topLeftCell="A13" zoomScale="90" zoomScaleNormal="90" zoomScaleSheetLayoutView="90" workbookViewId="0">
      <selection activeCell="C19" sqref="C19"/>
    </sheetView>
  </sheetViews>
  <sheetFormatPr defaultColWidth="9.140625" defaultRowHeight="12.75"/>
  <cols>
    <col min="1" max="1" width="67.42578125" style="60" customWidth="1"/>
    <col min="2" max="2" width="8.28515625" style="60" customWidth="1"/>
    <col min="3" max="3" width="12.7109375" style="60" customWidth="1"/>
    <col min="4" max="4" width="14.42578125" style="89" customWidth="1"/>
    <col min="5" max="5" width="1.28515625" style="60" customWidth="1"/>
    <col min="6" max="6" width="14.5703125" style="89" customWidth="1"/>
    <col min="7" max="7" width="1.28515625" style="60" customWidth="1"/>
    <col min="8" max="8" width="1.5703125" style="60" customWidth="1"/>
    <col min="9" max="16384" width="9.140625" style="60"/>
  </cols>
  <sheetData>
    <row r="1" spans="1:8" ht="14.25">
      <c r="A1" s="305" t="str">
        <f>'[1]Cover '!A1</f>
        <v>SOPHARMA GROUP</v>
      </c>
      <c r="B1" s="58"/>
      <c r="C1" s="58"/>
      <c r="D1" s="59"/>
      <c r="E1" s="58"/>
      <c r="F1" s="59"/>
      <c r="G1" s="58"/>
    </row>
    <row r="2" spans="1:8" ht="14.25">
      <c r="A2" s="306" t="s">
        <v>36</v>
      </c>
      <c r="B2" s="62"/>
      <c r="C2" s="62"/>
      <c r="D2" s="63"/>
      <c r="E2" s="62"/>
      <c r="F2" s="63"/>
      <c r="G2" s="62"/>
    </row>
    <row r="3" spans="1:8" ht="15">
      <c r="A3" s="61" t="s">
        <v>37</v>
      </c>
      <c r="B3" s="64"/>
      <c r="C3" s="64"/>
      <c r="D3" s="65"/>
      <c r="E3" s="64"/>
      <c r="F3" s="65"/>
      <c r="G3" s="64"/>
    </row>
    <row r="4" spans="1:8" ht="26.25" customHeight="1">
      <c r="A4" s="66"/>
      <c r="B4" s="275"/>
      <c r="C4" s="373" t="s">
        <v>38</v>
      </c>
      <c r="D4" s="374" t="s">
        <v>39</v>
      </c>
      <c r="E4" s="276"/>
      <c r="F4" s="374" t="s">
        <v>40</v>
      </c>
      <c r="G4" s="276" t="s">
        <v>7</v>
      </c>
    </row>
    <row r="5" spans="1:8" ht="12" customHeight="1">
      <c r="B5" s="275"/>
      <c r="C5" s="373"/>
      <c r="D5" s="375"/>
      <c r="E5" s="276"/>
      <c r="F5" s="375"/>
      <c r="G5" s="174"/>
    </row>
    <row r="6" spans="1:8" ht="12" customHeight="1">
      <c r="B6" s="275"/>
      <c r="C6" s="276"/>
      <c r="D6" s="277"/>
      <c r="E6" s="276"/>
      <c r="F6" s="277"/>
      <c r="G6" s="174"/>
    </row>
    <row r="7" spans="1:8" ht="14.25">
      <c r="A7" s="61" t="s">
        <v>41</v>
      </c>
      <c r="B7" s="23"/>
      <c r="C7" s="23"/>
      <c r="D7" s="67"/>
      <c r="E7" s="23"/>
      <c r="F7" s="67"/>
      <c r="G7" s="23"/>
    </row>
    <row r="8" spans="1:8" ht="14.25">
      <c r="A8" s="61" t="s">
        <v>42</v>
      </c>
      <c r="B8" s="68"/>
      <c r="C8" s="68"/>
      <c r="D8" s="69"/>
      <c r="E8" s="68"/>
      <c r="F8" s="69"/>
      <c r="G8" s="68"/>
    </row>
    <row r="9" spans="1:8" ht="15">
      <c r="A9" s="73" t="s">
        <v>43</v>
      </c>
      <c r="B9" s="71"/>
      <c r="C9" s="71">
        <v>16</v>
      </c>
      <c r="D9" s="175">
        <v>324525</v>
      </c>
      <c r="E9" s="71"/>
      <c r="F9" s="175">
        <v>317620</v>
      </c>
      <c r="G9" s="71"/>
    </row>
    <row r="10" spans="1:8" ht="15">
      <c r="A10" s="73" t="s">
        <v>44</v>
      </c>
      <c r="B10" s="71"/>
      <c r="C10" s="71">
        <v>17</v>
      </c>
      <c r="D10" s="175">
        <v>62195</v>
      </c>
      <c r="E10" s="71"/>
      <c r="F10" s="175">
        <v>63449</v>
      </c>
      <c r="G10" s="71"/>
    </row>
    <row r="11" spans="1:8" ht="15">
      <c r="A11" s="73" t="s">
        <v>45</v>
      </c>
      <c r="B11" s="71"/>
      <c r="C11" s="71">
        <v>17</v>
      </c>
      <c r="D11" s="175">
        <v>23516</v>
      </c>
      <c r="E11" s="71"/>
      <c r="F11" s="175">
        <v>23147</v>
      </c>
      <c r="G11" s="71"/>
    </row>
    <row r="12" spans="1:8" ht="15">
      <c r="A12" s="307" t="s">
        <v>46</v>
      </c>
      <c r="B12" s="71"/>
      <c r="C12" s="71">
        <v>18</v>
      </c>
      <c r="D12" s="175">
        <v>10427</v>
      </c>
      <c r="E12" s="71"/>
      <c r="F12" s="175">
        <v>9811</v>
      </c>
      <c r="G12" s="71"/>
    </row>
    <row r="13" spans="1:8" ht="15">
      <c r="A13" s="75" t="s">
        <v>47</v>
      </c>
      <c r="B13" s="71"/>
      <c r="C13" s="71">
        <v>19</v>
      </c>
      <c r="D13" s="175">
        <v>20383</v>
      </c>
      <c r="E13" s="71"/>
      <c r="F13" s="175">
        <v>19536</v>
      </c>
      <c r="G13" s="71"/>
    </row>
    <row r="14" spans="1:8" ht="15">
      <c r="A14" s="73" t="s">
        <v>48</v>
      </c>
      <c r="B14" s="71"/>
      <c r="C14" s="71">
        <v>20</v>
      </c>
      <c r="D14" s="175">
        <v>8598</v>
      </c>
      <c r="E14" s="71"/>
      <c r="F14" s="175">
        <v>7982</v>
      </c>
      <c r="G14" s="71"/>
    </row>
    <row r="15" spans="1:8" ht="15">
      <c r="A15" s="75" t="s">
        <v>49</v>
      </c>
      <c r="B15" s="71"/>
      <c r="C15" s="71">
        <v>21</v>
      </c>
      <c r="D15" s="175">
        <v>23055</v>
      </c>
      <c r="E15" s="71"/>
      <c r="F15" s="175">
        <v>20599</v>
      </c>
      <c r="G15" s="71"/>
      <c r="H15" s="129"/>
    </row>
    <row r="16" spans="1:8" ht="15">
      <c r="A16" s="75" t="s">
        <v>50</v>
      </c>
      <c r="B16" s="71"/>
      <c r="C16" s="71">
        <v>22</v>
      </c>
      <c r="D16" s="175">
        <f>6170+229</f>
        <v>6399</v>
      </c>
      <c r="E16" s="71"/>
      <c r="F16" s="175">
        <v>4883</v>
      </c>
      <c r="G16" s="71"/>
    </row>
    <row r="17" spans="1:10" ht="15">
      <c r="A17" s="73" t="s">
        <v>51</v>
      </c>
      <c r="B17" s="82"/>
      <c r="C17" s="71">
        <v>30</v>
      </c>
      <c r="D17" s="175">
        <v>1590</v>
      </c>
      <c r="E17" s="82"/>
      <c r="F17" s="175">
        <v>1342</v>
      </c>
      <c r="G17" s="82"/>
    </row>
    <row r="18" spans="1:10" ht="14.25" customHeight="1">
      <c r="A18" s="76"/>
      <c r="B18" s="68"/>
      <c r="C18" s="68"/>
      <c r="D18" s="77">
        <f>SUM(D9:D17)</f>
        <v>480688</v>
      </c>
      <c r="E18" s="68"/>
      <c r="F18" s="77">
        <f>SUM(F9:F17)</f>
        <v>468369</v>
      </c>
      <c r="G18" s="68"/>
    </row>
    <row r="19" spans="1:10" ht="15">
      <c r="A19" s="61" t="s">
        <v>52</v>
      </c>
      <c r="B19" s="68"/>
      <c r="C19" s="68"/>
      <c r="D19" s="272"/>
      <c r="E19" s="68"/>
      <c r="F19" s="130"/>
      <c r="G19" s="68"/>
      <c r="H19" s="126"/>
    </row>
    <row r="20" spans="1:10" ht="15">
      <c r="A20" s="308" t="s">
        <v>53</v>
      </c>
      <c r="B20" s="71"/>
      <c r="C20" s="71">
        <v>23</v>
      </c>
      <c r="D20" s="175">
        <v>235763</v>
      </c>
      <c r="E20" s="71"/>
      <c r="F20" s="175">
        <v>218109</v>
      </c>
      <c r="G20" s="71"/>
    </row>
    <row r="21" spans="1:10" ht="15">
      <c r="A21" s="308" t="s">
        <v>54</v>
      </c>
      <c r="B21" s="71"/>
      <c r="C21" s="131">
        <v>24</v>
      </c>
      <c r="D21" s="175">
        <v>235911</v>
      </c>
      <c r="E21" s="131"/>
      <c r="F21" s="175">
        <v>235193</v>
      </c>
      <c r="G21" s="131"/>
    </row>
    <row r="22" spans="1:10" ht="15">
      <c r="A22" s="308" t="s">
        <v>55</v>
      </c>
      <c r="B22" s="71"/>
      <c r="C22" s="131">
        <v>25</v>
      </c>
      <c r="D22" s="175">
        <v>9942</v>
      </c>
      <c r="E22" s="131"/>
      <c r="F22" s="175">
        <v>4694</v>
      </c>
      <c r="G22" s="131"/>
      <c r="H22" s="74"/>
      <c r="J22" s="74"/>
    </row>
    <row r="23" spans="1:10" ht="15">
      <c r="A23" s="309" t="s">
        <v>56</v>
      </c>
      <c r="B23" s="71"/>
      <c r="C23" s="71">
        <v>26</v>
      </c>
      <c r="D23" s="175">
        <v>22717</v>
      </c>
      <c r="E23" s="71"/>
      <c r="F23" s="175">
        <v>21040</v>
      </c>
      <c r="G23" s="71"/>
    </row>
    <row r="24" spans="1:10" ht="15">
      <c r="A24" s="307" t="s">
        <v>57</v>
      </c>
      <c r="B24" s="71"/>
      <c r="C24" s="71">
        <v>27</v>
      </c>
      <c r="D24" s="175">
        <v>25582</v>
      </c>
      <c r="E24" s="71"/>
      <c r="F24" s="175">
        <v>33328</v>
      </c>
      <c r="G24" s="71"/>
    </row>
    <row r="25" spans="1:10" ht="14.25">
      <c r="A25" s="61"/>
      <c r="B25" s="68"/>
      <c r="C25" s="71"/>
      <c r="D25" s="77">
        <f>SUM(D20:D24)</f>
        <v>529915</v>
      </c>
      <c r="E25" s="71"/>
      <c r="F25" s="77">
        <f>SUM(F20:F24)</f>
        <v>512364</v>
      </c>
      <c r="G25" s="71"/>
    </row>
    <row r="26" spans="1:10" ht="6.75" customHeight="1">
      <c r="A26" s="61"/>
      <c r="B26" s="68"/>
      <c r="C26" s="71"/>
      <c r="D26" s="78"/>
      <c r="E26" s="71"/>
      <c r="F26" s="78"/>
      <c r="G26" s="71"/>
    </row>
    <row r="27" spans="1:10" ht="15" thickBot="1">
      <c r="A27" s="310" t="s">
        <v>58</v>
      </c>
      <c r="B27" s="68"/>
      <c r="C27" s="71"/>
      <c r="D27" s="80">
        <f>SUM(D25,D18)</f>
        <v>1010603</v>
      </c>
      <c r="E27" s="71"/>
      <c r="F27" s="80">
        <f>SUM(F25,F18)</f>
        <v>980733</v>
      </c>
      <c r="G27" s="71"/>
      <c r="H27" s="127"/>
    </row>
    <row r="28" spans="1:10" ht="8.25" customHeight="1" thickTop="1">
      <c r="A28" s="61"/>
      <c r="B28" s="68"/>
      <c r="C28" s="68"/>
      <c r="D28" s="78"/>
      <c r="E28" s="68"/>
      <c r="F28" s="78"/>
      <c r="G28" s="68"/>
    </row>
    <row r="29" spans="1:10" ht="14.25">
      <c r="A29" s="311" t="s">
        <v>59</v>
      </c>
      <c r="B29" s="23"/>
      <c r="C29" s="23"/>
      <c r="D29" s="78"/>
      <c r="E29" s="23"/>
      <c r="F29" s="78"/>
      <c r="G29" s="23"/>
    </row>
    <row r="30" spans="1:10" ht="14.25">
      <c r="A30" s="312" t="s">
        <v>60</v>
      </c>
      <c r="B30" s="23"/>
      <c r="C30" s="23"/>
      <c r="D30" s="81"/>
      <c r="E30" s="23"/>
      <c r="F30" s="81"/>
      <c r="G30" s="23"/>
    </row>
    <row r="31" spans="1:10" ht="15">
      <c r="A31" s="313" t="s">
        <v>61</v>
      </c>
      <c r="B31" s="82"/>
      <c r="C31" s="82"/>
      <c r="D31" s="175">
        <v>134798</v>
      </c>
      <c r="E31" s="82"/>
      <c r="F31" s="175">
        <v>134798</v>
      </c>
      <c r="G31" s="82"/>
    </row>
    <row r="32" spans="1:10" ht="15">
      <c r="A32" s="313" t="s">
        <v>62</v>
      </c>
      <c r="B32" s="82"/>
      <c r="C32" s="82"/>
      <c r="D32" s="175">
        <v>55661</v>
      </c>
      <c r="E32" s="82"/>
      <c r="F32" s="175">
        <v>53576</v>
      </c>
      <c r="G32" s="82"/>
      <c r="J32" s="266"/>
    </row>
    <row r="33" spans="1:10" ht="15">
      <c r="A33" s="313" t="s">
        <v>63</v>
      </c>
      <c r="B33" s="82"/>
      <c r="D33" s="175">
        <f>285101</f>
        <v>285101</v>
      </c>
      <c r="E33" s="82"/>
      <c r="F33" s="175">
        <v>281509</v>
      </c>
      <c r="G33" s="82"/>
      <c r="H33" s="129"/>
      <c r="J33" s="266"/>
    </row>
    <row r="34" spans="1:10" ht="14.25">
      <c r="A34" s="61"/>
      <c r="B34" s="68"/>
      <c r="C34" s="82">
        <v>28</v>
      </c>
      <c r="D34" s="83">
        <f>SUM(D31:D33)</f>
        <v>475560</v>
      </c>
      <c r="E34" s="71"/>
      <c r="F34" s="83">
        <f>SUM(F31:F33)</f>
        <v>469883</v>
      </c>
      <c r="G34" s="71"/>
    </row>
    <row r="35" spans="1:10" ht="9" customHeight="1">
      <c r="A35" s="61"/>
      <c r="B35" s="68"/>
      <c r="C35" s="71"/>
      <c r="D35" s="84"/>
      <c r="E35" s="71"/>
      <c r="F35" s="84"/>
      <c r="G35" s="71"/>
    </row>
    <row r="36" spans="1:10" ht="14.25">
      <c r="A36" s="85" t="s">
        <v>64</v>
      </c>
      <c r="B36" s="68"/>
      <c r="C36" s="71"/>
      <c r="D36" s="86">
        <v>32969</v>
      </c>
      <c r="E36" s="71"/>
      <c r="F36" s="86">
        <v>33227</v>
      </c>
      <c r="G36" s="71"/>
    </row>
    <row r="37" spans="1:10" ht="7.5" customHeight="1">
      <c r="A37" s="85"/>
      <c r="B37" s="68"/>
      <c r="C37" s="71"/>
      <c r="D37" s="84"/>
      <c r="E37" s="71"/>
      <c r="F37" s="84"/>
      <c r="G37" s="71"/>
    </row>
    <row r="38" spans="1:10" ht="14.25">
      <c r="A38" s="314" t="s">
        <v>65</v>
      </c>
      <c r="B38" s="68"/>
      <c r="C38" s="71">
        <v>28</v>
      </c>
      <c r="D38" s="86">
        <f>D36+D34</f>
        <v>508529</v>
      </c>
      <c r="E38" s="71"/>
      <c r="F38" s="86">
        <f>F36+F34</f>
        <v>503110</v>
      </c>
      <c r="G38" s="71"/>
    </row>
    <row r="39" spans="1:10" ht="9" customHeight="1">
      <c r="A39" s="87"/>
      <c r="B39" s="68"/>
      <c r="C39" s="71"/>
      <c r="D39" s="84"/>
      <c r="E39" s="71"/>
      <c r="F39" s="84"/>
      <c r="G39" s="71"/>
    </row>
    <row r="40" spans="1:10" ht="15">
      <c r="A40" s="315" t="s">
        <v>66</v>
      </c>
      <c r="B40" s="68"/>
      <c r="C40" s="68"/>
      <c r="D40" s="79"/>
      <c r="E40" s="68"/>
      <c r="F40" s="79"/>
      <c r="G40" s="68"/>
    </row>
    <row r="41" spans="1:10" ht="15">
      <c r="A41" s="311" t="s">
        <v>67</v>
      </c>
      <c r="B41" s="82"/>
      <c r="C41" s="82"/>
      <c r="D41" s="79"/>
      <c r="E41" s="82"/>
      <c r="F41" s="79"/>
      <c r="G41" s="82"/>
    </row>
    <row r="42" spans="1:10" ht="15">
      <c r="A42" s="307" t="s">
        <v>68</v>
      </c>
      <c r="B42" s="82"/>
      <c r="C42" s="82">
        <v>29</v>
      </c>
      <c r="D42" s="72">
        <v>41124</v>
      </c>
      <c r="E42" s="82"/>
      <c r="F42" s="72">
        <v>50526</v>
      </c>
      <c r="G42" s="82"/>
    </row>
    <row r="43" spans="1:10" ht="15">
      <c r="A43" s="316" t="s">
        <v>69</v>
      </c>
      <c r="B43" s="82"/>
      <c r="C43" s="82">
        <v>30</v>
      </c>
      <c r="D43" s="72">
        <v>11781</v>
      </c>
      <c r="E43" s="82"/>
      <c r="F43" s="72">
        <v>13704</v>
      </c>
      <c r="G43" s="82"/>
    </row>
    <row r="44" spans="1:10" ht="15">
      <c r="A44" s="307" t="s">
        <v>70</v>
      </c>
      <c r="B44" s="82"/>
      <c r="C44" s="82">
        <v>31</v>
      </c>
      <c r="D44" s="72">
        <v>6015</v>
      </c>
      <c r="E44" s="82"/>
      <c r="F44" s="72">
        <v>5458</v>
      </c>
      <c r="G44" s="82"/>
      <c r="H44" s="129"/>
    </row>
    <row r="45" spans="1:10" ht="15">
      <c r="A45" s="317" t="s">
        <v>71</v>
      </c>
      <c r="B45" s="82"/>
      <c r="C45" s="82">
        <v>32</v>
      </c>
      <c r="D45" s="72">
        <v>2486</v>
      </c>
      <c r="E45" s="82"/>
      <c r="F45" s="72">
        <v>1950</v>
      </c>
      <c r="G45" s="82"/>
    </row>
    <row r="46" spans="1:10" ht="15">
      <c r="A46" s="88" t="s">
        <v>72</v>
      </c>
      <c r="B46" s="82"/>
      <c r="C46" s="82">
        <v>33</v>
      </c>
      <c r="D46" s="72">
        <v>7470</v>
      </c>
      <c r="E46" s="82"/>
      <c r="F46" s="72">
        <v>8250</v>
      </c>
      <c r="G46" s="82"/>
    </row>
    <row r="47" spans="1:10" ht="15">
      <c r="A47" s="313" t="s">
        <v>73</v>
      </c>
      <c r="B47" s="82"/>
      <c r="C47" s="82"/>
      <c r="D47" s="72">
        <v>299</v>
      </c>
      <c r="E47" s="82"/>
      <c r="F47" s="72">
        <v>173</v>
      </c>
      <c r="G47" s="82"/>
    </row>
    <row r="48" spans="1:10" ht="15">
      <c r="A48" s="76"/>
      <c r="B48" s="68"/>
      <c r="C48" s="82"/>
      <c r="D48" s="257">
        <f>SUM(D42:D47)</f>
        <v>69175</v>
      </c>
      <c r="E48" s="82"/>
      <c r="F48" s="262">
        <f>SUM(F42:F47)</f>
        <v>80061</v>
      </c>
      <c r="G48" s="82"/>
      <c r="H48" s="89"/>
    </row>
    <row r="49" spans="1:9" ht="14.25" customHeight="1"/>
    <row r="50" spans="1:9" ht="15">
      <c r="A50" s="311" t="s">
        <v>74</v>
      </c>
      <c r="B50" s="90"/>
      <c r="C50" s="90"/>
      <c r="D50" s="91"/>
      <c r="E50" s="90"/>
      <c r="F50" s="91"/>
      <c r="G50" s="90"/>
    </row>
    <row r="51" spans="1:9" s="129" customFormat="1" ht="15">
      <c r="A51" s="88" t="s">
        <v>75</v>
      </c>
      <c r="B51" s="71"/>
      <c r="C51" s="71">
        <v>34</v>
      </c>
      <c r="D51" s="72">
        <v>242859</v>
      </c>
      <c r="E51" s="71"/>
      <c r="F51" s="72">
        <v>194165</v>
      </c>
      <c r="G51" s="71"/>
    </row>
    <row r="52" spans="1:9" ht="15">
      <c r="A52" s="317" t="s">
        <v>76</v>
      </c>
      <c r="B52" s="71"/>
      <c r="C52" s="71">
        <v>29</v>
      </c>
      <c r="D52" s="72">
        <v>14874</v>
      </c>
      <c r="E52" s="71"/>
      <c r="F52" s="72">
        <v>14478</v>
      </c>
      <c r="G52" s="71"/>
    </row>
    <row r="53" spans="1:9" ht="15">
      <c r="A53" s="317" t="s">
        <v>77</v>
      </c>
      <c r="B53" s="71"/>
      <c r="C53" s="71">
        <v>35</v>
      </c>
      <c r="D53" s="72">
        <v>124476</v>
      </c>
      <c r="E53" s="71"/>
      <c r="F53" s="72">
        <v>135168</v>
      </c>
      <c r="G53" s="71"/>
    </row>
    <row r="54" spans="1:9" ht="15">
      <c r="A54" s="317" t="s">
        <v>78</v>
      </c>
      <c r="B54" s="71"/>
      <c r="C54" s="71">
        <v>36</v>
      </c>
      <c r="D54" s="72">
        <v>467</v>
      </c>
      <c r="E54" s="131"/>
      <c r="F54" s="72">
        <v>757</v>
      </c>
      <c r="G54" s="131"/>
      <c r="H54" s="74"/>
      <c r="I54" s="74"/>
    </row>
    <row r="55" spans="1:9" ht="15">
      <c r="A55" s="318" t="s">
        <v>79</v>
      </c>
      <c r="B55" s="71"/>
      <c r="C55" s="71">
        <v>37</v>
      </c>
      <c r="D55" s="72">
        <v>21791</v>
      </c>
      <c r="E55" s="71"/>
      <c r="F55" s="72">
        <v>19403</v>
      </c>
      <c r="G55" s="71"/>
    </row>
    <row r="56" spans="1:9" ht="15">
      <c r="A56" s="319" t="s">
        <v>80</v>
      </c>
      <c r="B56" s="71"/>
      <c r="C56" s="71">
        <v>38</v>
      </c>
      <c r="D56" s="72">
        <v>14176</v>
      </c>
      <c r="E56" s="71"/>
      <c r="F56" s="72">
        <v>12895</v>
      </c>
      <c r="G56" s="71"/>
      <c r="H56" s="74"/>
      <c r="I56" s="74"/>
    </row>
    <row r="57" spans="1:9" ht="15">
      <c r="A57" s="317" t="s">
        <v>81</v>
      </c>
      <c r="B57" s="71"/>
      <c r="C57" s="71">
        <v>39</v>
      </c>
      <c r="D57" s="72">
        <v>6675</v>
      </c>
      <c r="E57" s="71"/>
      <c r="F57" s="72">
        <v>7375</v>
      </c>
      <c r="G57" s="71"/>
    </row>
    <row r="58" spans="1:9" ht="15">
      <c r="A58" s="317" t="s">
        <v>82</v>
      </c>
      <c r="B58" s="71"/>
      <c r="C58" s="71">
        <v>40</v>
      </c>
      <c r="D58" s="72">
        <f>7581</f>
        <v>7581</v>
      </c>
      <c r="E58" s="71"/>
      <c r="F58" s="72">
        <v>13321</v>
      </c>
      <c r="G58" s="71"/>
    </row>
    <row r="59" spans="1:9" ht="14.25">
      <c r="A59" s="61"/>
      <c r="B59" s="68"/>
      <c r="C59" s="68"/>
      <c r="D59" s="83">
        <f>SUM(D51:D58)</f>
        <v>432899</v>
      </c>
      <c r="E59" s="68"/>
      <c r="F59" s="83">
        <f>SUM(F51:F58)</f>
        <v>397562</v>
      </c>
      <c r="G59" s="68"/>
      <c r="H59" s="89"/>
    </row>
    <row r="60" spans="1:9" ht="7.5" customHeight="1">
      <c r="A60" s="61"/>
      <c r="B60" s="68"/>
      <c r="C60" s="68"/>
      <c r="D60" s="84"/>
      <c r="E60" s="68"/>
      <c r="F60" s="84"/>
      <c r="G60" s="68"/>
    </row>
    <row r="61" spans="1:9" ht="14.25">
      <c r="A61" s="315" t="s">
        <v>83</v>
      </c>
      <c r="B61" s="68"/>
      <c r="C61" s="68"/>
      <c r="D61" s="86">
        <f>D48+D59</f>
        <v>502074</v>
      </c>
      <c r="E61" s="68"/>
      <c r="F61" s="86">
        <f>F48+F59</f>
        <v>477623</v>
      </c>
      <c r="G61" s="68"/>
      <c r="H61" s="89"/>
    </row>
    <row r="62" spans="1:9" ht="6.75" customHeight="1">
      <c r="A62" s="92"/>
      <c r="B62" s="68"/>
      <c r="C62" s="68"/>
      <c r="D62" s="84"/>
      <c r="E62" s="68"/>
      <c r="F62" s="84"/>
      <c r="G62" s="68"/>
    </row>
    <row r="63" spans="1:9" ht="15" thickBot="1">
      <c r="A63" s="320" t="s">
        <v>84</v>
      </c>
      <c r="B63" s="68"/>
      <c r="C63" s="68"/>
      <c r="D63" s="80">
        <f>D61+D38</f>
        <v>1010603</v>
      </c>
      <c r="E63" s="68"/>
      <c r="F63" s="80">
        <f>F61+F38</f>
        <v>980733</v>
      </c>
      <c r="G63" s="68"/>
    </row>
    <row r="64" spans="1:9" ht="15.75" thickTop="1">
      <c r="A64" s="70"/>
      <c r="B64" s="71"/>
      <c r="C64" s="93"/>
      <c r="D64" s="134"/>
      <c r="E64" s="93"/>
      <c r="F64" s="134"/>
      <c r="G64" s="93"/>
    </row>
    <row r="65" spans="1:8" ht="15">
      <c r="A65" s="376" t="s">
        <v>216</v>
      </c>
      <c r="B65" s="376"/>
      <c r="C65" s="376"/>
      <c r="D65" s="376"/>
      <c r="E65" s="376"/>
      <c r="F65" s="376"/>
      <c r="G65" s="366"/>
      <c r="H65" s="367"/>
    </row>
    <row r="66" spans="1:8" ht="36" customHeight="1">
      <c r="A66" s="377" t="s">
        <v>217</v>
      </c>
      <c r="B66" s="378"/>
      <c r="C66" s="378"/>
      <c r="D66" s="378"/>
      <c r="E66" s="378"/>
      <c r="F66" s="378"/>
      <c r="G66" s="378"/>
      <c r="H66" s="378"/>
    </row>
    <row r="67" spans="1:8" ht="17.25" customHeight="1">
      <c r="A67" s="52"/>
      <c r="B67" s="52"/>
      <c r="C67" s="52"/>
      <c r="D67" s="94"/>
      <c r="E67" s="52"/>
      <c r="F67" s="94"/>
      <c r="G67" s="52"/>
    </row>
    <row r="68" spans="1:8" ht="8.25" customHeight="1">
      <c r="A68" s="52"/>
      <c r="B68" s="52"/>
      <c r="C68" s="52"/>
      <c r="D68" s="94"/>
      <c r="E68" s="52"/>
      <c r="F68" s="94"/>
      <c r="G68" s="52"/>
    </row>
    <row r="69" spans="1:8" s="324" customFormat="1" ht="15">
      <c r="A69" s="321" t="s">
        <v>85</v>
      </c>
      <c r="B69" s="322"/>
      <c r="C69" s="322"/>
      <c r="D69" s="322"/>
      <c r="E69" s="323"/>
      <c r="F69" s="323"/>
    </row>
    <row r="70" spans="1:8" s="324" customFormat="1" ht="15">
      <c r="A70" s="325" t="s">
        <v>10</v>
      </c>
      <c r="B70" s="322"/>
      <c r="C70" s="322"/>
      <c r="D70" s="322"/>
      <c r="E70" s="323"/>
      <c r="F70" s="323"/>
    </row>
    <row r="71" spans="1:8" s="15" customFormat="1" ht="9" customHeight="1">
      <c r="A71" s="49"/>
      <c r="B71" s="19"/>
      <c r="C71" s="19"/>
      <c r="D71" s="95"/>
      <c r="E71" s="19"/>
      <c r="F71" s="95"/>
      <c r="G71" s="19"/>
    </row>
    <row r="72" spans="1:8" s="15" customFormat="1" ht="7.5" customHeight="1">
      <c r="A72" s="49"/>
      <c r="B72" s="19"/>
      <c r="C72" s="19"/>
      <c r="D72" s="95"/>
      <c r="E72" s="19"/>
      <c r="F72" s="95"/>
      <c r="G72" s="19"/>
    </row>
    <row r="73" spans="1:8" s="324" customFormat="1" ht="15">
      <c r="A73" s="321" t="s">
        <v>86</v>
      </c>
      <c r="B73" s="322"/>
      <c r="C73" s="322"/>
      <c r="D73" s="322"/>
      <c r="E73" s="323"/>
      <c r="F73" s="323"/>
    </row>
    <row r="74" spans="1:8" s="324" customFormat="1" ht="15">
      <c r="A74" s="325" t="s">
        <v>16</v>
      </c>
      <c r="B74" s="322"/>
      <c r="C74" s="322"/>
      <c r="D74" s="322"/>
      <c r="E74" s="323"/>
      <c r="F74" s="323"/>
    </row>
    <row r="75" spans="1:8" s="15" customFormat="1" ht="10.5" customHeight="1">
      <c r="A75" s="50"/>
      <c r="B75" s="19"/>
      <c r="C75" s="19"/>
      <c r="D75" s="95"/>
      <c r="E75" s="19"/>
      <c r="F75" s="95"/>
      <c r="G75" s="19"/>
    </row>
    <row r="76" spans="1:8" s="324" customFormat="1" ht="15">
      <c r="A76" s="51" t="s">
        <v>17</v>
      </c>
      <c r="B76" s="322"/>
      <c r="C76" s="322"/>
      <c r="D76" s="322"/>
      <c r="E76" s="322"/>
      <c r="F76" s="322"/>
      <c r="G76" s="322"/>
    </row>
    <row r="77" spans="1:8" s="324" customFormat="1" ht="15">
      <c r="A77" s="136" t="s">
        <v>18</v>
      </c>
      <c r="B77" s="322"/>
      <c r="C77" s="322"/>
      <c r="D77" s="322"/>
      <c r="E77" s="322"/>
      <c r="F77" s="322"/>
      <c r="G77" s="322"/>
    </row>
    <row r="78" spans="1:8" s="324" customFormat="1" ht="15">
      <c r="A78" s="361"/>
      <c r="B78" s="322"/>
      <c r="C78" s="322"/>
      <c r="D78" s="322"/>
      <c r="E78" s="322"/>
      <c r="F78" s="322"/>
      <c r="G78" s="322"/>
    </row>
    <row r="79" spans="1:8" ht="15">
      <c r="A79" s="371" t="s">
        <v>197</v>
      </c>
    </row>
    <row r="80" spans="1:8" ht="15">
      <c r="A80" s="96"/>
    </row>
    <row r="81" spans="1:1" ht="15">
      <c r="A81" s="96"/>
    </row>
    <row r="82" spans="1:1" ht="15">
      <c r="A82" s="96"/>
    </row>
  </sheetData>
  <mergeCells count="5">
    <mergeCell ref="C4:C5"/>
    <mergeCell ref="F4:F5"/>
    <mergeCell ref="D4:D5"/>
    <mergeCell ref="A65:F65"/>
    <mergeCell ref="A66:H66"/>
  </mergeCells>
  <pageMargins left="0.70866141732283472" right="0.70866141732283472" top="0.47244094488188981" bottom="0.47244094488188981" header="0.31496062992125984" footer="0.31496062992125984"/>
  <pageSetup paperSize="9" scale="68" orientation="portrait" r:id="rId1"/>
  <headerFooter alignWithMargins="0">
    <oddFooter>&amp;CThis is a translation from Bulgarian of the consolidated financial statements of Sopharma Group for year 2018.&amp;R&amp;"Times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8"/>
  <sheetViews>
    <sheetView view="pageBreakPreview" topLeftCell="A49" zoomScaleNormal="100" zoomScaleSheetLayoutView="100" workbookViewId="0">
      <selection activeCell="A65" sqref="A65"/>
    </sheetView>
  </sheetViews>
  <sheetFormatPr defaultColWidth="2.5703125" defaultRowHeight="15.75"/>
  <cols>
    <col min="1" max="1" width="85.140625" style="115" customWidth="1"/>
    <col min="2" max="2" width="13.7109375" style="112" customWidth="1"/>
    <col min="3" max="3" width="13.5703125" style="112" customWidth="1"/>
    <col min="4" max="4" width="2.28515625" style="112" customWidth="1"/>
    <col min="5" max="5" width="13.5703125" style="112" customWidth="1"/>
    <col min="6" max="6" width="8.7109375" style="110" bestFit="1" customWidth="1"/>
    <col min="7" max="29" width="11.5703125" style="100" customWidth="1"/>
    <col min="30" max="16384" width="2.5703125" style="100"/>
  </cols>
  <sheetData>
    <row r="1" spans="1:7" s="97" customFormat="1" ht="15">
      <c r="A1" s="123" t="str">
        <f>'[1]Cover '!A1</f>
        <v>SOPHARMA GROUP</v>
      </c>
      <c r="B1" s="141"/>
      <c r="C1" s="141"/>
      <c r="D1" s="141"/>
      <c r="E1" s="141"/>
      <c r="F1" s="142"/>
    </row>
    <row r="2" spans="1:7" s="98" customFormat="1" ht="15">
      <c r="A2" s="124" t="s">
        <v>122</v>
      </c>
      <c r="B2" s="143"/>
      <c r="C2" s="143"/>
      <c r="D2" s="143"/>
      <c r="E2" s="143"/>
      <c r="F2" s="142"/>
    </row>
    <row r="3" spans="1:7" s="98" customFormat="1" ht="15">
      <c r="A3" s="61" t="s">
        <v>88</v>
      </c>
      <c r="B3" s="144"/>
      <c r="C3" s="144"/>
      <c r="D3" s="144"/>
      <c r="E3" s="144"/>
      <c r="F3" s="144"/>
    </row>
    <row r="4" spans="1:7">
      <c r="B4" s="146" t="s">
        <v>38</v>
      </c>
      <c r="C4" s="145">
        <v>2018</v>
      </c>
      <c r="D4" s="146"/>
      <c r="E4" s="145">
        <v>2017</v>
      </c>
      <c r="F4" s="99"/>
    </row>
    <row r="5" spans="1:7" ht="14.25" customHeight="1">
      <c r="A5" s="147"/>
      <c r="B5" s="101"/>
      <c r="C5" s="148" t="s">
        <v>0</v>
      </c>
      <c r="D5" s="101"/>
      <c r="E5" s="148" t="s">
        <v>0</v>
      </c>
      <c r="F5" s="99"/>
    </row>
    <row r="6" spans="1:7" ht="20.25">
      <c r="A6" s="147"/>
      <c r="B6" s="101"/>
      <c r="C6" s="102"/>
      <c r="D6" s="101"/>
      <c r="E6" s="102"/>
      <c r="F6" s="99"/>
    </row>
    <row r="7" spans="1:7" ht="15">
      <c r="A7" s="339" t="s">
        <v>123</v>
      </c>
      <c r="B7" s="103"/>
      <c r="C7" s="109"/>
      <c r="D7" s="103"/>
      <c r="E7" s="109"/>
      <c r="F7" s="150"/>
    </row>
    <row r="8" spans="1:7" ht="15">
      <c r="A8" s="340" t="s">
        <v>124</v>
      </c>
      <c r="B8" s="140"/>
      <c r="C8" s="121">
        <v>1201720</v>
      </c>
      <c r="D8" s="103"/>
      <c r="E8" s="121">
        <v>1058642</v>
      </c>
      <c r="F8" s="121"/>
      <c r="G8" s="104"/>
    </row>
    <row r="9" spans="1:7" ht="15">
      <c r="A9" s="340" t="s">
        <v>125</v>
      </c>
      <c r="B9" s="140"/>
      <c r="C9" s="121">
        <v>-1142091</v>
      </c>
      <c r="D9" s="103"/>
      <c r="E9" s="121">
        <v>-950645</v>
      </c>
      <c r="F9" s="121"/>
      <c r="G9" s="104"/>
    </row>
    <row r="10" spans="1:7" ht="15">
      <c r="A10" s="340" t="s">
        <v>126</v>
      </c>
      <c r="B10" s="140"/>
      <c r="C10" s="121">
        <v>-110689</v>
      </c>
      <c r="D10" s="103"/>
      <c r="E10" s="121">
        <v>-94348</v>
      </c>
      <c r="F10" s="121"/>
      <c r="G10" s="104"/>
    </row>
    <row r="11" spans="1:7" s="105" customFormat="1" ht="15">
      <c r="A11" s="340" t="s">
        <v>127</v>
      </c>
      <c r="B11" s="140"/>
      <c r="C11" s="121">
        <v>-64569</v>
      </c>
      <c r="D11" s="103"/>
      <c r="E11" s="121">
        <v>-65040</v>
      </c>
      <c r="F11" s="121"/>
      <c r="G11" s="104"/>
    </row>
    <row r="12" spans="1:7" s="105" customFormat="1" ht="15">
      <c r="A12" s="340" t="s">
        <v>128</v>
      </c>
      <c r="B12" s="140"/>
      <c r="C12" s="121">
        <v>8401</v>
      </c>
      <c r="D12" s="103"/>
      <c r="E12" s="121">
        <v>7829</v>
      </c>
      <c r="F12" s="121"/>
      <c r="G12" s="104"/>
    </row>
    <row r="13" spans="1:7" s="105" customFormat="1" ht="15">
      <c r="A13" s="340" t="s">
        <v>129</v>
      </c>
      <c r="B13" s="140"/>
      <c r="C13" s="121">
        <v>-8227</v>
      </c>
      <c r="D13" s="103"/>
      <c r="E13" s="121">
        <v>-6228</v>
      </c>
      <c r="F13" s="121"/>
      <c r="G13" s="104"/>
    </row>
    <row r="14" spans="1:7" s="105" customFormat="1" ht="15">
      <c r="A14" s="340" t="s">
        <v>130</v>
      </c>
      <c r="B14" s="140"/>
      <c r="C14" s="121">
        <v>47</v>
      </c>
      <c r="D14" s="103"/>
      <c r="E14" s="121">
        <v>92</v>
      </c>
      <c r="F14" s="121"/>
      <c r="G14" s="104"/>
    </row>
    <row r="15" spans="1:7" s="105" customFormat="1" ht="15">
      <c r="A15" s="341" t="s">
        <v>131</v>
      </c>
      <c r="B15" s="140"/>
      <c r="C15" s="121">
        <v>-6219</v>
      </c>
      <c r="D15" s="103"/>
      <c r="E15" s="152">
        <v>-5363</v>
      </c>
      <c r="F15" s="121"/>
      <c r="G15" s="104"/>
    </row>
    <row r="16" spans="1:7" s="105" customFormat="1" ht="15">
      <c r="A16" s="340" t="s">
        <v>132</v>
      </c>
      <c r="B16" s="140"/>
      <c r="C16" s="121">
        <v>-860</v>
      </c>
      <c r="D16" s="103"/>
      <c r="E16" s="121">
        <v>-1308</v>
      </c>
      <c r="F16" s="121"/>
      <c r="G16" s="104"/>
    </row>
    <row r="17" spans="1:10" ht="15">
      <c r="A17" s="340" t="s">
        <v>133</v>
      </c>
      <c r="B17" s="140"/>
      <c r="C17" s="121">
        <v>-1297</v>
      </c>
      <c r="D17" s="103"/>
      <c r="E17" s="121">
        <v>-1975</v>
      </c>
      <c r="F17" s="121"/>
      <c r="G17" s="104"/>
      <c r="H17" s="153"/>
      <c r="I17" s="153"/>
      <c r="J17" s="153"/>
    </row>
    <row r="18" spans="1:10" s="105" customFormat="1" ht="15">
      <c r="A18" s="339" t="s">
        <v>134</v>
      </c>
      <c r="B18" s="103"/>
      <c r="C18" s="106">
        <f>SUM(C8:C17)</f>
        <v>-123784</v>
      </c>
      <c r="D18" s="103"/>
      <c r="E18" s="106">
        <f>SUM(E8:E17)</f>
        <v>-58344</v>
      </c>
      <c r="F18" s="154"/>
    </row>
    <row r="19" spans="1:10" s="105" customFormat="1" ht="15">
      <c r="A19" s="149"/>
      <c r="B19" s="103"/>
      <c r="C19" s="109"/>
      <c r="D19" s="103"/>
      <c r="E19" s="109"/>
      <c r="F19" s="150"/>
    </row>
    <row r="20" spans="1:10" s="105" customFormat="1" ht="15">
      <c r="A20" s="339" t="s">
        <v>135</v>
      </c>
      <c r="B20" s="103"/>
      <c r="C20" s="109"/>
      <c r="D20" s="103"/>
      <c r="E20" s="109"/>
      <c r="F20" s="150"/>
    </row>
    <row r="21" spans="1:10" ht="15">
      <c r="A21" s="340" t="s">
        <v>136</v>
      </c>
      <c r="B21" s="140"/>
      <c r="C21" s="121">
        <v>-24364</v>
      </c>
      <c r="D21" s="103"/>
      <c r="E21" s="121">
        <v>-19991</v>
      </c>
      <c r="F21" s="154"/>
      <c r="G21" s="104"/>
    </row>
    <row r="22" spans="1:10" ht="15">
      <c r="A22" s="340" t="s">
        <v>137</v>
      </c>
      <c r="B22" s="176"/>
      <c r="C22" s="121">
        <v>630</v>
      </c>
      <c r="D22" s="103"/>
      <c r="E22" s="121">
        <v>5186</v>
      </c>
      <c r="F22" s="154"/>
      <c r="G22" s="104"/>
    </row>
    <row r="23" spans="1:10" ht="15">
      <c r="A23" s="340" t="s">
        <v>138</v>
      </c>
      <c r="B23" s="176"/>
      <c r="C23" s="121">
        <v>0</v>
      </c>
      <c r="D23" s="103"/>
      <c r="E23" s="121">
        <v>-8</v>
      </c>
      <c r="F23" s="154"/>
      <c r="G23" s="104"/>
    </row>
    <row r="24" spans="1:10" ht="15">
      <c r="A24" s="340" t="s">
        <v>139</v>
      </c>
      <c r="B24" s="140"/>
      <c r="C24" s="121">
        <v>-3478</v>
      </c>
      <c r="D24" s="103"/>
      <c r="E24" s="121">
        <v>-2541</v>
      </c>
      <c r="F24" s="154"/>
      <c r="G24" s="104"/>
    </row>
    <row r="25" spans="1:10" ht="15">
      <c r="A25" s="151" t="s">
        <v>140</v>
      </c>
      <c r="B25" s="140"/>
      <c r="C25" s="121">
        <v>-2330</v>
      </c>
      <c r="D25" s="103"/>
      <c r="E25" s="121">
        <v>-1645</v>
      </c>
      <c r="F25" s="154"/>
      <c r="G25" s="104"/>
    </row>
    <row r="26" spans="1:10" ht="15">
      <c r="A26" s="151" t="s">
        <v>141</v>
      </c>
      <c r="B26" s="140"/>
      <c r="C26" s="121">
        <v>907</v>
      </c>
      <c r="D26" s="103"/>
      <c r="E26" s="121">
        <v>731</v>
      </c>
      <c r="F26" s="154"/>
      <c r="G26" s="104"/>
    </row>
    <row r="27" spans="1:10" ht="15">
      <c r="A27" s="340" t="s">
        <v>142</v>
      </c>
      <c r="B27" s="140"/>
      <c r="C27" s="121">
        <v>97</v>
      </c>
      <c r="D27" s="103"/>
      <c r="E27" s="121">
        <v>148</v>
      </c>
      <c r="F27" s="154"/>
      <c r="G27" s="104"/>
    </row>
    <row r="28" spans="1:10" ht="15">
      <c r="A28" s="151" t="s">
        <v>143</v>
      </c>
      <c r="B28" s="140"/>
      <c r="C28" s="121">
        <v>-1287</v>
      </c>
      <c r="D28" s="103"/>
      <c r="E28" s="121">
        <v>-44211</v>
      </c>
      <c r="F28" s="154"/>
      <c r="G28" s="104"/>
    </row>
    <row r="29" spans="1:10" ht="15">
      <c r="A29" s="151" t="s">
        <v>144</v>
      </c>
      <c r="B29" s="155"/>
      <c r="C29" s="152">
        <f>-227</f>
        <v>-227</v>
      </c>
      <c r="D29" s="155"/>
      <c r="E29" s="121">
        <v>-1424</v>
      </c>
      <c r="F29" s="154"/>
      <c r="G29" s="104"/>
    </row>
    <row r="30" spans="1:10" ht="15">
      <c r="A30" s="151" t="s">
        <v>145</v>
      </c>
      <c r="B30" s="155"/>
      <c r="C30" s="152">
        <v>7</v>
      </c>
      <c r="D30" s="155"/>
      <c r="E30" s="121" t="s">
        <v>5</v>
      </c>
      <c r="F30" s="154"/>
      <c r="G30" s="104"/>
    </row>
    <row r="31" spans="1:10" ht="15">
      <c r="A31" s="340" t="s">
        <v>146</v>
      </c>
      <c r="B31" s="155"/>
      <c r="C31" s="152">
        <v>-2146</v>
      </c>
      <c r="D31" s="155"/>
      <c r="E31" s="121">
        <v>-9762</v>
      </c>
      <c r="F31" s="154"/>
      <c r="G31" s="104"/>
    </row>
    <row r="32" spans="1:10" ht="15">
      <c r="A32" s="342" t="s">
        <v>147</v>
      </c>
      <c r="B32" s="140"/>
      <c r="C32" s="121">
        <v>-30289</v>
      </c>
      <c r="D32" s="103"/>
      <c r="E32" s="121">
        <v>-102761</v>
      </c>
      <c r="F32" s="154"/>
      <c r="G32" s="104"/>
    </row>
    <row r="33" spans="1:7" ht="15">
      <c r="A33" s="341" t="s">
        <v>148</v>
      </c>
      <c r="B33" s="140"/>
      <c r="C33" s="121">
        <v>22677</v>
      </c>
      <c r="D33" s="103"/>
      <c r="E33" s="121">
        <v>100773</v>
      </c>
      <c r="F33" s="154"/>
      <c r="G33" s="104"/>
    </row>
    <row r="34" spans="1:7" ht="15">
      <c r="A34" s="342" t="s">
        <v>149</v>
      </c>
      <c r="B34" s="140"/>
      <c r="C34" s="121">
        <v>-7460</v>
      </c>
      <c r="D34" s="103"/>
      <c r="E34" s="121">
        <v>-2631</v>
      </c>
      <c r="F34" s="154"/>
      <c r="G34" s="104"/>
    </row>
    <row r="35" spans="1:7" ht="15">
      <c r="A35" s="341" t="s">
        <v>150</v>
      </c>
      <c r="B35" s="140"/>
      <c r="C35" s="138">
        <v>5134</v>
      </c>
      <c r="D35" s="103"/>
      <c r="E35" s="261">
        <v>164</v>
      </c>
      <c r="F35" s="154"/>
      <c r="G35" s="104"/>
    </row>
    <row r="36" spans="1:7" ht="15">
      <c r="A36" s="340" t="s">
        <v>151</v>
      </c>
      <c r="B36" s="140"/>
      <c r="C36" s="121">
        <v>1005</v>
      </c>
      <c r="D36" s="103"/>
      <c r="E36" s="121">
        <v>1218</v>
      </c>
      <c r="F36" s="154"/>
      <c r="G36" s="104"/>
    </row>
    <row r="37" spans="1:7" ht="15">
      <c r="A37" s="151" t="s">
        <v>133</v>
      </c>
      <c r="B37" s="140"/>
      <c r="C37" s="121">
        <v>-54</v>
      </c>
      <c r="D37" s="103"/>
      <c r="E37" s="121">
        <v>-53</v>
      </c>
      <c r="F37" s="154"/>
      <c r="G37" s="104"/>
    </row>
    <row r="38" spans="1:7" ht="15">
      <c r="A38" s="343" t="s">
        <v>152</v>
      </c>
      <c r="B38" s="156"/>
      <c r="C38" s="106">
        <f>SUM(C21:C37)</f>
        <v>-41178</v>
      </c>
      <c r="D38" s="103"/>
      <c r="E38" s="106">
        <f>SUM(E21:E37)</f>
        <v>-76807</v>
      </c>
      <c r="F38" s="157"/>
    </row>
    <row r="39" spans="1:7" ht="15">
      <c r="A39" s="151"/>
      <c r="B39" s="103"/>
      <c r="C39" s="109"/>
      <c r="D39" s="103"/>
      <c r="E39" s="109"/>
      <c r="F39" s="150"/>
    </row>
    <row r="40" spans="1:7" ht="15">
      <c r="A40" s="344" t="s">
        <v>153</v>
      </c>
      <c r="B40" s="103"/>
      <c r="C40" s="158"/>
      <c r="D40" s="103"/>
      <c r="E40" s="158"/>
      <c r="F40" s="157"/>
    </row>
    <row r="41" spans="1:7" ht="15">
      <c r="A41" s="341" t="s">
        <v>154</v>
      </c>
      <c r="B41" s="140"/>
      <c r="C41" s="121">
        <v>50838</v>
      </c>
      <c r="D41" s="103"/>
      <c r="E41" s="121">
        <v>18920</v>
      </c>
      <c r="F41" s="154"/>
      <c r="G41" s="104"/>
    </row>
    <row r="42" spans="1:7" ht="15">
      <c r="A42" s="341" t="s">
        <v>155</v>
      </c>
      <c r="B42" s="140"/>
      <c r="C42" s="121">
        <v>-1959</v>
      </c>
      <c r="D42" s="103"/>
      <c r="E42" s="121">
        <v>-7354</v>
      </c>
      <c r="F42" s="154"/>
      <c r="G42" s="104"/>
    </row>
    <row r="43" spans="1:7" ht="15">
      <c r="A43" s="341" t="s">
        <v>156</v>
      </c>
      <c r="B43" s="140"/>
      <c r="C43" s="121">
        <v>6197</v>
      </c>
      <c r="D43" s="103"/>
      <c r="E43" s="121">
        <v>39288</v>
      </c>
      <c r="F43" s="154"/>
      <c r="G43" s="104"/>
    </row>
    <row r="44" spans="1:7" ht="15">
      <c r="A44" s="341" t="s">
        <v>157</v>
      </c>
      <c r="B44" s="140"/>
      <c r="C44" s="121">
        <v>-14977</v>
      </c>
      <c r="D44" s="103"/>
      <c r="E44" s="121">
        <v>-12261</v>
      </c>
      <c r="F44" s="154"/>
      <c r="G44" s="104"/>
    </row>
    <row r="45" spans="1:7" ht="15">
      <c r="A45" s="340" t="s">
        <v>158</v>
      </c>
      <c r="B45" s="140"/>
      <c r="C45" s="121">
        <v>84</v>
      </c>
      <c r="D45" s="103"/>
      <c r="E45" s="121">
        <v>233</v>
      </c>
      <c r="F45" s="154"/>
      <c r="G45" s="104"/>
    </row>
    <row r="46" spans="1:7" ht="15">
      <c r="A46" s="151" t="s">
        <v>159</v>
      </c>
      <c r="B46" s="103"/>
      <c r="C46" s="121">
        <v>-248</v>
      </c>
      <c r="D46" s="103"/>
      <c r="E46" s="121">
        <v>-710</v>
      </c>
      <c r="F46" s="154"/>
      <c r="G46" s="104"/>
    </row>
    <row r="47" spans="1:7" ht="15">
      <c r="A47" s="341" t="s">
        <v>160</v>
      </c>
      <c r="B47" s="103"/>
      <c r="C47" s="121">
        <v>153574</v>
      </c>
      <c r="D47" s="103"/>
      <c r="E47" s="121">
        <v>131269</v>
      </c>
      <c r="F47" s="154"/>
      <c r="G47" s="104"/>
    </row>
    <row r="48" spans="1:7" ht="15">
      <c r="A48" s="265" t="s">
        <v>161</v>
      </c>
      <c r="B48" s="140"/>
      <c r="C48" s="121">
        <v>-313</v>
      </c>
      <c r="D48" s="103"/>
      <c r="E48" s="121">
        <v>-347</v>
      </c>
      <c r="F48" s="154"/>
      <c r="G48" s="104"/>
    </row>
    <row r="49" spans="1:11" ht="16.5" customHeight="1">
      <c r="A49" s="345" t="s">
        <v>162</v>
      </c>
      <c r="B49" s="140"/>
      <c r="C49" s="152">
        <v>-1257</v>
      </c>
      <c r="D49" s="103"/>
      <c r="E49" s="152">
        <v>-2564</v>
      </c>
      <c r="F49" s="154"/>
      <c r="G49" s="104"/>
    </row>
    <row r="50" spans="1:11" s="105" customFormat="1" ht="15">
      <c r="A50" s="340" t="s">
        <v>163</v>
      </c>
      <c r="B50" s="140"/>
      <c r="C50" s="121">
        <v>-2205</v>
      </c>
      <c r="D50" s="103"/>
      <c r="E50" s="121">
        <v>-1745</v>
      </c>
      <c r="F50" s="154"/>
      <c r="G50" s="104"/>
    </row>
    <row r="51" spans="1:11" s="105" customFormat="1" ht="15">
      <c r="A51" s="340" t="s">
        <v>164</v>
      </c>
      <c r="B51" s="140"/>
      <c r="C51" s="121">
        <v>206</v>
      </c>
      <c r="D51" s="103"/>
      <c r="E51" s="121">
        <v>675</v>
      </c>
      <c r="F51" s="154"/>
      <c r="G51" s="104"/>
    </row>
    <row r="52" spans="1:11" ht="15">
      <c r="A52" s="340" t="s">
        <v>165</v>
      </c>
      <c r="B52" s="140"/>
      <c r="C52" s="121">
        <v>-861</v>
      </c>
      <c r="D52" s="103"/>
      <c r="E52" s="121">
        <v>-17026</v>
      </c>
      <c r="F52" s="154"/>
      <c r="G52" s="104"/>
    </row>
    <row r="53" spans="1:11" ht="15">
      <c r="A53" s="340" t="s">
        <v>166</v>
      </c>
      <c r="B53" s="140"/>
      <c r="C53" s="121">
        <v>11</v>
      </c>
      <c r="D53" s="103"/>
      <c r="E53" s="121">
        <v>2526</v>
      </c>
      <c r="F53" s="154"/>
      <c r="G53" s="104"/>
    </row>
    <row r="54" spans="1:11" ht="15">
      <c r="A54" s="346" t="s">
        <v>167</v>
      </c>
      <c r="B54" s="140"/>
      <c r="C54" s="121">
        <v>-22613</v>
      </c>
      <c r="D54" s="103"/>
      <c r="E54" s="121">
        <v>-15478</v>
      </c>
      <c r="F54" s="154"/>
      <c r="G54" s="104"/>
    </row>
    <row r="55" spans="1:11" ht="15">
      <c r="A55" s="343" t="s">
        <v>168</v>
      </c>
      <c r="B55" s="103"/>
      <c r="C55" s="106">
        <f>SUM(C41:C54)</f>
        <v>166477</v>
      </c>
      <c r="D55" s="103"/>
      <c r="E55" s="106">
        <f>SUM(E41:E54)</f>
        <v>135426</v>
      </c>
      <c r="F55" s="161"/>
      <c r="I55" s="104"/>
      <c r="K55" s="104"/>
    </row>
    <row r="56" spans="1:11" ht="7.5" customHeight="1">
      <c r="A56" s="160"/>
      <c r="B56" s="103"/>
      <c r="C56" s="128"/>
      <c r="D56" s="103"/>
      <c r="E56" s="128"/>
      <c r="F56" s="161"/>
      <c r="I56" s="104"/>
      <c r="K56" s="104"/>
    </row>
    <row r="57" spans="1:11" s="105" customFormat="1" ht="27.75" customHeight="1">
      <c r="A57" s="347" t="s">
        <v>169</v>
      </c>
      <c r="B57" s="103"/>
      <c r="C57" s="107">
        <f>C18+C38+C55</f>
        <v>1515</v>
      </c>
      <c r="D57" s="103"/>
      <c r="E57" s="107">
        <f>E18+E38+E55</f>
        <v>275</v>
      </c>
      <c r="F57" s="161"/>
      <c r="G57" s="162"/>
      <c r="I57" s="104"/>
      <c r="K57" s="104"/>
    </row>
    <row r="58" spans="1:11" s="105" customFormat="1" ht="9.75" customHeight="1">
      <c r="A58" s="159"/>
      <c r="B58" s="103"/>
      <c r="C58" s="109"/>
      <c r="D58" s="103"/>
      <c r="E58" s="109"/>
      <c r="F58" s="161"/>
      <c r="I58" s="104"/>
      <c r="K58" s="104"/>
    </row>
    <row r="59" spans="1:11" ht="15">
      <c r="A59" s="348" t="s">
        <v>170</v>
      </c>
      <c r="B59" s="103"/>
      <c r="C59" s="121">
        <v>22614</v>
      </c>
      <c r="D59" s="103"/>
      <c r="E59" s="121">
        <v>22339</v>
      </c>
      <c r="F59" s="161"/>
      <c r="I59" s="104"/>
      <c r="K59" s="104"/>
    </row>
    <row r="60" spans="1:11" ht="9" customHeight="1">
      <c r="A60" s="159"/>
      <c r="B60" s="103"/>
      <c r="C60" s="163"/>
      <c r="D60" s="103"/>
      <c r="E60" s="163"/>
      <c r="F60" s="161"/>
      <c r="I60" s="104"/>
      <c r="K60" s="104"/>
    </row>
    <row r="61" spans="1:11" thickBot="1">
      <c r="A61" s="349" t="s">
        <v>171</v>
      </c>
      <c r="B61" s="372">
        <f>+SFP!C24</f>
        <v>27</v>
      </c>
      <c r="C61" s="108">
        <f>C59+C57</f>
        <v>24129</v>
      </c>
      <c r="D61" s="103"/>
      <c r="E61" s="108">
        <f>E59+E57</f>
        <v>22614</v>
      </c>
      <c r="F61" s="161"/>
      <c r="I61" s="104"/>
      <c r="K61" s="104"/>
    </row>
    <row r="62" spans="1:11" ht="16.5" thickTop="1">
      <c r="A62" s="139"/>
      <c r="B62" s="103"/>
      <c r="C62" s="169"/>
      <c r="D62" s="103"/>
      <c r="E62" s="169"/>
    </row>
    <row r="63" spans="1:11" ht="27" customHeight="1">
      <c r="A63" s="369" t="s">
        <v>218</v>
      </c>
      <c r="B63" s="360"/>
      <c r="C63" s="360"/>
      <c r="D63" s="360"/>
      <c r="E63" s="360"/>
      <c r="F63" s="359"/>
    </row>
    <row r="64" spans="1:11" ht="15">
      <c r="A64" s="164"/>
      <c r="B64" s="103"/>
      <c r="C64" s="140"/>
      <c r="D64" s="103"/>
      <c r="E64" s="103"/>
    </row>
    <row r="65" spans="1:6" ht="15">
      <c r="A65" s="164"/>
      <c r="B65" s="103"/>
      <c r="C65" s="140"/>
      <c r="D65" s="103"/>
      <c r="E65" s="103"/>
    </row>
    <row r="66" spans="1:6" ht="15">
      <c r="A66" s="321" t="s">
        <v>85</v>
      </c>
      <c r="B66" s="111"/>
      <c r="C66" s="111"/>
      <c r="D66" s="111"/>
      <c r="E66" s="111"/>
    </row>
    <row r="67" spans="1:6" ht="15">
      <c r="A67" s="325" t="s">
        <v>10</v>
      </c>
      <c r="B67" s="111"/>
      <c r="C67" s="111"/>
      <c r="D67" s="111"/>
      <c r="E67" s="111"/>
    </row>
    <row r="68" spans="1:6" ht="15">
      <c r="A68" s="165"/>
      <c r="B68" s="111"/>
      <c r="C68" s="111"/>
      <c r="D68" s="111"/>
      <c r="E68" s="111"/>
    </row>
    <row r="69" spans="1:6" ht="15">
      <c r="A69" s="321" t="s">
        <v>86</v>
      </c>
      <c r="B69" s="111"/>
      <c r="C69" s="111"/>
      <c r="D69" s="111"/>
      <c r="E69" s="111"/>
    </row>
    <row r="70" spans="1:6" ht="15">
      <c r="A70" s="325" t="s">
        <v>16</v>
      </c>
      <c r="B70" s="111"/>
      <c r="C70" s="111"/>
      <c r="D70" s="111"/>
      <c r="E70" s="111"/>
    </row>
    <row r="71" spans="1:6" ht="15">
      <c r="A71" s="166"/>
      <c r="B71" s="111"/>
      <c r="C71" s="111"/>
      <c r="D71" s="111"/>
      <c r="E71" s="111"/>
    </row>
    <row r="72" spans="1:6" ht="15">
      <c r="A72" s="51" t="s">
        <v>17</v>
      </c>
      <c r="B72" s="167"/>
      <c r="C72" s="167"/>
      <c r="D72" s="167"/>
      <c r="E72" s="167"/>
      <c r="F72" s="168"/>
    </row>
    <row r="73" spans="1:6" ht="15">
      <c r="A73" s="136" t="s">
        <v>18</v>
      </c>
    </row>
    <row r="74" spans="1:6" ht="15">
      <c r="A74" s="153"/>
    </row>
    <row r="75" spans="1:6" ht="15">
      <c r="A75" s="371"/>
    </row>
    <row r="76" spans="1:6" ht="15">
      <c r="A76" s="113"/>
    </row>
    <row r="77" spans="1:6" ht="15">
      <c r="A77" s="114"/>
    </row>
    <row r="78" spans="1:6" ht="15">
      <c r="A78" s="114"/>
    </row>
  </sheetData>
  <pageMargins left="0.70866141732283472" right="0.70866141732283472" top="0.35433070866141736" bottom="0.43307086614173229" header="0.27559055118110237" footer="0.31496062992125984"/>
  <pageSetup paperSize="9" scale="67" firstPageNumber="3" orientation="portrait" blackAndWhite="1" useFirstPageNumber="1" r:id="rId1"/>
  <headerFooter alignWithMargins="0">
    <oddFooter>&amp;CThis is a translation from Bulgarian of the consolidated financial statements of Sopharma Group for year 2018.&amp;R&amp;P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4"/>
  <sheetViews>
    <sheetView view="pageBreakPreview" topLeftCell="A28" zoomScale="55" zoomScaleNormal="55" zoomScaleSheetLayoutView="55" workbookViewId="0">
      <selection activeCell="O64" sqref="O64"/>
    </sheetView>
  </sheetViews>
  <sheetFormatPr defaultColWidth="9.140625" defaultRowHeight="16.5"/>
  <cols>
    <col min="1" max="1" width="88.7109375" style="201" customWidth="1"/>
    <col min="2" max="2" width="11.5703125" style="185" customWidth="1"/>
    <col min="3" max="3" width="13.85546875" style="185" customWidth="1"/>
    <col min="4" max="4" width="1" style="185" customWidth="1"/>
    <col min="5" max="5" width="13.42578125" style="185" customWidth="1"/>
    <col min="6" max="6" width="0.85546875" style="185" customWidth="1"/>
    <col min="7" max="7" width="13.5703125" style="185" customWidth="1"/>
    <col min="8" max="8" width="1" style="185" customWidth="1"/>
    <col min="9" max="9" width="15.85546875" style="185" customWidth="1"/>
    <col min="10" max="10" width="1" style="185" customWidth="1"/>
    <col min="11" max="11" width="17.5703125" style="185" customWidth="1"/>
    <col min="12" max="12" width="0.5703125" style="185" customWidth="1"/>
    <col min="13" max="13" width="20.28515625" style="185" customWidth="1"/>
    <col min="14" max="14" width="0.85546875" style="185" customWidth="1"/>
    <col min="15" max="15" width="19.7109375" style="185" customWidth="1"/>
    <col min="16" max="16" width="1.42578125" style="185" customWidth="1"/>
    <col min="17" max="17" width="13.7109375" style="185" customWidth="1"/>
    <col min="18" max="18" width="2.42578125" style="185" customWidth="1"/>
    <col min="19" max="19" width="20.42578125" style="204" customWidth="1"/>
    <col min="20" max="20" width="1.42578125" style="185" customWidth="1"/>
    <col min="21" max="21" width="18.85546875" style="185" customWidth="1"/>
    <col min="22" max="22" width="10.85546875" style="116" customWidth="1"/>
    <col min="23" max="24" width="9.85546875" style="116" bestFit="1" customWidth="1"/>
    <col min="25" max="16384" width="9.140625" style="116"/>
  </cols>
  <sheetData>
    <row r="1" spans="1:21" ht="18" customHeight="1">
      <c r="A1" s="186" t="str">
        <f>'[1]Cover '!A1</f>
        <v>SOPHARMA GROUP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202"/>
      <c r="S1" s="203"/>
      <c r="T1" s="202"/>
      <c r="U1" s="202"/>
    </row>
    <row r="2" spans="1:21" ht="18" customHeight="1">
      <c r="A2" s="389" t="s">
        <v>172</v>
      </c>
      <c r="B2" s="389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</row>
    <row r="3" spans="1:21" ht="18" customHeight="1">
      <c r="A3" s="61" t="s">
        <v>88</v>
      </c>
      <c r="B3" s="179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U3" s="206"/>
    </row>
    <row r="4" spans="1:21" ht="43.9" customHeight="1">
      <c r="A4" s="187"/>
      <c r="B4" s="207"/>
      <c r="C4" s="391" t="s">
        <v>179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207"/>
      <c r="S4" s="208" t="s">
        <v>181</v>
      </c>
      <c r="T4" s="207"/>
      <c r="U4" s="208" t="s">
        <v>182</v>
      </c>
    </row>
    <row r="5" spans="1:21" s="117" customFormat="1" ht="28.5" customHeight="1">
      <c r="A5" s="392"/>
      <c r="B5" s="350" t="s">
        <v>38</v>
      </c>
      <c r="C5" s="387" t="s">
        <v>173</v>
      </c>
      <c r="D5" s="250"/>
      <c r="E5" s="387" t="s">
        <v>174</v>
      </c>
      <c r="F5" s="250"/>
      <c r="G5" s="387" t="s">
        <v>175</v>
      </c>
      <c r="H5" s="250"/>
      <c r="I5" s="387" t="s">
        <v>176</v>
      </c>
      <c r="J5" s="258"/>
      <c r="K5" s="387" t="s">
        <v>177</v>
      </c>
      <c r="L5" s="258"/>
      <c r="M5" s="387" t="s">
        <v>178</v>
      </c>
      <c r="N5" s="250"/>
      <c r="O5" s="387" t="s">
        <v>63</v>
      </c>
      <c r="P5" s="250"/>
      <c r="Q5" s="387" t="s">
        <v>180</v>
      </c>
      <c r="R5" s="251"/>
      <c r="S5" s="252"/>
      <c r="T5" s="251"/>
      <c r="U5" s="251"/>
    </row>
    <row r="6" spans="1:21" s="118" customFormat="1" ht="52.9" customHeight="1">
      <c r="A6" s="393"/>
      <c r="B6" s="253"/>
      <c r="C6" s="388"/>
      <c r="D6" s="254"/>
      <c r="E6" s="388"/>
      <c r="F6" s="254"/>
      <c r="G6" s="388"/>
      <c r="H6" s="254"/>
      <c r="I6" s="388"/>
      <c r="J6" s="259"/>
      <c r="K6" s="388"/>
      <c r="L6" s="259"/>
      <c r="M6" s="388"/>
      <c r="N6" s="254"/>
      <c r="O6" s="388"/>
      <c r="P6" s="254"/>
      <c r="Q6" s="388"/>
      <c r="R6" s="253"/>
      <c r="S6" s="255"/>
      <c r="T6" s="256"/>
      <c r="U6" s="256"/>
    </row>
    <row r="7" spans="1:21" s="119" customFormat="1">
      <c r="A7" s="188"/>
      <c r="B7" s="180"/>
      <c r="C7" s="211" t="s">
        <v>0</v>
      </c>
      <c r="D7" s="211"/>
      <c r="E7" s="211" t="s">
        <v>0</v>
      </c>
      <c r="F7" s="211"/>
      <c r="G7" s="211" t="s">
        <v>0</v>
      </c>
      <c r="H7" s="211"/>
      <c r="I7" s="211" t="s">
        <v>0</v>
      </c>
      <c r="J7" s="211"/>
      <c r="K7" s="211" t="s">
        <v>0</v>
      </c>
      <c r="L7" s="211"/>
      <c r="M7" s="211" t="s">
        <v>0</v>
      </c>
      <c r="N7" s="211"/>
      <c r="O7" s="211" t="s">
        <v>0</v>
      </c>
      <c r="P7" s="211"/>
      <c r="Q7" s="211" t="s">
        <v>0</v>
      </c>
      <c r="R7" s="212"/>
      <c r="S7" s="213" t="s">
        <v>0</v>
      </c>
      <c r="T7" s="211"/>
      <c r="U7" s="211" t="s">
        <v>0</v>
      </c>
    </row>
    <row r="8" spans="1:21" s="118" customFormat="1" ht="12" customHeight="1">
      <c r="A8" s="260"/>
      <c r="B8" s="18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183"/>
      <c r="P8" s="211"/>
      <c r="Q8" s="211"/>
      <c r="R8" s="209"/>
      <c r="S8" s="210"/>
      <c r="T8" s="209"/>
      <c r="U8" s="209"/>
    </row>
    <row r="9" spans="1:21" s="120" customFormat="1" ht="3.75" customHeight="1">
      <c r="A9" s="189"/>
      <c r="B9" s="214"/>
      <c r="C9" s="215"/>
      <c r="D9" s="216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7"/>
      <c r="S9" s="218"/>
      <c r="T9" s="214"/>
      <c r="U9" s="219"/>
    </row>
    <row r="10" spans="1:21" s="120" customFormat="1" ht="17.25" thickBot="1">
      <c r="A10" s="190" t="s">
        <v>183</v>
      </c>
      <c r="B10" s="207">
        <f>+SFP!C38</f>
        <v>28</v>
      </c>
      <c r="C10" s="226">
        <v>134798</v>
      </c>
      <c r="D10" s="220"/>
      <c r="E10" s="226">
        <v>-19501</v>
      </c>
      <c r="F10" s="220"/>
      <c r="G10" s="226">
        <v>47841</v>
      </c>
      <c r="H10" s="220"/>
      <c r="I10" s="226">
        <v>32277</v>
      </c>
      <c r="J10" s="221"/>
      <c r="K10" s="226">
        <v>2808</v>
      </c>
      <c r="L10" s="221"/>
      <c r="M10" s="226">
        <v>-717</v>
      </c>
      <c r="N10" s="220"/>
      <c r="O10" s="226">
        <v>259984</v>
      </c>
      <c r="P10" s="220"/>
      <c r="Q10" s="226">
        <f>C10+E10+G10+I10+K10+M10+O10</f>
        <v>457490</v>
      </c>
      <c r="R10" s="222"/>
      <c r="S10" s="226">
        <v>33733</v>
      </c>
      <c r="T10" s="223"/>
      <c r="U10" s="226">
        <f>Q10+S10</f>
        <v>491223</v>
      </c>
    </row>
    <row r="11" spans="1:21" s="120" customFormat="1" ht="8.25" customHeight="1" thickTop="1">
      <c r="A11" s="190"/>
      <c r="B11" s="207"/>
      <c r="C11" s="221"/>
      <c r="D11" s="220"/>
      <c r="E11" s="220"/>
      <c r="F11" s="220"/>
      <c r="G11" s="221"/>
      <c r="H11" s="220"/>
      <c r="I11" s="221"/>
      <c r="J11" s="221"/>
      <c r="K11" s="221"/>
      <c r="L11" s="221"/>
      <c r="M11" s="221"/>
      <c r="N11" s="220"/>
      <c r="O11" s="221"/>
      <c r="P11" s="220"/>
      <c r="Q11" s="221"/>
      <c r="R11" s="222"/>
      <c r="S11" s="222"/>
      <c r="T11" s="223"/>
      <c r="U11" s="227"/>
    </row>
    <row r="12" spans="1:21" s="120" customFormat="1" ht="17.25">
      <c r="A12" s="191" t="s">
        <v>184</v>
      </c>
      <c r="B12" s="207"/>
      <c r="C12" s="221"/>
      <c r="D12" s="220"/>
      <c r="E12" s="220"/>
      <c r="F12" s="220"/>
      <c r="G12" s="221"/>
      <c r="H12" s="220"/>
      <c r="I12" s="221"/>
      <c r="J12" s="221"/>
      <c r="K12" s="221"/>
      <c r="L12" s="221"/>
      <c r="M12" s="221"/>
      <c r="N12" s="220"/>
      <c r="O12" s="221"/>
      <c r="P12" s="220"/>
      <c r="Q12" s="221"/>
      <c r="R12" s="222"/>
      <c r="S12" s="222"/>
      <c r="T12" s="223"/>
      <c r="U12" s="227"/>
    </row>
    <row r="13" spans="1:21" s="120" customFormat="1">
      <c r="A13" s="351" t="s">
        <v>185</v>
      </c>
      <c r="B13" s="207"/>
      <c r="C13" s="225">
        <v>0</v>
      </c>
      <c r="D13" s="225"/>
      <c r="E13" s="225">
        <v>-14935</v>
      </c>
      <c r="F13" s="225"/>
      <c r="G13" s="225">
        <v>0</v>
      </c>
      <c r="H13" s="225"/>
      <c r="I13" s="225">
        <v>0</v>
      </c>
      <c r="J13" s="225"/>
      <c r="K13" s="225">
        <v>0</v>
      </c>
      <c r="L13" s="225"/>
      <c r="M13" s="225">
        <v>0</v>
      </c>
      <c r="N13" s="225"/>
      <c r="O13" s="225">
        <v>479</v>
      </c>
      <c r="P13" s="225"/>
      <c r="Q13" s="225">
        <f>SUM(C13:P13)</f>
        <v>-14456</v>
      </c>
      <c r="R13" s="227"/>
      <c r="S13" s="225">
        <v>-125</v>
      </c>
      <c r="T13" s="227"/>
      <c r="U13" s="228">
        <f>SUM(Q13:T13)</f>
        <v>-14581</v>
      </c>
    </row>
    <row r="14" spans="1:21" s="120" customFormat="1" ht="8.25" customHeight="1">
      <c r="A14" s="192"/>
      <c r="B14" s="207"/>
      <c r="C14" s="221"/>
      <c r="D14" s="220"/>
      <c r="E14" s="220"/>
      <c r="F14" s="220"/>
      <c r="G14" s="221"/>
      <c r="H14" s="220"/>
      <c r="I14" s="221"/>
      <c r="J14" s="221"/>
      <c r="K14" s="221"/>
      <c r="L14" s="221"/>
      <c r="M14" s="221"/>
      <c r="N14" s="220"/>
      <c r="O14" s="221"/>
      <c r="P14" s="220"/>
      <c r="Q14" s="221"/>
      <c r="R14" s="222"/>
      <c r="S14" s="222"/>
      <c r="T14" s="223"/>
      <c r="U14" s="228"/>
    </row>
    <row r="15" spans="1:21" s="120" customFormat="1" ht="18.600000000000001" customHeight="1">
      <c r="A15" s="352" t="s">
        <v>186</v>
      </c>
      <c r="B15" s="207"/>
      <c r="C15" s="225">
        <v>0</v>
      </c>
      <c r="D15" s="220"/>
      <c r="E15" s="220">
        <v>602</v>
      </c>
      <c r="F15" s="220"/>
      <c r="G15" s="225">
        <v>0</v>
      </c>
      <c r="H15" s="225"/>
      <c r="I15" s="225">
        <v>0</v>
      </c>
      <c r="J15" s="225"/>
      <c r="K15" s="225">
        <v>0</v>
      </c>
      <c r="L15" s="225"/>
      <c r="M15" s="225">
        <v>0</v>
      </c>
      <c r="N15" s="220"/>
      <c r="O15" s="220">
        <v>60</v>
      </c>
      <c r="P15" s="220"/>
      <c r="Q15" s="225">
        <f>SUM(C15:P15)</f>
        <v>662</v>
      </c>
      <c r="R15" s="222"/>
      <c r="S15" s="236">
        <v>-662</v>
      </c>
      <c r="T15" s="223"/>
      <c r="U15" s="228">
        <f>SUM(Q15:T15)</f>
        <v>0</v>
      </c>
    </row>
    <row r="16" spans="1:21" s="120" customFormat="1" ht="8.25" customHeight="1">
      <c r="A16" s="192"/>
      <c r="B16" s="207"/>
      <c r="C16" s="221"/>
      <c r="D16" s="220"/>
      <c r="E16" s="220"/>
      <c r="F16" s="220"/>
      <c r="G16" s="221"/>
      <c r="H16" s="220"/>
      <c r="I16" s="221"/>
      <c r="J16" s="221"/>
      <c r="K16" s="221"/>
      <c r="L16" s="221"/>
      <c r="M16" s="221"/>
      <c r="N16" s="220"/>
      <c r="O16" s="221"/>
      <c r="P16" s="220"/>
      <c r="Q16" s="221"/>
      <c r="R16" s="222"/>
      <c r="S16" s="222"/>
      <c r="T16" s="223"/>
      <c r="U16" s="228"/>
    </row>
    <row r="17" spans="1:21" s="120" customFormat="1">
      <c r="A17" s="283" t="s">
        <v>187</v>
      </c>
      <c r="B17" s="207"/>
      <c r="C17" s="231">
        <f>C18+C19</f>
        <v>0</v>
      </c>
      <c r="D17" s="230"/>
      <c r="E17" s="231">
        <f>E18+E19</f>
        <v>0</v>
      </c>
      <c r="F17" s="225"/>
      <c r="G17" s="231">
        <f>G18+G19</f>
        <v>3825</v>
      </c>
      <c r="H17" s="231">
        <f t="shared" ref="H17:O17" si="0">H18+H19</f>
        <v>0</v>
      </c>
      <c r="I17" s="231">
        <f t="shared" si="0"/>
        <v>0</v>
      </c>
      <c r="J17" s="231">
        <f t="shared" si="0"/>
        <v>0</v>
      </c>
      <c r="K17" s="231">
        <f t="shared" si="0"/>
        <v>0</v>
      </c>
      <c r="L17" s="231">
        <f t="shared" si="0"/>
        <v>0</v>
      </c>
      <c r="M17" s="231">
        <f t="shared" si="0"/>
        <v>0</v>
      </c>
      <c r="N17" s="231">
        <f t="shared" si="0"/>
        <v>0</v>
      </c>
      <c r="O17" s="231">
        <f t="shared" si="0"/>
        <v>-16731</v>
      </c>
      <c r="P17" s="231">
        <f t="shared" ref="P17" si="1">P18+P19</f>
        <v>0</v>
      </c>
      <c r="Q17" s="234">
        <f>SUM(C17:P17)</f>
        <v>-12906</v>
      </c>
      <c r="R17" s="231">
        <f t="shared" ref="R17" si="2">R18+R19</f>
        <v>0</v>
      </c>
      <c r="S17" s="231">
        <f t="shared" ref="S17" si="3">S18+S19</f>
        <v>0</v>
      </c>
      <c r="T17" s="231">
        <f t="shared" ref="T17" si="4">T18+T19</f>
        <v>0</v>
      </c>
      <c r="U17" s="231">
        <f>SUM(Q17:T17)</f>
        <v>-12906</v>
      </c>
    </row>
    <row r="18" spans="1:21" s="120" customFormat="1">
      <c r="A18" s="362" t="s">
        <v>208</v>
      </c>
      <c r="B18" s="207"/>
      <c r="C18" s="220">
        <v>0</v>
      </c>
      <c r="D18" s="220"/>
      <c r="E18" s="220">
        <v>0</v>
      </c>
      <c r="F18" s="220"/>
      <c r="G18" s="220">
        <v>3825</v>
      </c>
      <c r="H18" s="220"/>
      <c r="I18" s="220">
        <v>0</v>
      </c>
      <c r="J18" s="220"/>
      <c r="K18" s="220">
        <v>0</v>
      </c>
      <c r="L18" s="220"/>
      <c r="M18" s="220">
        <v>0</v>
      </c>
      <c r="N18" s="220"/>
      <c r="O18" s="220">
        <v>-3825</v>
      </c>
      <c r="P18" s="220"/>
      <c r="Q18" s="225">
        <v>0</v>
      </c>
      <c r="R18" s="236"/>
      <c r="S18" s="220">
        <v>0</v>
      </c>
      <c r="T18" s="237"/>
      <c r="U18" s="220">
        <v>0</v>
      </c>
    </row>
    <row r="19" spans="1:21" s="120" customFormat="1">
      <c r="A19" s="362" t="s">
        <v>213</v>
      </c>
      <c r="B19" s="207"/>
      <c r="C19" s="220">
        <v>0</v>
      </c>
      <c r="D19" s="220"/>
      <c r="E19" s="220">
        <v>0</v>
      </c>
      <c r="F19" s="220"/>
      <c r="G19" s="220">
        <v>0</v>
      </c>
      <c r="H19" s="220"/>
      <c r="I19" s="220">
        <v>0</v>
      </c>
      <c r="J19" s="220"/>
      <c r="K19" s="220">
        <v>0</v>
      </c>
      <c r="L19" s="220"/>
      <c r="M19" s="220">
        <v>0</v>
      </c>
      <c r="N19" s="220"/>
      <c r="O19" s="220">
        <v>-12906</v>
      </c>
      <c r="P19" s="220"/>
      <c r="Q19" s="225">
        <f t="shared" ref="Q19" si="5">SUM(C19:P19)</f>
        <v>-12906</v>
      </c>
      <c r="R19" s="236"/>
      <c r="S19" s="220">
        <v>0</v>
      </c>
      <c r="T19" s="237"/>
      <c r="U19" s="220">
        <f>SUM(Q19:T19)</f>
        <v>-12906</v>
      </c>
    </row>
    <row r="20" spans="1:21" s="120" customFormat="1" ht="6.75" customHeight="1">
      <c r="A20" s="353"/>
      <c r="B20" s="207"/>
      <c r="C20" s="221"/>
      <c r="D20" s="220"/>
      <c r="E20" s="220"/>
      <c r="F20" s="220"/>
      <c r="G20" s="221"/>
      <c r="H20" s="220"/>
      <c r="I20" s="221"/>
      <c r="J20" s="221"/>
      <c r="K20" s="221"/>
      <c r="L20" s="221"/>
      <c r="M20" s="221"/>
      <c r="N20" s="220"/>
      <c r="O20" s="221"/>
      <c r="P20" s="220"/>
      <c r="Q20" s="221"/>
      <c r="R20" s="222"/>
      <c r="S20" s="222"/>
      <c r="T20" s="223"/>
      <c r="U20" s="227"/>
    </row>
    <row r="21" spans="1:21" s="120" customFormat="1">
      <c r="A21" s="354" t="s">
        <v>188</v>
      </c>
      <c r="B21" s="207"/>
      <c r="C21" s="234">
        <v>0</v>
      </c>
      <c r="D21" s="221"/>
      <c r="E21" s="234">
        <v>0</v>
      </c>
      <c r="F21" s="221"/>
      <c r="G21" s="234">
        <v>0</v>
      </c>
      <c r="H21" s="221"/>
      <c r="I21" s="234">
        <v>0</v>
      </c>
      <c r="J21" s="221"/>
      <c r="K21" s="234">
        <v>0</v>
      </c>
      <c r="L21" s="221"/>
      <c r="M21" s="234">
        <v>0</v>
      </c>
      <c r="N21" s="221"/>
      <c r="O21" s="234">
        <f>O22+O23+O25+O26+O24</f>
        <v>-2000</v>
      </c>
      <c r="P21" s="234" t="e">
        <f>P22+P23+#REF!+P25+P26</f>
        <v>#REF!</v>
      </c>
      <c r="Q21" s="234">
        <f>Q22+Q23+Q25+Q26+Q24</f>
        <v>-2000</v>
      </c>
      <c r="R21" s="234"/>
      <c r="S21" s="234">
        <f>S22+S23+S25+S26+S24</f>
        <v>-4141</v>
      </c>
      <c r="T21" s="234" t="e">
        <f>T22+T23+#REF!+T25+T26</f>
        <v>#REF!</v>
      </c>
      <c r="U21" s="234">
        <f>U22+U23+U25+U26+U24</f>
        <v>-6141</v>
      </c>
    </row>
    <row r="22" spans="1:21" s="120" customFormat="1">
      <c r="A22" s="364" t="s">
        <v>201</v>
      </c>
      <c r="B22" s="207"/>
      <c r="C22" s="232">
        <v>0</v>
      </c>
      <c r="D22" s="220"/>
      <c r="E22" s="232">
        <v>0</v>
      </c>
      <c r="F22" s="220"/>
      <c r="G22" s="232">
        <v>0</v>
      </c>
      <c r="H22" s="220"/>
      <c r="I22" s="232">
        <v>0</v>
      </c>
      <c r="J22" s="221"/>
      <c r="K22" s="232">
        <v>0</v>
      </c>
      <c r="L22" s="221"/>
      <c r="M22" s="232">
        <v>0</v>
      </c>
      <c r="N22" s="220"/>
      <c r="O22" s="233">
        <v>0</v>
      </c>
      <c r="P22" s="220"/>
      <c r="Q22" s="225">
        <f>C22+E22+G22+I22+K22+M22+O22</f>
        <v>0</v>
      </c>
      <c r="R22" s="222"/>
      <c r="S22" s="233">
        <v>1919</v>
      </c>
      <c r="T22" s="223"/>
      <c r="U22" s="228">
        <f>SUM(Q22:T22)</f>
        <v>1919</v>
      </c>
    </row>
    <row r="23" spans="1:21" s="120" customFormat="1">
      <c r="A23" s="364" t="s">
        <v>202</v>
      </c>
      <c r="B23" s="207"/>
      <c r="C23" s="232">
        <v>0</v>
      </c>
      <c r="D23" s="220"/>
      <c r="E23" s="232">
        <v>0</v>
      </c>
      <c r="F23" s="220"/>
      <c r="G23" s="232">
        <v>0</v>
      </c>
      <c r="H23" s="220"/>
      <c r="I23" s="232">
        <v>0</v>
      </c>
      <c r="J23" s="221"/>
      <c r="K23" s="232">
        <v>0</v>
      </c>
      <c r="L23" s="221"/>
      <c r="M23" s="232">
        <v>0</v>
      </c>
      <c r="N23" s="220"/>
      <c r="O23" s="233">
        <v>0</v>
      </c>
      <c r="P23" s="220"/>
      <c r="Q23" s="225">
        <f>C23+E23+G23+I23+K23+M23+O23</f>
        <v>0</v>
      </c>
      <c r="R23" s="222"/>
      <c r="S23" s="233">
        <v>-2712</v>
      </c>
      <c r="T23" s="223"/>
      <c r="U23" s="228">
        <f>SUM(Q23:T23)</f>
        <v>-2712</v>
      </c>
    </row>
    <row r="24" spans="1:21" s="120" customFormat="1">
      <c r="A24" s="362" t="s">
        <v>203</v>
      </c>
      <c r="B24" s="207"/>
      <c r="C24" s="232">
        <v>0</v>
      </c>
      <c r="D24" s="220"/>
      <c r="E24" s="232">
        <v>0</v>
      </c>
      <c r="F24" s="220"/>
      <c r="G24" s="232">
        <v>0</v>
      </c>
      <c r="H24" s="220"/>
      <c r="I24" s="232">
        <v>0</v>
      </c>
      <c r="J24" s="221"/>
      <c r="K24" s="232">
        <v>0</v>
      </c>
      <c r="L24" s="221"/>
      <c r="M24" s="232">
        <v>0</v>
      </c>
      <c r="N24" s="220"/>
      <c r="O24" s="233">
        <v>-1235</v>
      </c>
      <c r="P24" s="220"/>
      <c r="Q24" s="225">
        <f>C24+E24+G24+I24+K24+M24+O24</f>
        <v>-1235</v>
      </c>
      <c r="R24" s="222"/>
      <c r="S24" s="233">
        <v>5543</v>
      </c>
      <c r="T24" s="223"/>
      <c r="U24" s="228">
        <f>SUM(Q24:T24)</f>
        <v>4308</v>
      </c>
    </row>
    <row r="25" spans="1:21" s="120" customFormat="1">
      <c r="A25" s="364" t="s">
        <v>204</v>
      </c>
      <c r="B25" s="207"/>
      <c r="C25" s="232">
        <v>0</v>
      </c>
      <c r="D25" s="220"/>
      <c r="E25" s="232">
        <v>0</v>
      </c>
      <c r="F25" s="220"/>
      <c r="G25" s="232">
        <v>0</v>
      </c>
      <c r="H25" s="220"/>
      <c r="I25" s="232">
        <v>0</v>
      </c>
      <c r="J25" s="221"/>
      <c r="K25" s="232">
        <v>0</v>
      </c>
      <c r="L25" s="221"/>
      <c r="M25" s="232">
        <v>0</v>
      </c>
      <c r="N25" s="220"/>
      <c r="O25" s="233">
        <v>-1041</v>
      </c>
      <c r="P25" s="220"/>
      <c r="Q25" s="225">
        <f>C25+E25+G25+I25+K25+M25+O25</f>
        <v>-1041</v>
      </c>
      <c r="R25" s="222"/>
      <c r="S25" s="233">
        <v>-9120</v>
      </c>
      <c r="T25" s="223"/>
      <c r="U25" s="228">
        <f>SUM(Q25:T25)</f>
        <v>-10161</v>
      </c>
    </row>
    <row r="26" spans="1:21" s="120" customFormat="1">
      <c r="A26" s="364" t="s">
        <v>205</v>
      </c>
      <c r="B26" s="207"/>
      <c r="C26" s="232">
        <v>0</v>
      </c>
      <c r="D26" s="220"/>
      <c r="E26" s="232">
        <v>0</v>
      </c>
      <c r="F26" s="220"/>
      <c r="G26" s="232">
        <v>0</v>
      </c>
      <c r="H26" s="220"/>
      <c r="I26" s="232">
        <v>0</v>
      </c>
      <c r="J26" s="221"/>
      <c r="K26" s="232">
        <v>0</v>
      </c>
      <c r="L26" s="221"/>
      <c r="M26" s="232">
        <v>0</v>
      </c>
      <c r="N26" s="220"/>
      <c r="O26" s="233">
        <v>276</v>
      </c>
      <c r="P26" s="220"/>
      <c r="Q26" s="225">
        <f>C26+E26+G26+I26+K26+M26+O26</f>
        <v>276</v>
      </c>
      <c r="R26" s="222"/>
      <c r="S26" s="233">
        <v>229</v>
      </c>
      <c r="T26" s="223"/>
      <c r="U26" s="228">
        <f>SUM(Q26:T26)</f>
        <v>505</v>
      </c>
    </row>
    <row r="27" spans="1:21" s="120" customFormat="1" ht="6.75" customHeight="1">
      <c r="A27" s="193"/>
      <c r="B27" s="207"/>
      <c r="C27" s="221"/>
      <c r="D27" s="220"/>
      <c r="E27" s="220"/>
      <c r="F27" s="220"/>
      <c r="G27" s="221"/>
      <c r="H27" s="220"/>
      <c r="I27" s="221"/>
      <c r="J27" s="221"/>
      <c r="K27" s="221"/>
      <c r="L27" s="221"/>
      <c r="M27" s="221"/>
      <c r="N27" s="220"/>
      <c r="O27" s="221"/>
      <c r="P27" s="220"/>
      <c r="Q27" s="221"/>
      <c r="R27" s="222"/>
      <c r="S27" s="222"/>
      <c r="T27" s="223"/>
      <c r="U27" s="227"/>
    </row>
    <row r="28" spans="1:21" s="120" customFormat="1">
      <c r="A28" s="355" t="s">
        <v>189</v>
      </c>
      <c r="B28" s="207"/>
      <c r="C28" s="235">
        <v>0</v>
      </c>
      <c r="D28" s="220"/>
      <c r="E28" s="235">
        <v>0</v>
      </c>
      <c r="F28" s="220"/>
      <c r="G28" s="235">
        <v>0</v>
      </c>
      <c r="H28" s="220"/>
      <c r="I28" s="234">
        <f>I29+I30</f>
        <v>-38</v>
      </c>
      <c r="J28" s="221"/>
      <c r="K28" s="234">
        <f>K29+K30</f>
        <v>1301</v>
      </c>
      <c r="L28" s="230">
        <f t="shared" ref="L28:M28" si="6">L29+L30</f>
        <v>0</v>
      </c>
      <c r="M28" s="234">
        <f t="shared" si="6"/>
        <v>407</v>
      </c>
      <c r="N28" s="220"/>
      <c r="O28" s="234">
        <f>O29+O30</f>
        <v>39423</v>
      </c>
      <c r="P28" s="220"/>
      <c r="Q28" s="234">
        <f>Q29+Q30</f>
        <v>41093</v>
      </c>
      <c r="R28" s="222"/>
      <c r="S28" s="234">
        <f>S29+S30</f>
        <v>4422</v>
      </c>
      <c r="T28" s="223"/>
      <c r="U28" s="234">
        <f>U29+U30</f>
        <v>45515</v>
      </c>
    </row>
    <row r="29" spans="1:21" s="120" customFormat="1">
      <c r="A29" s="365" t="s">
        <v>206</v>
      </c>
      <c r="B29" s="207"/>
      <c r="C29" s="229">
        <v>0</v>
      </c>
      <c r="D29" s="220"/>
      <c r="E29" s="229">
        <v>0</v>
      </c>
      <c r="F29" s="220"/>
      <c r="G29" s="229">
        <v>0</v>
      </c>
      <c r="H29" s="220"/>
      <c r="I29" s="225">
        <v>0</v>
      </c>
      <c r="J29" s="221"/>
      <c r="K29" s="225">
        <v>0</v>
      </c>
      <c r="L29" s="221"/>
      <c r="M29" s="225">
        <v>0</v>
      </c>
      <c r="N29" s="220"/>
      <c r="O29" s="225">
        <v>39998</v>
      </c>
      <c r="P29" s="220"/>
      <c r="Q29" s="225">
        <f>SUM(C29:P29)</f>
        <v>39998</v>
      </c>
      <c r="R29" s="222"/>
      <c r="S29" s="225">
        <v>5774</v>
      </c>
      <c r="T29" s="223"/>
      <c r="U29" s="228">
        <f>SUM(Q29:T29)</f>
        <v>45772</v>
      </c>
    </row>
    <row r="30" spans="1:21" s="120" customFormat="1">
      <c r="A30" s="365" t="s">
        <v>207</v>
      </c>
      <c r="B30" s="207"/>
      <c r="C30" s="229">
        <v>0</v>
      </c>
      <c r="D30" s="220"/>
      <c r="E30" s="229">
        <v>0</v>
      </c>
      <c r="F30" s="220"/>
      <c r="G30" s="229">
        <v>0</v>
      </c>
      <c r="H30" s="220"/>
      <c r="I30" s="216">
        <v>-38</v>
      </c>
      <c r="J30" s="221"/>
      <c r="K30" s="216">
        <v>1301</v>
      </c>
      <c r="L30" s="221"/>
      <c r="M30" s="216">
        <v>407</v>
      </c>
      <c r="N30" s="220"/>
      <c r="O30" s="225">
        <v>-575</v>
      </c>
      <c r="P30" s="220"/>
      <c r="Q30" s="225">
        <f>SUM(C30:P30)</f>
        <v>1095</v>
      </c>
      <c r="R30" s="222"/>
      <c r="S30" s="225">
        <v>-1352</v>
      </c>
      <c r="T30" s="223"/>
      <c r="U30" s="228">
        <f>SUM(Q30:T30)</f>
        <v>-257</v>
      </c>
    </row>
    <row r="31" spans="1:21" s="120" customFormat="1" ht="5.25" customHeight="1">
      <c r="A31" s="189"/>
      <c r="B31" s="207"/>
      <c r="C31" s="229"/>
      <c r="D31" s="220"/>
      <c r="E31" s="229"/>
      <c r="F31" s="220"/>
      <c r="G31" s="229"/>
      <c r="H31" s="220"/>
      <c r="I31" s="225"/>
      <c r="J31" s="221"/>
      <c r="K31" s="225"/>
      <c r="L31" s="221"/>
      <c r="M31" s="225"/>
      <c r="N31" s="220"/>
      <c r="O31" s="225"/>
      <c r="P31" s="220"/>
      <c r="Q31" s="230"/>
      <c r="R31" s="222"/>
      <c r="S31" s="225"/>
      <c r="T31" s="223"/>
      <c r="U31" s="228"/>
    </row>
    <row r="32" spans="1:21" s="120" customFormat="1">
      <c r="A32" s="351" t="s">
        <v>190</v>
      </c>
      <c r="B32" s="207"/>
      <c r="C32" s="229">
        <v>0</v>
      </c>
      <c r="D32" s="220"/>
      <c r="E32" s="229">
        <v>0</v>
      </c>
      <c r="F32" s="220"/>
      <c r="G32" s="229">
        <v>0</v>
      </c>
      <c r="H32" s="220"/>
      <c r="I32" s="225">
        <v>-294</v>
      </c>
      <c r="J32" s="221"/>
      <c r="K32" s="229">
        <v>0</v>
      </c>
      <c r="L32" s="221"/>
      <c r="M32" s="229">
        <v>0</v>
      </c>
      <c r="N32" s="220"/>
      <c r="O32" s="225">
        <v>294</v>
      </c>
      <c r="P32" s="220"/>
      <c r="Q32" s="225">
        <f>SUM(I32:P32)</f>
        <v>0</v>
      </c>
      <c r="R32" s="222"/>
      <c r="S32" s="225">
        <v>0</v>
      </c>
      <c r="T32" s="223"/>
      <c r="U32" s="228">
        <f>Q32+S32</f>
        <v>0</v>
      </c>
    </row>
    <row r="33" spans="1:21" s="120" customFormat="1" ht="7.5" customHeight="1">
      <c r="A33" s="189"/>
      <c r="B33" s="207"/>
      <c r="C33" s="221"/>
      <c r="D33" s="220"/>
      <c r="E33" s="220"/>
      <c r="F33" s="220"/>
      <c r="G33" s="221"/>
      <c r="H33" s="220"/>
      <c r="I33" s="221"/>
      <c r="J33" s="221"/>
      <c r="K33" s="221"/>
      <c r="L33" s="221"/>
      <c r="M33" s="221"/>
      <c r="N33" s="220"/>
      <c r="O33" s="221"/>
      <c r="P33" s="220"/>
      <c r="Q33" s="221"/>
      <c r="R33" s="222"/>
      <c r="S33" s="222"/>
      <c r="T33" s="223"/>
      <c r="U33" s="227"/>
    </row>
    <row r="34" spans="1:21" s="120" customFormat="1" ht="18" customHeight="1" thickBot="1">
      <c r="A34" s="190" t="s">
        <v>191</v>
      </c>
      <c r="B34" s="207">
        <f>+SFP!C38</f>
        <v>28</v>
      </c>
      <c r="C34" s="226">
        <f t="shared" ref="C34:P34" si="7">+C10+C13+C17+C21+C28+C32</f>
        <v>134798</v>
      </c>
      <c r="D34" s="226">
        <f t="shared" si="7"/>
        <v>0</v>
      </c>
      <c r="E34" s="226">
        <f>+E10+E13+E17+E21+E28+E32+E15</f>
        <v>-33834</v>
      </c>
      <c r="F34" s="226">
        <f t="shared" si="7"/>
        <v>0</v>
      </c>
      <c r="G34" s="226">
        <f t="shared" si="7"/>
        <v>51666</v>
      </c>
      <c r="H34" s="226">
        <f t="shared" si="7"/>
        <v>0</v>
      </c>
      <c r="I34" s="226">
        <f t="shared" si="7"/>
        <v>31945</v>
      </c>
      <c r="J34" s="226">
        <f t="shared" si="7"/>
        <v>0</v>
      </c>
      <c r="K34" s="226">
        <f t="shared" si="7"/>
        <v>4109</v>
      </c>
      <c r="L34" s="226">
        <f t="shared" si="7"/>
        <v>0</v>
      </c>
      <c r="M34" s="226">
        <f t="shared" si="7"/>
        <v>-310</v>
      </c>
      <c r="N34" s="226">
        <f t="shared" si="7"/>
        <v>0</v>
      </c>
      <c r="O34" s="226">
        <f>+O10+O13+O17+O21+O28+O32+O15</f>
        <v>281509</v>
      </c>
      <c r="P34" s="226" t="e">
        <f t="shared" si="7"/>
        <v>#REF!</v>
      </c>
      <c r="Q34" s="226">
        <f>+Q10+Q13+Q17+Q21+Q28+Q32+Q15</f>
        <v>469883</v>
      </c>
      <c r="R34" s="226"/>
      <c r="S34" s="226">
        <f>+S10+S13+S17+S21+S28+S32+S15</f>
        <v>33227</v>
      </c>
      <c r="T34" s="226" t="e">
        <f>+T10+T13+T17+T21+T28+T32</f>
        <v>#REF!</v>
      </c>
      <c r="U34" s="226">
        <f>+U10+U13+U17+U21+U28+U32+U15</f>
        <v>503110</v>
      </c>
    </row>
    <row r="35" spans="1:21" s="120" customFormat="1" ht="12" customHeight="1" thickTop="1">
      <c r="A35" s="190"/>
      <c r="B35" s="207"/>
      <c r="C35" s="221"/>
      <c r="D35" s="220"/>
      <c r="E35" s="221"/>
      <c r="F35" s="220"/>
      <c r="G35" s="221"/>
      <c r="H35" s="220"/>
      <c r="I35" s="221"/>
      <c r="J35" s="221"/>
      <c r="K35" s="221"/>
      <c r="L35" s="221"/>
      <c r="M35" s="221"/>
      <c r="N35" s="220"/>
      <c r="O35" s="221"/>
      <c r="P35" s="220"/>
      <c r="Q35" s="221"/>
      <c r="R35" s="222"/>
      <c r="S35" s="221"/>
      <c r="T35" s="223"/>
      <c r="U35" s="221"/>
    </row>
    <row r="36" spans="1:21" s="120" customFormat="1" ht="16.149999999999999" customHeight="1" thickBot="1">
      <c r="A36" s="190" t="s">
        <v>192</v>
      </c>
      <c r="B36" s="207"/>
      <c r="C36" s="226">
        <v>134798</v>
      </c>
      <c r="D36" s="220"/>
      <c r="E36" s="226">
        <v>-33834</v>
      </c>
      <c r="F36" s="220"/>
      <c r="G36" s="226">
        <v>51666</v>
      </c>
      <c r="H36" s="220"/>
      <c r="I36" s="226">
        <v>31945</v>
      </c>
      <c r="J36" s="221"/>
      <c r="K36" s="226">
        <v>4109</v>
      </c>
      <c r="L36" s="221"/>
      <c r="M36" s="226">
        <v>-310</v>
      </c>
      <c r="N36" s="220"/>
      <c r="O36" s="226">
        <v>281509</v>
      </c>
      <c r="P36" s="220"/>
      <c r="Q36" s="226">
        <v>469883</v>
      </c>
      <c r="R36" s="222"/>
      <c r="S36" s="226">
        <v>33227</v>
      </c>
      <c r="T36" s="223"/>
      <c r="U36" s="226">
        <v>503110</v>
      </c>
    </row>
    <row r="37" spans="1:21" s="120" customFormat="1" ht="17.45" customHeight="1" thickTop="1">
      <c r="A37" s="283" t="s">
        <v>199</v>
      </c>
      <c r="B37" s="207"/>
      <c r="C37" s="232">
        <v>0</v>
      </c>
      <c r="D37" s="220"/>
      <c r="E37" s="232">
        <v>0</v>
      </c>
      <c r="F37" s="220"/>
      <c r="G37" s="232">
        <v>0</v>
      </c>
      <c r="H37" s="220"/>
      <c r="I37" s="232">
        <v>0</v>
      </c>
      <c r="J37" s="221"/>
      <c r="K37" s="232">
        <v>0</v>
      </c>
      <c r="L37" s="221"/>
      <c r="M37" s="232">
        <v>0</v>
      </c>
      <c r="N37" s="220"/>
      <c r="O37" s="220">
        <f>-2253</f>
        <v>-2253</v>
      </c>
      <c r="P37" s="220"/>
      <c r="Q37" s="225">
        <f>SUM(C37:P37)</f>
        <v>-2253</v>
      </c>
      <c r="R37" s="236"/>
      <c r="S37" s="220">
        <v>-695</v>
      </c>
      <c r="T37" s="237"/>
      <c r="U37" s="228">
        <f>SUM(Q37:T37)</f>
        <v>-2948</v>
      </c>
    </row>
    <row r="38" spans="1:21" s="120" customFormat="1" ht="17.45" customHeight="1" thickBot="1">
      <c r="A38" s="190" t="s">
        <v>193</v>
      </c>
      <c r="B38" s="207"/>
      <c r="C38" s="226">
        <v>134798</v>
      </c>
      <c r="D38" s="220"/>
      <c r="E38" s="226">
        <v>-33834</v>
      </c>
      <c r="F38" s="220"/>
      <c r="G38" s="226">
        <v>51666</v>
      </c>
      <c r="H38" s="220"/>
      <c r="I38" s="226">
        <v>31945</v>
      </c>
      <c r="J38" s="221"/>
      <c r="K38" s="226">
        <v>4109</v>
      </c>
      <c r="L38" s="221"/>
      <c r="M38" s="226">
        <v>-310</v>
      </c>
      <c r="N38" s="220"/>
      <c r="O38" s="226">
        <f>SUM(O36:O37)</f>
        <v>279256</v>
      </c>
      <c r="P38" s="220"/>
      <c r="Q38" s="226">
        <f>SUM(Q36:Q37)</f>
        <v>467630</v>
      </c>
      <c r="R38" s="222"/>
      <c r="S38" s="226">
        <f>SUM(S36:S37)</f>
        <v>32532</v>
      </c>
      <c r="T38" s="223"/>
      <c r="U38" s="226">
        <f>SUM(U36:U37)</f>
        <v>500162</v>
      </c>
    </row>
    <row r="39" spans="1:21" s="120" customFormat="1" ht="18" thickTop="1">
      <c r="A39" s="191" t="s">
        <v>194</v>
      </c>
      <c r="B39" s="207"/>
      <c r="C39" s="221"/>
      <c r="D39" s="220"/>
      <c r="E39" s="220"/>
      <c r="F39" s="220"/>
      <c r="G39" s="221"/>
      <c r="H39" s="220"/>
      <c r="I39" s="221"/>
      <c r="J39" s="221"/>
      <c r="K39" s="221"/>
      <c r="L39" s="221"/>
      <c r="M39" s="221"/>
      <c r="N39" s="220"/>
      <c r="O39" s="221"/>
      <c r="P39" s="220"/>
      <c r="Q39" s="221"/>
      <c r="R39" s="222"/>
      <c r="S39" s="222"/>
      <c r="T39" s="223"/>
      <c r="U39" s="227"/>
    </row>
    <row r="40" spans="1:21" s="120" customFormat="1">
      <c r="A40" s="351" t="s">
        <v>185</v>
      </c>
      <c r="B40" s="207"/>
      <c r="C40" s="225">
        <v>0</v>
      </c>
      <c r="D40" s="225"/>
      <c r="E40" s="225">
        <v>-850</v>
      </c>
      <c r="F40" s="225"/>
      <c r="G40" s="225">
        <v>0</v>
      </c>
      <c r="H40" s="225"/>
      <c r="I40" s="225">
        <v>0</v>
      </c>
      <c r="J40" s="225"/>
      <c r="K40" s="225">
        <v>0</v>
      </c>
      <c r="L40" s="225"/>
      <c r="M40" s="225">
        <v>0</v>
      </c>
      <c r="N40" s="225"/>
      <c r="O40" s="225">
        <v>-1</v>
      </c>
      <c r="P40" s="225"/>
      <c r="Q40" s="225">
        <f>SUM(C40:O40)</f>
        <v>-851</v>
      </c>
      <c r="R40" s="227"/>
      <c r="S40" s="225">
        <v>0</v>
      </c>
      <c r="T40" s="227"/>
      <c r="U40" s="227">
        <f>+Q40+S40</f>
        <v>-851</v>
      </c>
    </row>
    <row r="41" spans="1:21" s="120" customFormat="1" ht="6" customHeight="1">
      <c r="A41" s="192"/>
      <c r="B41" s="20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30"/>
      <c r="R41" s="227"/>
      <c r="S41" s="225"/>
      <c r="T41" s="227"/>
      <c r="U41" s="228"/>
    </row>
    <row r="42" spans="1:21" s="120" customFormat="1" ht="18" customHeight="1">
      <c r="A42" s="356" t="s">
        <v>186</v>
      </c>
      <c r="B42" s="207"/>
      <c r="C42" s="267">
        <v>0</v>
      </c>
      <c r="D42" s="225"/>
      <c r="E42" s="225">
        <v>265</v>
      </c>
      <c r="F42" s="225"/>
      <c r="G42" s="267">
        <v>0</v>
      </c>
      <c r="H42" s="267"/>
      <c r="I42" s="267">
        <v>775</v>
      </c>
      <c r="J42" s="267"/>
      <c r="K42" s="267">
        <v>0</v>
      </c>
      <c r="L42" s="267"/>
      <c r="M42" s="267">
        <v>0</v>
      </c>
      <c r="N42" s="267"/>
      <c r="O42" s="267">
        <v>-734</v>
      </c>
      <c r="P42" s="225"/>
      <c r="Q42" s="230">
        <f>SUM(E42:P42)</f>
        <v>306</v>
      </c>
      <c r="R42" s="227"/>
      <c r="S42" s="225">
        <v>-306</v>
      </c>
      <c r="T42" s="227"/>
      <c r="U42" s="228">
        <f>SUM(Q42:T42)</f>
        <v>0</v>
      </c>
    </row>
    <row r="43" spans="1:21" s="120" customFormat="1" ht="18" customHeight="1">
      <c r="A43" s="192" t="s">
        <v>195</v>
      </c>
      <c r="B43" s="207"/>
      <c r="C43" s="267">
        <v>0</v>
      </c>
      <c r="D43" s="225"/>
      <c r="E43" s="225">
        <v>1082</v>
      </c>
      <c r="F43" s="225"/>
      <c r="G43" s="267">
        <v>0</v>
      </c>
      <c r="H43" s="267"/>
      <c r="I43" s="267">
        <v>0</v>
      </c>
      <c r="J43" s="267"/>
      <c r="K43" s="267">
        <v>0</v>
      </c>
      <c r="L43" s="267"/>
      <c r="M43" s="267">
        <v>0</v>
      </c>
      <c r="N43" s="267"/>
      <c r="O43" s="267">
        <v>142</v>
      </c>
      <c r="P43" s="225"/>
      <c r="Q43" s="230">
        <f>SUM(E43:P43)</f>
        <v>1224</v>
      </c>
      <c r="R43" s="227"/>
      <c r="S43" s="225">
        <v>0</v>
      </c>
      <c r="T43" s="227"/>
      <c r="U43" s="228">
        <f>SUM(Q43:T43)</f>
        <v>1224</v>
      </c>
    </row>
    <row r="44" spans="1:21" s="120" customFormat="1">
      <c r="A44" s="283" t="s">
        <v>187</v>
      </c>
      <c r="B44" s="207"/>
      <c r="C44" s="268">
        <v>0</v>
      </c>
      <c r="D44" s="230"/>
      <c r="E44" s="268">
        <v>0</v>
      </c>
      <c r="F44" s="225"/>
      <c r="G44" s="234">
        <f>G45+G46</f>
        <v>4301</v>
      </c>
      <c r="H44" s="225">
        <f t="shared" ref="H44:T44" si="8">H45+H46</f>
        <v>0</v>
      </c>
      <c r="I44" s="268">
        <f t="shared" si="8"/>
        <v>0</v>
      </c>
      <c r="J44" s="225">
        <f t="shared" si="8"/>
        <v>0</v>
      </c>
      <c r="K44" s="268">
        <f t="shared" si="8"/>
        <v>0</v>
      </c>
      <c r="L44" s="225">
        <f t="shared" si="8"/>
        <v>0</v>
      </c>
      <c r="M44" s="268">
        <f t="shared" si="8"/>
        <v>0</v>
      </c>
      <c r="N44" s="225">
        <f t="shared" si="8"/>
        <v>0</v>
      </c>
      <c r="O44" s="234">
        <f>O45+O46+O47</f>
        <v>-24407</v>
      </c>
      <c r="P44" s="225">
        <f t="shared" si="8"/>
        <v>0</v>
      </c>
      <c r="Q44" s="234">
        <f>Q45+Q46+Q47</f>
        <v>-20106</v>
      </c>
      <c r="R44" s="225">
        <f t="shared" si="8"/>
        <v>0</v>
      </c>
      <c r="S44" s="268">
        <f t="shared" si="8"/>
        <v>0</v>
      </c>
      <c r="T44" s="225">
        <f t="shared" si="8"/>
        <v>0</v>
      </c>
      <c r="U44" s="230">
        <f>U45+U46+U47</f>
        <v>-20106</v>
      </c>
    </row>
    <row r="45" spans="1:21" s="120" customFormat="1">
      <c r="A45" s="363" t="s">
        <v>200</v>
      </c>
      <c r="B45" s="207"/>
      <c r="C45" s="225">
        <v>0</v>
      </c>
      <c r="D45" s="225"/>
      <c r="E45" s="225">
        <v>0</v>
      </c>
      <c r="F45" s="225"/>
      <c r="G45" s="225">
        <v>4301</v>
      </c>
      <c r="H45" s="225"/>
      <c r="I45" s="225">
        <v>0</v>
      </c>
      <c r="J45" s="225"/>
      <c r="K45" s="225">
        <v>0</v>
      </c>
      <c r="L45" s="225"/>
      <c r="M45" s="225">
        <v>0</v>
      </c>
      <c r="N45" s="225"/>
      <c r="O45" s="225">
        <v>-4301</v>
      </c>
      <c r="P45" s="225"/>
      <c r="Q45" s="225">
        <f>SUM(C45:O45)</f>
        <v>0</v>
      </c>
      <c r="R45" s="228"/>
      <c r="S45" s="225">
        <v>0</v>
      </c>
      <c r="T45" s="269"/>
      <c r="U45" s="270">
        <f t="shared" ref="U45" si="9">+Q45+S45</f>
        <v>0</v>
      </c>
    </row>
    <row r="46" spans="1:21" s="120" customFormat="1">
      <c r="A46" s="363" t="s">
        <v>212</v>
      </c>
      <c r="B46" s="207"/>
      <c r="C46" s="225">
        <v>0</v>
      </c>
      <c r="D46" s="225"/>
      <c r="E46" s="225">
        <v>0</v>
      </c>
      <c r="F46" s="225"/>
      <c r="G46" s="225">
        <v>0</v>
      </c>
      <c r="H46" s="225"/>
      <c r="I46" s="225">
        <v>0</v>
      </c>
      <c r="J46" s="225"/>
      <c r="K46" s="225">
        <v>0</v>
      </c>
      <c r="L46" s="225"/>
      <c r="M46" s="225">
        <v>0</v>
      </c>
      <c r="N46" s="225"/>
      <c r="O46" s="225">
        <f>-13822</f>
        <v>-13822</v>
      </c>
      <c r="P46" s="225"/>
      <c r="Q46" s="225">
        <f>SUM(C46:O46)</f>
        <v>-13822</v>
      </c>
      <c r="R46" s="228"/>
      <c r="S46" s="225">
        <v>0</v>
      </c>
      <c r="T46" s="228"/>
      <c r="U46" s="228">
        <f t="shared" ref="U46:U49" si="10">+Q46+S46</f>
        <v>-13822</v>
      </c>
    </row>
    <row r="47" spans="1:21" s="120" customFormat="1">
      <c r="A47" s="362" t="s">
        <v>209</v>
      </c>
      <c r="B47" s="207"/>
      <c r="C47" s="225">
        <v>0</v>
      </c>
      <c r="D47" s="225"/>
      <c r="E47" s="225">
        <v>0</v>
      </c>
      <c r="F47" s="225"/>
      <c r="G47" s="225">
        <v>0</v>
      </c>
      <c r="H47" s="225"/>
      <c r="I47" s="225">
        <v>0</v>
      </c>
      <c r="J47" s="225"/>
      <c r="K47" s="225">
        <v>0</v>
      </c>
      <c r="L47" s="225"/>
      <c r="M47" s="225">
        <v>0</v>
      </c>
      <c r="N47" s="225"/>
      <c r="O47" s="225">
        <v>-6284</v>
      </c>
      <c r="P47" s="225"/>
      <c r="Q47" s="225">
        <f>SUM(C47:O47)</f>
        <v>-6284</v>
      </c>
      <c r="R47" s="228"/>
      <c r="S47" s="225">
        <v>0</v>
      </c>
      <c r="T47" s="228"/>
      <c r="U47" s="228">
        <f t="shared" si="10"/>
        <v>-6284</v>
      </c>
    </row>
    <row r="48" spans="1:21" s="120" customFormat="1" ht="6.75" customHeight="1">
      <c r="A48" s="193"/>
      <c r="B48" s="207"/>
      <c r="C48" s="230"/>
      <c r="D48" s="225"/>
      <c r="E48" s="225"/>
      <c r="F48" s="225"/>
      <c r="G48" s="230"/>
      <c r="H48" s="225"/>
      <c r="I48" s="230"/>
      <c r="J48" s="230"/>
      <c r="K48" s="230"/>
      <c r="L48" s="230"/>
      <c r="M48" s="230"/>
      <c r="N48" s="225"/>
      <c r="O48" s="230"/>
      <c r="P48" s="225"/>
      <c r="Q48" s="230"/>
      <c r="R48" s="227"/>
      <c r="S48" s="227"/>
      <c r="T48" s="227"/>
      <c r="U48" s="227"/>
    </row>
    <row r="49" spans="1:21" s="120" customFormat="1">
      <c r="A49" s="354" t="s">
        <v>188</v>
      </c>
      <c r="B49" s="207"/>
      <c r="C49" s="268">
        <v>0</v>
      </c>
      <c r="D49" s="230"/>
      <c r="E49" s="268">
        <v>0</v>
      </c>
      <c r="F49" s="230"/>
      <c r="G49" s="268">
        <v>0</v>
      </c>
      <c r="H49" s="230"/>
      <c r="I49" s="268">
        <v>0</v>
      </c>
      <c r="J49" s="230"/>
      <c r="K49" s="268">
        <v>0</v>
      </c>
      <c r="L49" s="230"/>
      <c r="M49" s="268">
        <v>0</v>
      </c>
      <c r="N49" s="230"/>
      <c r="O49" s="234">
        <f>SUM(O50:O54)</f>
        <v>-1279</v>
      </c>
      <c r="P49" s="225"/>
      <c r="Q49" s="234">
        <f>SUM(Q50:Q54)</f>
        <v>-1279</v>
      </c>
      <c r="R49" s="227"/>
      <c r="S49" s="231">
        <f>SUM(S50:S54)</f>
        <v>-914</v>
      </c>
      <c r="T49" s="227"/>
      <c r="U49" s="231">
        <f t="shared" si="10"/>
        <v>-2193</v>
      </c>
    </row>
    <row r="50" spans="1:21" s="120" customFormat="1">
      <c r="A50" s="364" t="s">
        <v>210</v>
      </c>
      <c r="B50" s="207"/>
      <c r="C50" s="225">
        <v>0</v>
      </c>
      <c r="D50" s="225"/>
      <c r="E50" s="225">
        <v>0</v>
      </c>
      <c r="F50" s="225"/>
      <c r="G50" s="225">
        <v>0</v>
      </c>
      <c r="H50" s="225"/>
      <c r="I50" s="225">
        <v>0</v>
      </c>
      <c r="J50" s="230"/>
      <c r="K50" s="225">
        <v>0</v>
      </c>
      <c r="L50" s="230"/>
      <c r="M50" s="225">
        <v>0</v>
      </c>
      <c r="N50" s="225"/>
      <c r="O50" s="225">
        <v>0</v>
      </c>
      <c r="P50" s="225"/>
      <c r="Q50" s="225">
        <f t="shared" ref="Q50:Q54" si="11">SUM(C50:O50)</f>
        <v>0</v>
      </c>
      <c r="R50" s="227"/>
      <c r="S50" s="225">
        <v>738</v>
      </c>
      <c r="T50" s="227"/>
      <c r="U50" s="228">
        <f t="shared" ref="U50:U54" si="12">+Q50+S50</f>
        <v>738</v>
      </c>
    </row>
    <row r="51" spans="1:21" s="120" customFormat="1">
      <c r="A51" s="364" t="s">
        <v>202</v>
      </c>
      <c r="B51" s="207"/>
      <c r="C51" s="225">
        <v>0</v>
      </c>
      <c r="D51" s="225"/>
      <c r="E51" s="225">
        <v>0</v>
      </c>
      <c r="F51" s="225"/>
      <c r="G51" s="225">
        <v>0</v>
      </c>
      <c r="H51" s="225"/>
      <c r="I51" s="225">
        <v>0</v>
      </c>
      <c r="J51" s="230"/>
      <c r="K51" s="225">
        <v>0</v>
      </c>
      <c r="L51" s="230"/>
      <c r="M51" s="225">
        <v>0</v>
      </c>
      <c r="N51" s="225"/>
      <c r="O51" s="225">
        <v>0</v>
      </c>
      <c r="P51" s="225"/>
      <c r="Q51" s="225">
        <f t="shared" si="11"/>
        <v>0</v>
      </c>
      <c r="R51" s="227"/>
      <c r="S51" s="225">
        <v>-2716</v>
      </c>
      <c r="T51" s="227"/>
      <c r="U51" s="228">
        <f t="shared" si="12"/>
        <v>-2716</v>
      </c>
    </row>
    <row r="52" spans="1:21" s="120" customFormat="1">
      <c r="A52" s="364" t="s">
        <v>203</v>
      </c>
      <c r="C52" s="225">
        <v>0</v>
      </c>
      <c r="D52" s="225"/>
      <c r="E52" s="225">
        <v>0</v>
      </c>
      <c r="F52" s="225"/>
      <c r="G52" s="225">
        <v>0</v>
      </c>
      <c r="H52" s="225"/>
      <c r="I52" s="225">
        <v>0</v>
      </c>
      <c r="J52" s="230"/>
      <c r="K52" s="225">
        <v>0</v>
      </c>
      <c r="L52" s="230"/>
      <c r="M52" s="225">
        <v>0</v>
      </c>
      <c r="N52" s="225"/>
      <c r="O52" s="225">
        <v>-1</v>
      </c>
      <c r="P52" s="225"/>
      <c r="Q52" s="225">
        <f t="shared" si="11"/>
        <v>-1</v>
      </c>
      <c r="R52" s="227"/>
      <c r="S52" s="225">
        <v>1303</v>
      </c>
      <c r="T52" s="227"/>
      <c r="U52" s="228">
        <f t="shared" si="12"/>
        <v>1302</v>
      </c>
    </row>
    <row r="53" spans="1:21" s="120" customFormat="1">
      <c r="A53" s="364" t="s">
        <v>204</v>
      </c>
      <c r="B53" s="207"/>
      <c r="C53" s="225">
        <v>0</v>
      </c>
      <c r="D53" s="225"/>
      <c r="E53" s="225">
        <v>0</v>
      </c>
      <c r="F53" s="225"/>
      <c r="G53" s="225">
        <v>0</v>
      </c>
      <c r="H53" s="225"/>
      <c r="I53" s="225">
        <v>0</v>
      </c>
      <c r="J53" s="230"/>
      <c r="K53" s="225">
        <v>0</v>
      </c>
      <c r="L53" s="230"/>
      <c r="M53" s="225">
        <v>0</v>
      </c>
      <c r="N53" s="225"/>
      <c r="O53" s="225">
        <v>-1803</v>
      </c>
      <c r="P53" s="225"/>
      <c r="Q53" s="225">
        <f t="shared" si="11"/>
        <v>-1803</v>
      </c>
      <c r="R53" s="227"/>
      <c r="S53" s="225">
        <v>-385</v>
      </c>
      <c r="T53" s="227"/>
      <c r="U53" s="228">
        <f t="shared" si="12"/>
        <v>-2188</v>
      </c>
    </row>
    <row r="54" spans="1:21" s="120" customFormat="1">
      <c r="A54" s="364" t="s">
        <v>205</v>
      </c>
      <c r="B54" s="207"/>
      <c r="C54" s="225">
        <v>0</v>
      </c>
      <c r="D54" s="225"/>
      <c r="E54" s="225">
        <v>0</v>
      </c>
      <c r="F54" s="225"/>
      <c r="G54" s="225">
        <v>0</v>
      </c>
      <c r="H54" s="225"/>
      <c r="I54" s="225">
        <v>0</v>
      </c>
      <c r="J54" s="230"/>
      <c r="K54" s="225">
        <v>0</v>
      </c>
      <c r="L54" s="230"/>
      <c r="M54" s="225">
        <v>0</v>
      </c>
      <c r="N54" s="225"/>
      <c r="O54" s="225">
        <v>525</v>
      </c>
      <c r="P54" s="225"/>
      <c r="Q54" s="225">
        <f t="shared" si="11"/>
        <v>525</v>
      </c>
      <c r="R54" s="227"/>
      <c r="S54" s="225">
        <v>146</v>
      </c>
      <c r="T54" s="227"/>
      <c r="U54" s="228">
        <f t="shared" si="12"/>
        <v>671</v>
      </c>
    </row>
    <row r="55" spans="1:21" s="120" customFormat="1" ht="6.75" customHeight="1">
      <c r="A55" s="193"/>
      <c r="B55" s="207"/>
      <c r="C55" s="230"/>
      <c r="D55" s="225"/>
      <c r="E55" s="225"/>
      <c r="F55" s="225"/>
      <c r="G55" s="230"/>
      <c r="H55" s="225"/>
      <c r="I55" s="230"/>
      <c r="J55" s="230"/>
      <c r="K55" s="230"/>
      <c r="L55" s="230"/>
      <c r="M55" s="230"/>
      <c r="N55" s="225"/>
      <c r="O55" s="230"/>
      <c r="P55" s="225"/>
      <c r="Q55" s="230"/>
      <c r="R55" s="227"/>
      <c r="S55" s="227"/>
      <c r="T55" s="227"/>
      <c r="U55" s="227"/>
    </row>
    <row r="56" spans="1:21" s="120" customFormat="1">
      <c r="A56" s="355" t="s">
        <v>189</v>
      </c>
      <c r="B56" s="207"/>
      <c r="C56" s="234">
        <v>0</v>
      </c>
      <c r="D56" s="225"/>
      <c r="E56" s="234">
        <v>0</v>
      </c>
      <c r="F56" s="225"/>
      <c r="G56" s="234">
        <v>0</v>
      </c>
      <c r="H56" s="225"/>
      <c r="I56" s="234">
        <f>I57+I58</f>
        <v>0</v>
      </c>
      <c r="J56" s="230"/>
      <c r="K56" s="234">
        <f>K57+K58</f>
        <v>-792</v>
      </c>
      <c r="L56" s="230">
        <f t="shared" ref="L56:U56" si="13">L57+L58</f>
        <v>0</v>
      </c>
      <c r="M56" s="234">
        <f t="shared" si="13"/>
        <v>1144</v>
      </c>
      <c r="N56" s="230">
        <f t="shared" si="13"/>
        <v>0</v>
      </c>
      <c r="O56" s="234">
        <f t="shared" si="13"/>
        <v>28284</v>
      </c>
      <c r="P56" s="230">
        <f t="shared" si="13"/>
        <v>0</v>
      </c>
      <c r="Q56" s="234">
        <f>Q57+Q58</f>
        <v>28636</v>
      </c>
      <c r="R56" s="230">
        <f t="shared" si="13"/>
        <v>0</v>
      </c>
      <c r="S56" s="234">
        <f t="shared" si="13"/>
        <v>1657</v>
      </c>
      <c r="T56" s="234">
        <f t="shared" si="13"/>
        <v>0</v>
      </c>
      <c r="U56" s="234">
        <f t="shared" si="13"/>
        <v>30293</v>
      </c>
    </row>
    <row r="57" spans="1:21" s="120" customFormat="1">
      <c r="A57" s="365" t="s">
        <v>211</v>
      </c>
      <c r="B57" s="207"/>
      <c r="C57" s="225">
        <v>0</v>
      </c>
      <c r="D57" s="225"/>
      <c r="E57" s="225">
        <v>0</v>
      </c>
      <c r="F57" s="225"/>
      <c r="G57" s="225">
        <v>0</v>
      </c>
      <c r="H57" s="225"/>
      <c r="I57" s="225">
        <v>0</v>
      </c>
      <c r="J57" s="230"/>
      <c r="K57" s="225">
        <v>0</v>
      </c>
      <c r="L57" s="230"/>
      <c r="M57" s="225">
        <v>0</v>
      </c>
      <c r="N57" s="225"/>
      <c r="O57" s="225">
        <f>28343</f>
        <v>28343</v>
      </c>
      <c r="P57" s="225"/>
      <c r="Q57" s="230">
        <f>SUM(C57:O57)</f>
        <v>28343</v>
      </c>
      <c r="R57" s="227"/>
      <c r="S57" s="225">
        <v>2294</v>
      </c>
      <c r="T57" s="227"/>
      <c r="U57" s="228">
        <f>+Q57+S57</f>
        <v>30637</v>
      </c>
    </row>
    <row r="58" spans="1:21" s="120" customFormat="1">
      <c r="A58" s="365" t="s">
        <v>214</v>
      </c>
      <c r="B58" s="207"/>
      <c r="C58" s="225">
        <v>0</v>
      </c>
      <c r="D58" s="225"/>
      <c r="E58" s="225">
        <v>0</v>
      </c>
      <c r="F58" s="225"/>
      <c r="G58" s="225">
        <v>0</v>
      </c>
      <c r="H58" s="225"/>
      <c r="I58" s="225">
        <v>0</v>
      </c>
      <c r="J58" s="230"/>
      <c r="K58" s="225">
        <v>-792</v>
      </c>
      <c r="L58" s="230"/>
      <c r="M58" s="225">
        <v>1144</v>
      </c>
      <c r="N58" s="225"/>
      <c r="O58" s="225">
        <v>-59</v>
      </c>
      <c r="P58" s="225"/>
      <c r="Q58" s="230">
        <f>SUM(C58:O58)</f>
        <v>293</v>
      </c>
      <c r="R58" s="227"/>
      <c r="S58" s="225">
        <v>-637</v>
      </c>
      <c r="T58" s="227"/>
      <c r="U58" s="228">
        <f>+Q58+S58</f>
        <v>-344</v>
      </c>
    </row>
    <row r="59" spans="1:21" s="120" customFormat="1" ht="5.25" customHeight="1">
      <c r="A59" s="189"/>
      <c r="B59" s="207"/>
      <c r="C59" s="225"/>
      <c r="D59" s="225"/>
      <c r="E59" s="225"/>
      <c r="F59" s="225"/>
      <c r="G59" s="225"/>
      <c r="H59" s="225"/>
      <c r="I59" s="225"/>
      <c r="J59" s="230"/>
      <c r="K59" s="225"/>
      <c r="L59" s="230"/>
      <c r="M59" s="225"/>
      <c r="N59" s="225"/>
      <c r="O59" s="225"/>
      <c r="P59" s="225"/>
      <c r="Q59" s="230">
        <f t="shared" ref="Q59:Q60" si="14">SUM(C59:O59)</f>
        <v>0</v>
      </c>
      <c r="R59" s="227"/>
      <c r="S59" s="225"/>
      <c r="T59" s="227"/>
      <c r="U59" s="228"/>
    </row>
    <row r="60" spans="1:21" s="120" customFormat="1">
      <c r="A60" s="351" t="s">
        <v>190</v>
      </c>
      <c r="B60" s="207"/>
      <c r="C60" s="225">
        <v>0</v>
      </c>
      <c r="D60" s="225"/>
      <c r="E60" s="225">
        <v>0</v>
      </c>
      <c r="F60" s="225"/>
      <c r="G60" s="225">
        <v>0</v>
      </c>
      <c r="H60" s="225"/>
      <c r="I60" s="225">
        <v>-3456</v>
      </c>
      <c r="J60" s="230"/>
      <c r="K60" s="225">
        <v>-384</v>
      </c>
      <c r="L60" s="230"/>
      <c r="M60" s="225">
        <v>0</v>
      </c>
      <c r="N60" s="225"/>
      <c r="O60" s="225">
        <v>3840</v>
      </c>
      <c r="P60" s="225"/>
      <c r="Q60" s="230">
        <f t="shared" si="14"/>
        <v>0</v>
      </c>
      <c r="R60" s="227"/>
      <c r="S60" s="225">
        <v>0</v>
      </c>
      <c r="T60" s="227"/>
      <c r="U60" s="228">
        <f>+Q60+S60</f>
        <v>0</v>
      </c>
    </row>
    <row r="61" spans="1:21" s="120" customFormat="1" ht="17.25" thickBot="1">
      <c r="A61" s="190" t="s">
        <v>196</v>
      </c>
      <c r="B61" s="207">
        <v>28</v>
      </c>
      <c r="C61" s="226">
        <f>+C34+C40+C44+C49+C56+C60</f>
        <v>134798</v>
      </c>
      <c r="D61" s="220"/>
      <c r="E61" s="226">
        <f>+E36+E40+E44+E49+E56+E60+E42+E43</f>
        <v>-33337</v>
      </c>
      <c r="F61" s="220"/>
      <c r="G61" s="226">
        <f>+G36+G40+G44+G49+G56+G60+G42</f>
        <v>55967</v>
      </c>
      <c r="H61" s="220"/>
      <c r="I61" s="226">
        <f>+I36+I40+I44+I49+I56+I60+I42</f>
        <v>29264</v>
      </c>
      <c r="J61" s="221"/>
      <c r="K61" s="226">
        <f>+K36+K40+K44+K49+K56+K60+K42</f>
        <v>2933</v>
      </c>
      <c r="L61" s="221"/>
      <c r="M61" s="226">
        <f>+M36+M40+M44+M49+M56+M60+M42</f>
        <v>834</v>
      </c>
      <c r="N61" s="220"/>
      <c r="O61" s="226">
        <f>+O38+O40+O44+O49+O56+O60+O42+O43</f>
        <v>285101</v>
      </c>
      <c r="P61" s="220"/>
      <c r="Q61" s="226">
        <f>+Q38+Q40+Q44+Q49+Q56+Q60+Q42+Q43</f>
        <v>475560</v>
      </c>
      <c r="R61" s="222"/>
      <c r="S61" s="226">
        <f>+S38+S40+S44+S49+S56+S60+S42</f>
        <v>32969</v>
      </c>
      <c r="T61" s="223"/>
      <c r="U61" s="226">
        <f>+U38+U40+U44+U49+U56+U60+U42+U43</f>
        <v>508529</v>
      </c>
    </row>
    <row r="62" spans="1:21" s="120" customFormat="1" ht="17.25" thickTop="1">
      <c r="A62" s="190"/>
      <c r="B62" s="207"/>
      <c r="C62" s="221"/>
      <c r="D62" s="220"/>
      <c r="E62" s="221"/>
      <c r="F62" s="220"/>
      <c r="G62" s="221"/>
      <c r="H62" s="220"/>
      <c r="I62" s="221"/>
      <c r="J62" s="221"/>
      <c r="K62" s="221"/>
      <c r="L62" s="221"/>
      <c r="M62" s="221"/>
      <c r="N62" s="220"/>
      <c r="O62" s="221"/>
      <c r="P62" s="220"/>
      <c r="Q62" s="221"/>
      <c r="R62" s="222"/>
      <c r="S62" s="221"/>
      <c r="T62" s="223"/>
      <c r="U62" s="221"/>
    </row>
    <row r="63" spans="1:21" s="120" customFormat="1">
      <c r="A63" s="190"/>
      <c r="B63" s="207"/>
      <c r="C63" s="221"/>
      <c r="D63" s="220"/>
      <c r="E63" s="220"/>
      <c r="F63" s="220"/>
      <c r="G63" s="221"/>
      <c r="H63" s="220"/>
      <c r="I63" s="221"/>
      <c r="J63" s="221"/>
      <c r="K63" s="221"/>
      <c r="L63" s="221"/>
      <c r="M63" s="221"/>
      <c r="N63" s="220"/>
      <c r="O63" s="221"/>
      <c r="P63" s="220"/>
      <c r="Q63" s="221"/>
      <c r="R63" s="222"/>
      <c r="S63" s="222"/>
      <c r="T63" s="223"/>
      <c r="U63" s="224"/>
    </row>
    <row r="64" spans="1:21" s="15" customFormat="1" ht="17.25">
      <c r="A64" s="370" t="str">
        <f>SFP!A65</f>
        <v>The accompanying notes on pages 5 to 182 form an integral part of these financial statements.</v>
      </c>
      <c r="B64" s="238"/>
      <c r="C64" s="183"/>
      <c r="D64" s="183"/>
      <c r="E64" s="183"/>
      <c r="F64" s="183"/>
      <c r="G64" s="239"/>
      <c r="H64" s="240"/>
      <c r="I64" s="239"/>
      <c r="J64" s="239"/>
      <c r="K64" s="241"/>
      <c r="L64" s="239"/>
      <c r="M64" s="239"/>
      <c r="N64" s="239"/>
      <c r="O64" s="241"/>
      <c r="P64" s="239"/>
      <c r="Q64" s="241"/>
      <c r="R64" s="182"/>
      <c r="S64" s="241"/>
      <c r="T64" s="182"/>
      <c r="U64" s="241"/>
    </row>
    <row r="65" spans="1:21" s="15" customFormat="1" ht="8.25" customHeight="1">
      <c r="A65" s="194"/>
      <c r="B65" s="243"/>
      <c r="C65" s="239"/>
      <c r="D65" s="239"/>
      <c r="E65" s="239"/>
      <c r="F65" s="239"/>
      <c r="G65" s="239"/>
      <c r="H65" s="240"/>
      <c r="I65" s="239"/>
      <c r="J65" s="239"/>
      <c r="K65" s="239"/>
      <c r="L65" s="239"/>
      <c r="M65" s="239"/>
      <c r="N65" s="239"/>
      <c r="O65" s="239"/>
      <c r="P65" s="239"/>
      <c r="Q65" s="239"/>
      <c r="R65" s="182"/>
      <c r="S65" s="242"/>
      <c r="T65" s="182"/>
      <c r="U65" s="182"/>
    </row>
    <row r="66" spans="1:21" ht="17.25">
      <c r="A66" s="357" t="s">
        <v>85</v>
      </c>
      <c r="B66" s="244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</row>
    <row r="67" spans="1:21" ht="16.5" customHeight="1">
      <c r="A67" s="358" t="s">
        <v>10</v>
      </c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</row>
    <row r="68" spans="1:21" ht="17.25">
      <c r="A68" s="195"/>
      <c r="B68" s="244"/>
    </row>
    <row r="69" spans="1:21" ht="10.5" customHeight="1">
      <c r="A69" s="195"/>
      <c r="B69" s="244"/>
    </row>
    <row r="70" spans="1:21" ht="17.25">
      <c r="A70" s="357" t="s">
        <v>86</v>
      </c>
      <c r="B70" s="246"/>
    </row>
    <row r="71" spans="1:21" ht="14.25" customHeight="1">
      <c r="A71" s="358" t="s">
        <v>16</v>
      </c>
      <c r="B71" s="246"/>
    </row>
    <row r="72" spans="1:21" ht="8.25" customHeight="1">
      <c r="A72" s="196"/>
      <c r="B72" s="247"/>
    </row>
    <row r="73" spans="1:21" ht="17.25">
      <c r="A73" s="197" t="s">
        <v>17</v>
      </c>
      <c r="B73" s="248"/>
    </row>
    <row r="74" spans="1:21" ht="17.25">
      <c r="A74" s="198" t="s">
        <v>18</v>
      </c>
      <c r="B74" s="249"/>
    </row>
    <row r="75" spans="1:21" ht="17.25">
      <c r="A75" s="198"/>
      <c r="B75" s="249"/>
    </row>
    <row r="76" spans="1:21">
      <c r="A76" s="284" t="s">
        <v>198</v>
      </c>
    </row>
    <row r="78" spans="1:21">
      <c r="A78" s="199"/>
    </row>
    <row r="84" spans="1:2">
      <c r="A84" s="200"/>
      <c r="B84" s="184"/>
    </row>
  </sheetData>
  <mergeCells count="11">
    <mergeCell ref="Q5:Q6"/>
    <mergeCell ref="A2:Q2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42" firstPageNumber="4" orientation="landscape" blackAndWhite="1" useFirstPageNumber="1" r:id="rId1"/>
  <headerFooter alignWithMargins="0">
    <oddFooter>&amp;CThis is a translation from Bulgarian of the consolidated financial statements of Sopharma Group for year 2018.&amp;R&amp;14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SEQ!Print_Area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Hristina Kerezova</cp:lastModifiedBy>
  <cp:lastPrinted>2019-04-23T17:15:19Z</cp:lastPrinted>
  <dcterms:created xsi:type="dcterms:W3CDTF">2012-04-12T11:15:46Z</dcterms:created>
  <dcterms:modified xsi:type="dcterms:W3CDTF">2019-04-24T12:08:17Z</dcterms:modified>
</cp:coreProperties>
</file>