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55" windowHeight="12195" activeTab="4"/>
  </bookViews>
  <sheets>
    <sheet name="Cover " sheetId="1" r:id="rId1"/>
    <sheet name="IS" sheetId="2" r:id="rId2"/>
    <sheet name="SFP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3">'CFS'!$A$1:$E$68</definedName>
    <definedName name="_xlnm.Print_Area" localSheetId="4">'EQS'!$A$1:$S$71</definedName>
    <definedName name="_xlnm.Print_Area" localSheetId="1">'IS'!$A$1:$F$62</definedName>
    <definedName name="_xlnm.Print_Area" localSheetId="2">'SFP'!$A$1:$H$72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'CFS'!$F:$IV</definedName>
    <definedName name="Z_0C92A18C_82C1_43C8_B8D2_6F7E21DEB0D9_.wvu.Cols" localSheetId="4" hidden="1">'EQS'!#REF!</definedName>
    <definedName name="Z_0C92A18C_82C1_43C8_B8D2_6F7E21DEB0D9_.wvu.Rows" localSheetId="3" hidden="1">'CFS'!$73:$65536</definedName>
    <definedName name="Z_2BD2C2C3_AF9C_11D6_9CEF_00D009775214_.wvu.Cols" localSheetId="3" hidden="1">'CFS'!$F:$IV</definedName>
    <definedName name="Z_2BD2C2C3_AF9C_11D6_9CEF_00D009775214_.wvu.Cols" localSheetId="4" hidden="1">'EQS'!#REF!</definedName>
    <definedName name="Z_2BD2C2C3_AF9C_11D6_9CEF_00D009775214_.wvu.PrintArea" localSheetId="3" hidden="1">'CFS'!$A$1:$E$44</definedName>
    <definedName name="Z_2BD2C2C3_AF9C_11D6_9CEF_00D009775214_.wvu.Rows" localSheetId="3" hidden="1">'CFS'!$71:$65536</definedName>
    <definedName name="Z_3DF3D3DF_0C20_498D_AC7F_CE0D39724717_.wvu.Cols" localSheetId="3" hidden="1">'CFS'!$F:$IV</definedName>
    <definedName name="Z_3DF3D3DF_0C20_498D_AC7F_CE0D39724717_.wvu.Cols" localSheetId="4" hidden="1">'EQS'!#REF!</definedName>
    <definedName name="Z_3DF3D3DF_0C20_498D_AC7F_CE0D39724717_.wvu.Rows" localSheetId="3" hidden="1">'CFS'!$73:$65536,'CFS'!$51:$51</definedName>
    <definedName name="Z_92AC9888_5B7E_11D6_9CEE_00D009757B57_.wvu.Cols" localSheetId="3" hidden="1">'CFS'!#REF!</definedName>
    <definedName name="Z_9656BBF7_C4A3_41EC_B0C6_A21B380E3C2F_.wvu.Cols" localSheetId="3" hidden="1">'CFS'!#REF!</definedName>
    <definedName name="Z_9656BBF7_C4A3_41EC_B0C6_A21B380E3C2F_.wvu.Cols" localSheetId="4" hidden="1">'EQS'!#REF!</definedName>
    <definedName name="Z_9656BBF7_C4A3_41EC_B0C6_A21B380E3C2F_.wvu.PrintArea" localSheetId="4" hidden="1">'EQS'!$A$1:$P$43</definedName>
    <definedName name="Z_9656BBF7_C4A3_41EC_B0C6_A21B380E3C2F_.wvu.Rows" localSheetId="3" hidden="1">'CFS'!$73:$65536,'CFS'!$51:$51</definedName>
  </definedNames>
  <calcPr fullCalcOnLoad="1"/>
</workbook>
</file>

<file path=xl/sharedStrings.xml><?xml version="1.0" encoding="utf-8"?>
<sst xmlns="http://schemas.openxmlformats.org/spreadsheetml/2006/main" count="239" uniqueCount="189">
  <si>
    <t>Приложения</t>
  </si>
  <si>
    <t>BGN'000</t>
  </si>
  <si>
    <t>гр. София</t>
  </si>
  <si>
    <t>ул. Илиенско шосе 16</t>
  </si>
  <si>
    <t>Адриана Балева</t>
  </si>
  <si>
    <t>Галина Ангелова</t>
  </si>
  <si>
    <t>Венелин Гачев</t>
  </si>
  <si>
    <t>Банка ДСК ЕАД</t>
  </si>
  <si>
    <t>Йорданка Петкова</t>
  </si>
  <si>
    <t>д.и.н. Огнян Донев</t>
  </si>
  <si>
    <t>Весела Стоева</t>
  </si>
  <si>
    <t>Венцислав Стоев</t>
  </si>
  <si>
    <t>Ситибанк Н.А.</t>
  </si>
  <si>
    <t xml:space="preserve"> </t>
  </si>
  <si>
    <t>Уникредит  АД</t>
  </si>
  <si>
    <t>Борис Борисов</t>
  </si>
  <si>
    <t>Александър Чаушев</t>
  </si>
  <si>
    <t>Петър Калпакчиев</t>
  </si>
  <si>
    <t xml:space="preserve">Инг Банк Н.В. </t>
  </si>
  <si>
    <t>Сибанк ЕАД</t>
  </si>
  <si>
    <t>Огнян Палавеев</t>
  </si>
  <si>
    <t xml:space="preserve">                                                                              Йорданка Петкова</t>
  </si>
  <si>
    <t>Бойко Ботев</t>
  </si>
  <si>
    <t>Бейкър Тили Клиту и Партньори ООД</t>
  </si>
  <si>
    <t>преизчислен *</t>
  </si>
  <si>
    <t>Иван Бадински</t>
  </si>
  <si>
    <t>8,9</t>
  </si>
  <si>
    <t>31 март             2019
      BGN'000</t>
  </si>
  <si>
    <t>2019   BGN'000</t>
  </si>
  <si>
    <t>24 (а)</t>
  </si>
  <si>
    <t>24 (b)</t>
  </si>
  <si>
    <t>13,14</t>
  </si>
  <si>
    <t>2018 **  BGN'000</t>
  </si>
  <si>
    <t>31 декември                   2018 **
      BGN'000</t>
  </si>
  <si>
    <t>*</t>
  </si>
  <si>
    <t>Елена Големанова</t>
  </si>
  <si>
    <t>Наименование общества:</t>
  </si>
  <si>
    <t xml:space="preserve"> ОА СОФАРМА</t>
  </si>
  <si>
    <t>Совет  директоров:</t>
  </si>
  <si>
    <t>Исполнительный директор:</t>
  </si>
  <si>
    <t>д-р эк.н. Огнян Донев</t>
  </si>
  <si>
    <t>Финансовый директор:</t>
  </si>
  <si>
    <t xml:space="preserve">Главный бухгалтер: </t>
  </si>
  <si>
    <t>Начальник юридического отдела:</t>
  </si>
  <si>
    <t>Юридический адрес:</t>
  </si>
  <si>
    <t>Адвокаты:</t>
  </si>
  <si>
    <t>Райфайзенбанк (Болгария)  ЕАД</t>
  </si>
  <si>
    <t>Юробанк и Еф Джи Болгария АД</t>
  </si>
  <si>
    <t>Сосиате Женерал Експресбанк АД</t>
  </si>
  <si>
    <t>Обслуживающие банки:</t>
  </si>
  <si>
    <t>Аудиторы:</t>
  </si>
  <si>
    <t>ИНДИВИДУАЛЬНЬІЙ ОТЧЕТ О СОВОКУПНОМ ДОХОДЕ</t>
  </si>
  <si>
    <t>по состоянию на 31 март 2019 года</t>
  </si>
  <si>
    <t>Доходы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</si>
  <si>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</si>
  <si>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</si>
  <si>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на сырье и  материалы</t>
  </si>
  <si>
    <t>Расходы на внешние  услуги</t>
  </si>
  <si>
    <t>Расходы на персонал</t>
  </si>
  <si>
    <t>Расходы на амортизацию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</si>
  <si>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</si>
  <si>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</si>
  <si>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</si>
  <si>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доходы / (Расходы), нетто</t>
  </si>
  <si>
    <t xml:space="preserve">Прибыль до налогообложения </t>
  </si>
  <si>
    <t xml:space="preserve">Расход на налог на прибыль </t>
  </si>
  <si>
    <t xml:space="preserve">Чистая прибыль за год </t>
  </si>
  <si>
    <t>Прочие компоненты совокупного дохода</t>
  </si>
  <si>
    <t>Чистое изменение справедливой стоимости финансовых активов, имеющихся в наличии и для продажи</t>
  </si>
  <si>
    <t>Компоненты, подлежащие реклассификации в состав прибыли или убытка:</t>
  </si>
  <si>
    <t xml:space="preserve">Прочий совокупный доход за год, за вычетом налога </t>
  </si>
  <si>
    <t xml:space="preserve">ИТОГО СОВОКУПНЬІЙ  ДОХОД ЗА ГОД </t>
  </si>
  <si>
    <t>Чистая прибыль на акцию                                                                         BGN</t>
  </si>
  <si>
    <t>Приложения на страницах с 5 до 115 являются неотъемлемо частью финансового отчета.</t>
  </si>
  <si>
    <t xml:space="preserve">Исполнительный директор: </t>
  </si>
  <si>
    <t xml:space="preserve">Финансовый директор: </t>
  </si>
  <si>
    <t>Гл. бухгалтер (составитель):</t>
  </si>
  <si>
    <t>ИНДИВИДУАЛЬНЬІЙ ОТЧЕТ О ФИНАНСОВОМ СОСТОЯНИИ</t>
  </si>
  <si>
    <t xml:space="preserve"> АО СОФАРМА </t>
  </si>
  <si>
    <t>Нетекущие активы</t>
  </si>
  <si>
    <t>Недвижимость, машины и оборудование</t>
  </si>
  <si>
    <t>Нематериальные активы</t>
  </si>
  <si>
    <t xml:space="preserve">Инвестиционная недвижимость </t>
  </si>
  <si>
    <t xml:space="preserve">Инвестиции в дочерние общества </t>
  </si>
  <si>
    <t>Инвестиции в ассоциированные компани</t>
  </si>
  <si>
    <t>Инвестиции, имеющиеся в наличии для продажи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</si>
  <si>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</si>
  <si>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</si>
  <si>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АКТИВЬІ</t>
  </si>
  <si>
    <t>Текущие активы</t>
  </si>
  <si>
    <t>Материальные запасы</t>
  </si>
  <si>
    <t>Дебиторская задолженность связанных предприятий</t>
  </si>
  <si>
    <t>Торговая дебиторская задолженность</t>
  </si>
  <si>
    <t>Предоставленные займы другим лицам</t>
  </si>
  <si>
    <t xml:space="preserve">Прочая дебиторская задолженность и предоплаченные расходы </t>
  </si>
  <si>
    <t>Денежные средства и их эквиваленты</t>
  </si>
  <si>
    <t>ИТОГО АКТИВЬІ</t>
  </si>
  <si>
    <t>СОБСТВЕННЬІЙ КАПИТАЛ И ПАССИВЬІ</t>
  </si>
  <si>
    <t>СОБСТВЕННЬІЙ КАПИТАЛ</t>
  </si>
  <si>
    <t>Основной акционерный капитал</t>
  </si>
  <si>
    <t>Обратно выкупленные собственные акции</t>
  </si>
  <si>
    <t>Резервы</t>
  </si>
  <si>
    <t xml:space="preserve">Нераспределенная прибыль 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</si>
  <si>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</si>
  <si>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</si>
  <si>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</si>
  <si>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</si>
  <si>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Правительственные финансирования</t>
  </si>
  <si>
    <t xml:space="preserve">Обязательства перед персоналом 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</si>
  <si>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</si>
  <si>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</si>
  <si>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</si>
  <si>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</si>
  <si>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</si>
  <si>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 xml:space="preserve">Обязательства по налогам </t>
  </si>
  <si>
    <t xml:space="preserve">Обязательства перед персоналом  и по социальному страхованию </t>
  </si>
  <si>
    <t xml:space="preserve">Прочие текущие обязательства </t>
  </si>
  <si>
    <t>ИТОГО ПАССИВЬІ</t>
  </si>
  <si>
    <t>ИТОГО СОБСТВЕННЬІЙ КАПИТАЛ И ПАССИВЬІ</t>
  </si>
  <si>
    <t xml:space="preserve">ИНДИВИДУАЛЬНЬІЙ ОТЧЕТ О ДЕНЕЖНЬІХ ПОТОКАХ  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</si>
  <si>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</si>
  <si>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</si>
  <si>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</si>
  <si>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</si>
  <si>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прибыль.)</t>
  </si>
  <si>
    <t>Восстановленные налоги (без налогов на прибыль.)</t>
  </si>
  <si>
    <t xml:space="preserve">Уплаченне налоги на прибыль 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</si>
  <si>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</si>
  <si>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</si>
  <si>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Прочие поступления/(платежи), нетто</t>
  </si>
  <si>
    <t xml:space="preserve">Чистые  денежные потоки полученные от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</si>
  <si>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</si>
  <si>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</si>
  <si>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</si>
  <si>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инвестиций, имеющихся  в наличии для продажи</t>
  </si>
  <si>
    <t>Поступления от продажи инвестиций, имеющихся  в наличии для продажи</t>
  </si>
  <si>
    <t>Приобретение  акций/долей в дочерних обществах</t>
  </si>
  <si>
    <t>Поступления от продажи акций/долей в дочерних обществах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</si>
  <si>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</si>
  <si>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</si>
  <si>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</si>
  <si>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</si>
  <si>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за предоставленные займы</t>
  </si>
  <si>
    <t xml:space="preserve">Чистые денежные потоки, использованне в инвестиционной деятельности </t>
  </si>
  <si>
    <t xml:space="preserve">Поступления от продажи инвестиций в ассоциированных обществах </t>
  </si>
  <si>
    <t>Денежные потоки от финансовой деятельности</t>
  </si>
  <si>
    <t xml:space="preserve">Погашение долгосрочных банковских займов </t>
  </si>
  <si>
    <t>Поступления от краткосрочных банковских займов (овердрафт ), нетто</t>
  </si>
  <si>
    <t>Уплаченные проценты и сборы по займам инвестиционного предназначения</t>
  </si>
  <si>
    <t>Выплаченные дивиденды</t>
  </si>
  <si>
    <t>Платежи по финансовому лизингу</t>
  </si>
  <si>
    <t xml:space="preserve">Чистые денежные потоки от финансовой деятельности </t>
  </si>
  <si>
    <t>Денежные средства и их эквиваленты по состоянию на 31 март</t>
  </si>
  <si>
    <t xml:space="preserve">Денежные средства и их эквивалент по состоянию на 1 января </t>
  </si>
  <si>
    <t>Чистое уменьшение денежных средств и их эквивалентов</t>
  </si>
  <si>
    <t>ИНДИВИДУАЛЬНЬІЙ ОТЧЕТ ОБ ИЗМЕНЕНИЯХ СОБСТВЕННОГО КАПИТАЛА</t>
  </si>
  <si>
    <t xml:space="preserve">Сальдо на 1 января 2018 года </t>
  </si>
  <si>
    <t>Общий совокупный доход за год, в т.ч.:</t>
  </si>
  <si>
    <t xml:space="preserve"> * чистая прибыль за год </t>
  </si>
  <si>
    <t xml:space="preserve"> * прочие компоненты совокупного дохода, за вычетом налогов </t>
  </si>
  <si>
    <t xml:space="preserve">Перенос на счет "Нераспределенная прибыль" </t>
  </si>
  <si>
    <t xml:space="preserve">Сальдо на 31 март 2019 года </t>
  </si>
  <si>
    <t>Сальдо на 1 января 2018 година (преизчислено)</t>
  </si>
  <si>
    <t xml:space="preserve">Изменения  собственного капитала за 2018 годa </t>
  </si>
  <si>
    <t>Сальдо на 31 декабрь 2018 года</t>
  </si>
  <si>
    <t>* Единые показатели (Приложение 40)</t>
  </si>
  <si>
    <t>** Измененное ретроспективное применение МСФО 9 и МСФО 15 (Примечание 43)</t>
  </si>
  <si>
    <t>Обязательства по операционной аренде</t>
  </si>
  <si>
    <t>Приобретение акций ассоциированных обществах</t>
  </si>
  <si>
    <t>Приобретение инвестиционной недвижимости</t>
  </si>
  <si>
    <t>Платежи по операционной аренде</t>
  </si>
  <si>
    <t>Выкуп собственных акций</t>
  </si>
  <si>
    <t>Юридические резервы</t>
  </si>
  <si>
    <t>Резерв переоценки - основные средства</t>
  </si>
  <si>
    <t>Резерв по финансовым активам, имеющимся в наличии для продажи</t>
  </si>
  <si>
    <t>Дополнительные резервы</t>
  </si>
  <si>
    <t>Нераспределенная прибыль</t>
  </si>
  <si>
    <t>Общий капитал</t>
  </si>
  <si>
    <t>Распределение прибыли для:</t>
  </si>
  <si>
    <t>  * Резервы</t>
  </si>
  <si>
    <t>* дивиденды от прибыли за 2017 год</t>
  </si>
  <si>
    <t>  * 6-месячный дивиденд прибыли за вторую половину 2018 года</t>
  </si>
  <si>
    <t>Эффект выкупленных собственных акций, в том числе:</t>
  </si>
  <si>
    <t>* Приобретение выкупленных акций</t>
  </si>
  <si>
    <t>* выкупленные собственные акции проданы</t>
  </si>
  <si>
    <t>* основанные на акциях платежи</t>
  </si>
  <si>
    <t>Изменения в капитале за 2019 год</t>
  </si>
  <si>
    <t>Влияние первоначального применения МСФО 9</t>
  </si>
  <si>
    <t>Эффект слияние в дочернюю компанию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</si>
</sst>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  <numFmt numFmtId="190" formatCode="&quot;€&quot;#,##0_);\(&quot;€&quot;#,##0\)"/>
    <numFmt numFmtId="191" formatCode="&quot;€&quot;#,##0_);[Red]\(&quot;€&quot;#,##0\)"/>
    <numFmt numFmtId="192" formatCode="&quot;€&quot;#,##0.00_);\(&quot;€&quot;#,##0.00\)"/>
    <numFmt numFmtId="193" formatCode="&quot;€&quot;#,##0.00_);[Red]\(&quot;€&quot;#,##0.00\)"/>
    <numFmt numFmtId="194" formatCode="_(&quot;€&quot;* #,##0_);_(&quot;€&quot;* \(#,##0\);_(&quot;€&quot;* &quot;-&quot;_);_(@_)"/>
    <numFmt numFmtId="195" formatCode="_(&quot;€&quot;* #,##0.00_);_(&quot;€&quot;* \(#,##0.00\);_(&quot;€&quot;* &quot;-&quot;??_);_(@_)"/>
    <numFmt numFmtId="196" formatCode="&quot;лв&quot;#,##0_);\(&quot;лв&quot;#,##0\)"/>
    <numFmt numFmtId="197" formatCode="&quot;лв&quot;#,##0_);[Red]\(&quot;лв&quot;#,##0\)"/>
    <numFmt numFmtId="198" formatCode="&quot;лв&quot;#,##0.00_);\(&quot;лв&quot;#,##0.00\)"/>
    <numFmt numFmtId="199" formatCode="&quot;лв&quot;#,##0.00_);[Red]\(&quot;лв&quot;#,##0.00\)"/>
    <numFmt numFmtId="200" formatCode="_(&quot;лв&quot;* #,##0_);_(&quot;лв&quot;* \(#,##0\);_(&quot;лв&quot;* &quot;-&quot;_);_(@_)"/>
    <numFmt numFmtId="201" formatCode="_(&quot;лв&quot;* #,##0.00_);_(&quot;лв&quot;* \(#,##0.00\);_(&quot;лв&quot;* &quot;-&quot;??_);_(@_)"/>
    <numFmt numFmtId="202" formatCode="0_);\(0\)"/>
    <numFmt numFmtId="203" formatCode="_(* #,##0_);_(* \(#,##0\);_(* &quot;-&quot;??_);_(@_)"/>
    <numFmt numFmtId="204" formatCode="_(* #,##0.0_);_(* \(#,##0.0\);_(* &quot;-&quot;_);_(@_)"/>
    <numFmt numFmtId="205" formatCode="0.0"/>
    <numFmt numFmtId="206" formatCode="_(* #,##0.00_);_(* \(#,##0.00\);_(* &quot;-&quot;_);_(@_)"/>
    <numFmt numFmtId="207" formatCode="_(* #,##0.000_);_(* \(#,##0.000\);_(* &quot;-&quot;???_);_(@_)"/>
    <numFmt numFmtId="208" formatCode="_(* #,##0.0_);_(* \(#,##0.0\);_(* &quot;-&quot;??_);_(@_)"/>
    <numFmt numFmtId="209" formatCode="#,##0;\(#,##0\)"/>
    <numFmt numFmtId="210" formatCode="0.000"/>
    <numFmt numFmtId="211" formatCode="#,##0.0"/>
    <numFmt numFmtId="212" formatCode="#,##0.000"/>
    <numFmt numFmtId="213" formatCode="0.0000"/>
    <numFmt numFmtId="214" formatCode="[$-402]dd\ mmmm\ yyyy"/>
    <numFmt numFmtId="215" formatCode="0.00000"/>
    <numFmt numFmtId="216" formatCode="[$-402]dddd\,\ dd\ mmmm\ yyyy\ &quot;г.&quot;"/>
    <numFmt numFmtId="217" formatCode="0.0%"/>
    <numFmt numFmtId="218" formatCode="_(* #,##0.000_);_(* \(#,##0.000\);_(* &quot;-&quot;??_);_(@_)"/>
    <numFmt numFmtId="219" formatCode="_(* #,##0.0000_);_(* \(#,##0.0000\);_(* &quot;-&quot;??_);_(@_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94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0"/>
      <color indexed="10"/>
      <name val="Times New Roman Cyr"/>
      <family val="0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7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u val="singleAccounting"/>
      <sz val="9"/>
      <name val="Times New Roman"/>
      <family val="1"/>
    </font>
    <font>
      <sz val="11"/>
      <name val="Arial"/>
      <family val="2"/>
    </font>
    <font>
      <i/>
      <sz val="9"/>
      <color indexed="8"/>
      <name val="Times New Roman"/>
      <family val="1"/>
    </font>
    <font>
      <b/>
      <sz val="12"/>
      <name val="Times New Roman CYR"/>
      <family val="0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7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sz val="12"/>
      <color rgb="FF212121"/>
      <name val="Times New Roman"/>
      <family val="1"/>
    </font>
    <font>
      <sz val="11"/>
      <color rgb="FF21212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9" fillId="0" borderId="10" xfId="60" applyFont="1" applyBorder="1" applyAlignment="1">
      <alignment horizontal="left" vertical="center"/>
      <protection/>
    </xf>
    <xf numFmtId="0" fontId="8" fillId="0" borderId="0" xfId="67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>
      <alignment/>
      <protection/>
    </xf>
    <xf numFmtId="41" fontId="8" fillId="0" borderId="0" xfId="61" applyNumberFormat="1" applyFont="1" applyAlignment="1">
      <alignment horizontal="right"/>
      <protection/>
    </xf>
    <xf numFmtId="0" fontId="9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0" fontId="8" fillId="0" borderId="0" xfId="62" applyFont="1" applyAlignment="1">
      <alignment vertical="top"/>
      <protection/>
    </xf>
    <xf numFmtId="0" fontId="8" fillId="0" borderId="0" xfId="62" applyFont="1" applyAlignment="1">
      <alignment vertical="center"/>
      <protection/>
    </xf>
    <xf numFmtId="0" fontId="5" fillId="0" borderId="0" xfId="0" applyFont="1" applyAlignment="1">
      <alignment horizontal="left" vertical="center"/>
    </xf>
    <xf numFmtId="0" fontId="6" fillId="0" borderId="0" xfId="61" applyFont="1">
      <alignment/>
      <protection/>
    </xf>
    <xf numFmtId="15" fontId="14" fillId="0" borderId="0" xfId="60" applyNumberFormat="1" applyFont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0" xfId="60" applyFont="1" applyAlignment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8" fillId="0" borderId="0" xfId="61" applyFont="1">
      <alignment/>
      <protection/>
    </xf>
    <xf numFmtId="0" fontId="9" fillId="0" borderId="0" xfId="61" applyFont="1">
      <alignment/>
      <protection/>
    </xf>
    <xf numFmtId="0" fontId="8" fillId="0" borderId="0" xfId="62" applyFont="1" applyAlignment="1" applyProtection="1">
      <alignment vertical="top"/>
      <protection locked="0"/>
    </xf>
    <xf numFmtId="0" fontId="7" fillId="0" borderId="0" xfId="62" applyFont="1" applyAlignment="1" applyProtection="1">
      <alignment vertical="top"/>
      <protection locked="0"/>
    </xf>
    <xf numFmtId="0" fontId="19" fillId="0" borderId="10" xfId="60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60" applyFont="1" applyAlignment="1">
      <alignment vertical="center"/>
      <protection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62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center" wrapText="1"/>
    </xf>
    <xf numFmtId="41" fontId="11" fillId="0" borderId="0" xfId="68" applyNumberFormat="1" applyFont="1" applyAlignment="1">
      <alignment horizontal="right" vertical="center" wrapText="1"/>
      <protection/>
    </xf>
    <xf numFmtId="0" fontId="27" fillId="0" borderId="0" xfId="61" applyFont="1" applyAlignment="1">
      <alignment vertical="top" wrapText="1"/>
      <protection/>
    </xf>
    <xf numFmtId="0" fontId="0" fillId="0" borderId="0" xfId="68" applyAlignment="1">
      <alignment horizontal="left" vertical="center"/>
      <protection/>
    </xf>
    <xf numFmtId="0" fontId="26" fillId="0" borderId="0" xfId="67" applyFont="1" applyAlignment="1" quotePrefix="1">
      <alignment horizontal="left" vertical="center"/>
      <protection/>
    </xf>
    <xf numFmtId="0" fontId="28" fillId="0" borderId="0" xfId="61" applyFont="1" applyAlignment="1">
      <alignment horizontal="center"/>
      <protection/>
    </xf>
    <xf numFmtId="41" fontId="8" fillId="0" borderId="0" xfId="61" applyNumberFormat="1" applyFont="1" applyAlignment="1">
      <alignment horizontal="right"/>
      <protection/>
    </xf>
    <xf numFmtId="0" fontId="29" fillId="0" borderId="0" xfId="61" applyFont="1" applyAlignment="1">
      <alignment vertical="top" wrapText="1"/>
      <protection/>
    </xf>
    <xf numFmtId="0" fontId="28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1" fontId="5" fillId="0" borderId="0" xfId="61" applyNumberFormat="1" applyFont="1" applyAlignment="1">
      <alignment horizontal="right"/>
      <protection/>
    </xf>
    <xf numFmtId="41" fontId="16" fillId="0" borderId="0" xfId="61" applyNumberFormat="1" applyFont="1" applyAlignment="1">
      <alignment horizontal="right"/>
      <protection/>
    </xf>
    <xf numFmtId="0" fontId="16" fillId="0" borderId="0" xfId="0" applyFont="1" applyAlignment="1">
      <alignment horizontal="right"/>
    </xf>
    <xf numFmtId="49" fontId="5" fillId="0" borderId="0" xfId="61" applyNumberFormat="1" applyFont="1" applyAlignment="1">
      <alignment horizontal="right"/>
      <protection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209" fontId="11" fillId="0" borderId="11" xfId="66" applyNumberFormat="1" applyFont="1" applyBorder="1" applyAlignment="1">
      <alignment horizontal="right" vertical="center"/>
      <protection/>
    </xf>
    <xf numFmtId="209" fontId="11" fillId="0" borderId="0" xfId="66" applyNumberFormat="1" applyFont="1" applyAlignment="1">
      <alignment horizontal="right" vertical="center"/>
      <protection/>
    </xf>
    <xf numFmtId="209" fontId="11" fillId="0" borderId="12" xfId="66" applyNumberFormat="1" applyFont="1" applyBorder="1" applyAlignment="1">
      <alignment horizontal="right" vertical="center"/>
      <protection/>
    </xf>
    <xf numFmtId="209" fontId="11" fillId="0" borderId="11" xfId="66" applyNumberFormat="1" applyFont="1" applyBorder="1" applyAlignment="1">
      <alignment vertical="center"/>
      <protection/>
    </xf>
    <xf numFmtId="209" fontId="11" fillId="0" borderId="0" xfId="66" applyNumberFormat="1" applyFont="1" applyAlignment="1">
      <alignment vertical="center"/>
      <protection/>
    </xf>
    <xf numFmtId="209" fontId="11" fillId="0" borderId="10" xfId="66" applyNumberFormat="1" applyFont="1" applyBorder="1" applyAlignment="1">
      <alignment vertical="center"/>
      <protection/>
    </xf>
    <xf numFmtId="209" fontId="11" fillId="0" borderId="12" xfId="66" applyNumberFormat="1" applyFont="1" applyBorder="1" applyAlignment="1">
      <alignment vertical="center"/>
      <protection/>
    </xf>
    <xf numFmtId="0" fontId="17" fillId="0" borderId="0" xfId="0" applyFont="1" applyAlignment="1">
      <alignment horizontal="right" vertical="center" wrapText="1"/>
    </xf>
    <xf numFmtId="41" fontId="8" fillId="0" borderId="0" xfId="65" applyNumberFormat="1" applyFont="1" applyAlignment="1">
      <alignment horizontal="right"/>
      <protection/>
    </xf>
    <xf numFmtId="41" fontId="9" fillId="0" borderId="11" xfId="65" applyNumberFormat="1" applyFont="1" applyBorder="1" applyAlignment="1">
      <alignment horizontal="right"/>
      <protection/>
    </xf>
    <xf numFmtId="41" fontId="9" fillId="0" borderId="10" xfId="65" applyNumberFormat="1" applyFont="1" applyBorder="1" applyAlignment="1">
      <alignment horizontal="right"/>
      <protection/>
    </xf>
    <xf numFmtId="0" fontId="22" fillId="0" borderId="0" xfId="0" applyFont="1" applyAlignment="1">
      <alignment horizontal="center" wrapText="1"/>
    </xf>
    <xf numFmtId="0" fontId="34" fillId="0" borderId="0" xfId="69" applyFont="1" applyAlignment="1">
      <alignment horizontal="left" vertical="center"/>
      <protection/>
    </xf>
    <xf numFmtId="0" fontId="10" fillId="0" borderId="0" xfId="65" applyFont="1">
      <alignment/>
      <protection/>
    </xf>
    <xf numFmtId="0" fontId="10" fillId="0" borderId="0" xfId="60" applyFont="1" applyAlignment="1">
      <alignment horizontal="left"/>
      <protection/>
    </xf>
    <xf numFmtId="0" fontId="10" fillId="0" borderId="0" xfId="60" applyFont="1" applyAlignment="1">
      <alignment horizontal="right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3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center" wrapText="1"/>
    </xf>
    <xf numFmtId="3" fontId="13" fillId="0" borderId="0" xfId="0" applyNumberFormat="1" applyFont="1" applyAlignment="1">
      <alignment horizontal="right"/>
    </xf>
    <xf numFmtId="0" fontId="15" fillId="0" borderId="0" xfId="0" applyFont="1" applyAlignment="1">
      <alignment horizontal="left" vertical="center"/>
    </xf>
    <xf numFmtId="0" fontId="10" fillId="0" borderId="0" xfId="60" applyFont="1" applyAlignment="1">
      <alignment horizontal="right" vertical="center"/>
      <protection/>
    </xf>
    <xf numFmtId="0" fontId="10" fillId="0" borderId="0" xfId="60" applyFont="1" applyAlignment="1">
      <alignment horizontal="left" vertical="center"/>
      <protection/>
    </xf>
    <xf numFmtId="0" fontId="7" fillId="0" borderId="0" xfId="60" applyFont="1" applyAlignment="1">
      <alignment vertical="center"/>
      <protection/>
    </xf>
    <xf numFmtId="41" fontId="9" fillId="0" borderId="13" xfId="65" applyNumberFormat="1" applyFont="1" applyBorder="1" applyAlignment="1">
      <alignment horizontal="right"/>
      <protection/>
    </xf>
    <xf numFmtId="0" fontId="3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2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203" fontId="0" fillId="0" borderId="0" xfId="0" applyNumberFormat="1" applyAlignment="1">
      <alignment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62" applyFont="1" applyAlignment="1">
      <alignment vertical="top"/>
      <protection/>
    </xf>
    <xf numFmtId="0" fontId="5" fillId="0" borderId="0" xfId="62" applyFont="1" applyAlignment="1" applyProtection="1">
      <alignment vertical="top"/>
      <protection locked="0"/>
    </xf>
    <xf numFmtId="0" fontId="30" fillId="0" borderId="0" xfId="0" applyFont="1" applyAlignment="1">
      <alignment horizontal="center" vertical="top"/>
    </xf>
    <xf numFmtId="0" fontId="38" fillId="0" borderId="0" xfId="0" applyFont="1" applyAlignment="1">
      <alignment horizontal="left" vertical="center"/>
    </xf>
    <xf numFmtId="203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9" fontId="8" fillId="0" borderId="0" xfId="72" applyFont="1" applyAlignment="1">
      <alignment/>
    </xf>
    <xf numFmtId="203" fontId="12" fillId="0" borderId="0" xfId="42" applyNumberFormat="1" applyFont="1" applyAlignment="1">
      <alignment horizontal="right"/>
    </xf>
    <xf numFmtId="3" fontId="28" fillId="0" borderId="0" xfId="61" applyNumberFormat="1" applyFont="1" applyAlignment="1">
      <alignment horizontal="center"/>
      <protection/>
    </xf>
    <xf numFmtId="209" fontId="40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41" fontId="39" fillId="0" borderId="0" xfId="0" applyNumberFormat="1" applyFont="1" applyAlignment="1">
      <alignment horizontal="left" vertical="center"/>
    </xf>
    <xf numFmtId="41" fontId="42" fillId="0" borderId="0" xfId="0" applyNumberFormat="1" applyFont="1" applyAlignment="1">
      <alignment horizontal="center"/>
    </xf>
    <xf numFmtId="41" fontId="38" fillId="0" borderId="0" xfId="0" applyNumberFormat="1" applyFont="1" applyAlignment="1">
      <alignment horizontal="center"/>
    </xf>
    <xf numFmtId="203" fontId="41" fillId="0" borderId="0" xfId="42" applyNumberFormat="1" applyFont="1" applyAlignment="1">
      <alignment/>
    </xf>
    <xf numFmtId="203" fontId="8" fillId="0" borderId="0" xfId="0" applyNumberFormat="1" applyFont="1" applyAlignment="1">
      <alignment horizontal="right"/>
    </xf>
    <xf numFmtId="203" fontId="9" fillId="0" borderId="11" xfId="0" applyNumberFormat="1" applyFont="1" applyBorder="1" applyAlignment="1">
      <alignment horizontal="right"/>
    </xf>
    <xf numFmtId="43" fontId="5" fillId="0" borderId="0" xfId="0" applyNumberFormat="1" applyFont="1" applyAlignment="1">
      <alignment horizontal="center"/>
    </xf>
    <xf numFmtId="203" fontId="9" fillId="0" borderId="10" xfId="0" applyNumberFormat="1" applyFont="1" applyBorder="1" applyAlignment="1">
      <alignment horizontal="right"/>
    </xf>
    <xf numFmtId="203" fontId="5" fillId="0" borderId="0" xfId="0" applyNumberFormat="1" applyFont="1" applyAlignment="1">
      <alignment horizontal="center"/>
    </xf>
    <xf numFmtId="41" fontId="9" fillId="0" borderId="12" xfId="0" applyNumberFormat="1" applyFont="1" applyBorder="1" applyAlignment="1">
      <alignment horizontal="right"/>
    </xf>
    <xf numFmtId="203" fontId="16" fillId="0" borderId="11" xfId="0" applyNumberFormat="1" applyFont="1" applyBorder="1" applyAlignment="1">
      <alignment horizontal="center"/>
    </xf>
    <xf numFmtId="41" fontId="28" fillId="0" borderId="0" xfId="61" applyNumberFormat="1" applyFont="1" applyAlignment="1">
      <alignment horizontal="center"/>
      <protection/>
    </xf>
    <xf numFmtId="0" fontId="40" fillId="0" borderId="0" xfId="0" applyFont="1" applyAlignment="1">
      <alignment horizontal="center" wrapText="1"/>
    </xf>
    <xf numFmtId="203" fontId="42" fillId="0" borderId="0" xfId="0" applyNumberFormat="1" applyFont="1" applyAlignment="1">
      <alignment horizontal="center"/>
    </xf>
    <xf numFmtId="9" fontId="38" fillId="0" borderId="0" xfId="72" applyFont="1" applyAlignment="1">
      <alignment/>
    </xf>
    <xf numFmtId="213" fontId="8" fillId="0" borderId="0" xfId="0" applyNumberFormat="1" applyFont="1" applyAlignment="1">
      <alignment/>
    </xf>
    <xf numFmtId="43" fontId="12" fillId="0" borderId="0" xfId="42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62" applyFont="1" applyAlignment="1">
      <alignment vertical="top"/>
      <protection/>
    </xf>
    <xf numFmtId="0" fontId="8" fillId="0" borderId="0" xfId="62" applyFont="1" applyAlignment="1">
      <alignment vertical="top"/>
      <protection/>
    </xf>
    <xf numFmtId="0" fontId="17" fillId="0" borderId="0" xfId="0" applyFont="1" applyAlignment="1">
      <alignment/>
    </xf>
    <xf numFmtId="0" fontId="43" fillId="0" borderId="0" xfId="60" applyFont="1" applyAlignment="1">
      <alignment horizontal="left"/>
      <protection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41" fontId="25" fillId="0" borderId="0" xfId="62" applyNumberFormat="1" applyFont="1" applyAlignment="1">
      <alignment horizontal="right" vertical="center" wrapText="1"/>
      <protection/>
    </xf>
    <xf numFmtId="0" fontId="44" fillId="0" borderId="0" xfId="0" applyFont="1" applyAlignment="1">
      <alignment/>
    </xf>
    <xf numFmtId="41" fontId="38" fillId="0" borderId="0" xfId="42" applyNumberFormat="1" applyFont="1" applyAlignment="1">
      <alignment/>
    </xf>
    <xf numFmtId="41" fontId="8" fillId="0" borderId="0" xfId="42" applyNumberFormat="1" applyFont="1" applyAlignment="1">
      <alignment/>
    </xf>
    <xf numFmtId="41" fontId="8" fillId="0" borderId="0" xfId="0" applyNumberFormat="1" applyFont="1" applyAlignment="1">
      <alignment horizontal="right"/>
    </xf>
    <xf numFmtId="41" fontId="9" fillId="0" borderId="11" xfId="42" applyNumberFormat="1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41" fontId="8" fillId="0" borderId="0" xfId="65" applyNumberFormat="1" applyFont="1" applyAlignment="1">
      <alignment horizontal="center"/>
      <protection/>
    </xf>
    <xf numFmtId="0" fontId="30" fillId="0" borderId="0" xfId="62" applyFont="1" applyAlignment="1">
      <alignment horizontal="right" vertical="top" wrapText="1"/>
      <protection/>
    </xf>
    <xf numFmtId="203" fontId="46" fillId="0" borderId="0" xfId="0" applyNumberFormat="1" applyFont="1" applyAlignment="1">
      <alignment/>
    </xf>
    <xf numFmtId="0" fontId="45" fillId="0" borderId="0" xfId="62" applyFont="1">
      <alignment/>
      <protection/>
    </xf>
    <xf numFmtId="0" fontId="30" fillId="0" borderId="0" xfId="0" applyFont="1" applyAlignment="1">
      <alignment horizontal="right"/>
    </xf>
    <xf numFmtId="0" fontId="45" fillId="0" borderId="0" xfId="0" applyFont="1" applyAlignment="1">
      <alignment/>
    </xf>
    <xf numFmtId="0" fontId="47" fillId="0" borderId="0" xfId="0" applyFont="1" applyAlignment="1">
      <alignment horizontal="right"/>
    </xf>
    <xf numFmtId="0" fontId="30" fillId="0" borderId="0" xfId="62" applyFont="1" applyAlignment="1">
      <alignment vertical="center" wrapText="1"/>
      <protection/>
    </xf>
    <xf numFmtId="0" fontId="45" fillId="0" borderId="0" xfId="62" applyFont="1" applyAlignment="1">
      <alignment horizontal="center" vertical="center"/>
      <protection/>
    </xf>
    <xf numFmtId="203" fontId="45" fillId="0" borderId="0" xfId="62" applyNumberFormat="1" applyFont="1" applyAlignment="1">
      <alignment vertical="center"/>
      <protection/>
    </xf>
    <xf numFmtId="203" fontId="45" fillId="0" borderId="0" xfId="0" applyNumberFormat="1" applyFont="1" applyAlignment="1">
      <alignment/>
    </xf>
    <xf numFmtId="43" fontId="45" fillId="0" borderId="0" xfId="42" applyFont="1" applyAlignment="1">
      <alignment horizontal="right"/>
    </xf>
    <xf numFmtId="3" fontId="45" fillId="0" borderId="0" xfId="42" applyNumberFormat="1" applyFont="1" applyAlignment="1">
      <alignment horizontal="right"/>
    </xf>
    <xf numFmtId="43" fontId="45" fillId="0" borderId="0" xfId="42" applyFont="1" applyAlignment="1">
      <alignment/>
    </xf>
    <xf numFmtId="41" fontId="45" fillId="0" borderId="0" xfId="0" applyNumberFormat="1" applyFont="1" applyAlignment="1">
      <alignment/>
    </xf>
    <xf numFmtId="203" fontId="46" fillId="0" borderId="0" xfId="42" applyNumberFormat="1" applyFont="1" applyAlignment="1">
      <alignment horizontal="right" vertical="center"/>
    </xf>
    <xf numFmtId="203" fontId="45" fillId="0" borderId="10" xfId="42" applyNumberFormat="1" applyFont="1" applyBorder="1" applyAlignment="1">
      <alignment horizontal="right" vertical="center"/>
    </xf>
    <xf numFmtId="41" fontId="45" fillId="0" borderId="10" xfId="42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41" fontId="46" fillId="0" borderId="0" xfId="0" applyNumberFormat="1" applyFont="1" applyAlignment="1">
      <alignment/>
    </xf>
    <xf numFmtId="0" fontId="45" fillId="0" borderId="0" xfId="62" applyFont="1" applyAlignment="1">
      <alignment vertical="center"/>
      <protection/>
    </xf>
    <xf numFmtId="203" fontId="45" fillId="0" borderId="0" xfId="42" applyNumberFormat="1" applyFont="1" applyAlignment="1">
      <alignment horizontal="right" vertical="center"/>
    </xf>
    <xf numFmtId="0" fontId="46" fillId="0" borderId="0" xfId="62" applyFont="1" applyAlignment="1">
      <alignment vertical="center"/>
      <protection/>
    </xf>
    <xf numFmtId="0" fontId="30" fillId="0" borderId="0" xfId="62" applyFont="1" applyAlignment="1">
      <alignment vertical="center"/>
      <protection/>
    </xf>
    <xf numFmtId="203" fontId="30" fillId="0" borderId="10" xfId="42" applyNumberFormat="1" applyFont="1" applyBorder="1" applyAlignment="1">
      <alignment horizontal="right" vertical="center"/>
    </xf>
    <xf numFmtId="203" fontId="30" fillId="0" borderId="0" xfId="42" applyNumberFormat="1" applyFont="1" applyAlignment="1">
      <alignment horizontal="right" vertical="center"/>
    </xf>
    <xf numFmtId="203" fontId="49" fillId="0" borderId="0" xfId="42" applyNumberFormat="1" applyFont="1" applyAlignment="1">
      <alignment horizontal="right" vertical="center"/>
    </xf>
    <xf numFmtId="203" fontId="30" fillId="0" borderId="13" xfId="0" applyNumberFormat="1" applyFont="1" applyBorder="1" applyAlignment="1">
      <alignment horizontal="center"/>
    </xf>
    <xf numFmtId="203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203" fontId="45" fillId="0" borderId="0" xfId="42" applyNumberFormat="1" applyFont="1" applyAlignment="1">
      <alignment horizontal="center"/>
    </xf>
    <xf numFmtId="203" fontId="45" fillId="0" borderId="0" xfId="42" applyNumberFormat="1" applyFont="1" applyAlignment="1">
      <alignment/>
    </xf>
    <xf numFmtId="203" fontId="30" fillId="0" borderId="13" xfId="42" applyNumberFormat="1" applyFont="1" applyBorder="1" applyAlignment="1">
      <alignment horizontal="center"/>
    </xf>
    <xf numFmtId="203" fontId="30" fillId="0" borderId="0" xfId="42" applyNumberFormat="1" applyFont="1" applyAlignment="1">
      <alignment horizontal="center"/>
    </xf>
    <xf numFmtId="203" fontId="30" fillId="0" borderId="0" xfId="42" applyNumberFormat="1" applyFont="1" applyAlignment="1">
      <alignment/>
    </xf>
    <xf numFmtId="41" fontId="45" fillId="0" borderId="0" xfId="42" applyNumberFormat="1" applyFont="1" applyAlignment="1">
      <alignment/>
    </xf>
    <xf numFmtId="41" fontId="45" fillId="0" borderId="0" xfId="42" applyNumberFormat="1" applyFont="1" applyAlignment="1">
      <alignment horizontal="right"/>
    </xf>
    <xf numFmtId="0" fontId="48" fillId="0" borderId="0" xfId="0" applyFont="1" applyAlignment="1">
      <alignment/>
    </xf>
    <xf numFmtId="0" fontId="46" fillId="0" borderId="0" xfId="60" applyFont="1" applyAlignment="1">
      <alignment horizontal="right" vertical="center"/>
      <protection/>
    </xf>
    <xf numFmtId="203" fontId="50" fillId="0" borderId="0" xfId="62" applyNumberFormat="1" applyFont="1" applyAlignment="1">
      <alignment vertical="center"/>
      <protection/>
    </xf>
    <xf numFmtId="0" fontId="47" fillId="0" borderId="0" xfId="62" applyFont="1" applyAlignment="1">
      <alignment vertical="top"/>
      <protection/>
    </xf>
    <xf numFmtId="0" fontId="45" fillId="0" borderId="0" xfId="62" applyFont="1" applyAlignment="1">
      <alignment vertical="top"/>
      <protection/>
    </xf>
    <xf numFmtId="0" fontId="48" fillId="0" borderId="0" xfId="0" applyFont="1" applyAlignment="1">
      <alignment horizontal="center" vertical="center" wrapText="1"/>
    </xf>
    <xf numFmtId="203" fontId="8" fillId="0" borderId="0" xfId="0" applyNumberFormat="1" applyFont="1" applyAlignment="1">
      <alignment horizontal="center"/>
    </xf>
    <xf numFmtId="203" fontId="45" fillId="0" borderId="0" xfId="42" applyNumberFormat="1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91" fillId="0" borderId="0" xfId="0" applyFont="1" applyAlignment="1">
      <alignment/>
    </xf>
    <xf numFmtId="0" fontId="45" fillId="0" borderId="0" xfId="63" applyFont="1" applyAlignment="1">
      <alignment horizontal="center" vertical="center" wrapText="1"/>
      <protection/>
    </xf>
    <xf numFmtId="0" fontId="5" fillId="0" borderId="0" xfId="61" applyFont="1">
      <alignment/>
      <protection/>
    </xf>
    <xf numFmtId="0" fontId="16" fillId="0" borderId="0" xfId="61" applyFont="1">
      <alignment/>
      <protection/>
    </xf>
    <xf numFmtId="0" fontId="43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41" fontId="16" fillId="0" borderId="0" xfId="0" applyNumberFormat="1" applyFont="1" applyAlignment="1">
      <alignment horizontal="right" vertical="top" wrapText="1"/>
    </xf>
    <xf numFmtId="0" fontId="47" fillId="0" borderId="0" xfId="63" applyFont="1" applyAlignment="1">
      <alignment horizontal="left" vertical="center" wrapText="1"/>
      <protection/>
    </xf>
    <xf numFmtId="41" fontId="51" fillId="0" borderId="0" xfId="0" applyNumberFormat="1" applyFont="1" applyAlignment="1">
      <alignment horizontal="right" vertical="top" wrapText="1"/>
    </xf>
    <xf numFmtId="203" fontId="30" fillId="0" borderId="10" xfId="0" applyNumberFormat="1" applyFont="1" applyBorder="1" applyAlignment="1">
      <alignment horizontal="center"/>
    </xf>
    <xf numFmtId="203" fontId="52" fillId="0" borderId="0" xfId="0" applyNumberFormat="1" applyFont="1" applyAlignment="1">
      <alignment horizontal="center"/>
    </xf>
    <xf numFmtId="43" fontId="45" fillId="0" borderId="10" xfId="42" applyFont="1" applyBorder="1" applyAlignment="1">
      <alignment horizontal="right"/>
    </xf>
    <xf numFmtId="0" fontId="36" fillId="0" borderId="0" xfId="0" applyFont="1" applyAlignment="1">
      <alignment horizontal="center"/>
    </xf>
    <xf numFmtId="206" fontId="9" fillId="0" borderId="0" xfId="0" applyNumberFormat="1" applyFont="1" applyAlignment="1">
      <alignment horizontal="right"/>
    </xf>
    <xf numFmtId="41" fontId="11" fillId="0" borderId="11" xfId="66" applyNumberFormat="1" applyFont="1" applyBorder="1" applyAlignment="1">
      <alignment horizontal="right" vertical="center"/>
      <protection/>
    </xf>
    <xf numFmtId="41" fontId="11" fillId="0" borderId="0" xfId="66" applyNumberFormat="1" applyFont="1" applyAlignment="1">
      <alignment horizontal="right" vertical="center"/>
      <protection/>
    </xf>
    <xf numFmtId="41" fontId="11" fillId="0" borderId="12" xfId="66" applyNumberFormat="1" applyFont="1" applyBorder="1" applyAlignment="1">
      <alignment horizontal="right" vertical="center"/>
      <protection/>
    </xf>
    <xf numFmtId="41" fontId="11" fillId="0" borderId="11" xfId="66" applyNumberFormat="1" applyFont="1" applyBorder="1" applyAlignment="1">
      <alignment vertical="center"/>
      <protection/>
    </xf>
    <xf numFmtId="41" fontId="12" fillId="0" borderId="0" xfId="0" applyNumberFormat="1" applyFont="1" applyAlignment="1">
      <alignment horizontal="center"/>
    </xf>
    <xf numFmtId="43" fontId="12" fillId="0" borderId="0" xfId="42" applyFont="1" applyAlignment="1">
      <alignment horizontal="right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41" fontId="12" fillId="0" borderId="0" xfId="0" applyNumberFormat="1" applyFont="1" applyAlignment="1">
      <alignment horizontal="center" wrapText="1"/>
    </xf>
    <xf numFmtId="41" fontId="11" fillId="0" borderId="0" xfId="0" applyNumberFormat="1" applyFont="1" applyAlignment="1">
      <alignment horizontal="center" wrapText="1"/>
    </xf>
    <xf numFmtId="41" fontId="8" fillId="0" borderId="0" xfId="0" applyNumberFormat="1" applyFont="1" applyAlignment="1">
      <alignment horizontal="center" vertical="center"/>
    </xf>
    <xf numFmtId="41" fontId="12" fillId="0" borderId="0" xfId="0" applyNumberFormat="1" applyFont="1" applyAlignment="1">
      <alignment horizontal="center" wrapText="1"/>
    </xf>
    <xf numFmtId="41" fontId="53" fillId="0" borderId="0" xfId="0" applyNumberFormat="1" applyFont="1" applyAlignment="1">
      <alignment/>
    </xf>
    <xf numFmtId="41" fontId="13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53" fillId="0" borderId="0" xfId="0" applyFont="1" applyAlignment="1">
      <alignment/>
    </xf>
    <xf numFmtId="1" fontId="9" fillId="0" borderId="0" xfId="68" applyNumberFormat="1" applyFont="1" applyAlignment="1">
      <alignment horizontal="right" vertical="center" wrapText="1"/>
      <protection/>
    </xf>
    <xf numFmtId="15" fontId="35" fillId="0" borderId="0" xfId="60" applyNumberFormat="1" applyFont="1" applyAlignment="1">
      <alignment horizontal="center" vertical="center" wrapText="1"/>
      <protection/>
    </xf>
    <xf numFmtId="0" fontId="45" fillId="0" borderId="10" xfId="62" applyFont="1" applyBorder="1" applyAlignment="1">
      <alignment vertical="top"/>
      <protection/>
    </xf>
    <xf numFmtId="0" fontId="48" fillId="0" borderId="10" xfId="0" applyFont="1" applyBorder="1" applyAlignment="1">
      <alignment/>
    </xf>
    <xf numFmtId="0" fontId="47" fillId="0" borderId="10" xfId="62" applyFont="1" applyBorder="1" applyAlignment="1">
      <alignment vertical="top"/>
      <protection/>
    </xf>
    <xf numFmtId="203" fontId="45" fillId="0" borderId="10" xfId="0" applyNumberFormat="1" applyFont="1" applyBorder="1" applyAlignment="1">
      <alignment horizontal="center"/>
    </xf>
    <xf numFmtId="0" fontId="54" fillId="0" borderId="14" xfId="0" applyFont="1" applyBorder="1" applyAlignment="1">
      <alignment horizontal="left" vertical="center"/>
    </xf>
    <xf numFmtId="41" fontId="22" fillId="0" borderId="0" xfId="0" applyNumberFormat="1" applyFont="1" applyAlignment="1">
      <alignment horizontal="center" wrapText="1"/>
    </xf>
    <xf numFmtId="3" fontId="45" fillId="0" borderId="10" xfId="42" applyNumberFormat="1" applyFont="1" applyBorder="1" applyAlignment="1">
      <alignment horizontal="right"/>
    </xf>
    <xf numFmtId="43" fontId="8" fillId="0" borderId="0" xfId="0" applyNumberFormat="1" applyFont="1" applyAlignment="1">
      <alignment/>
    </xf>
    <xf numFmtId="41" fontId="46" fillId="0" borderId="0" xfId="42" applyNumberFormat="1" applyFont="1" applyAlignment="1">
      <alignment horizontal="right"/>
    </xf>
    <xf numFmtId="203" fontId="8" fillId="0" borderId="0" xfId="0" applyNumberFormat="1" applyFont="1" applyFill="1" applyAlignment="1">
      <alignment horizontal="right"/>
    </xf>
    <xf numFmtId="0" fontId="28" fillId="0" borderId="0" xfId="61" applyFont="1" applyFill="1" applyAlignment="1">
      <alignment horizontal="center"/>
      <protection/>
    </xf>
    <xf numFmtId="41" fontId="8" fillId="0" borderId="0" xfId="65" applyNumberFormat="1" applyFont="1" applyFill="1" applyAlignment="1">
      <alignment horizontal="right"/>
      <protection/>
    </xf>
    <xf numFmtId="41" fontId="9" fillId="0" borderId="0" xfId="65" applyNumberFormat="1" applyFont="1" applyBorder="1" applyAlignment="1">
      <alignment horizontal="right"/>
      <protection/>
    </xf>
    <xf numFmtId="0" fontId="19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/>
    </xf>
    <xf numFmtId="0" fontId="10" fillId="0" borderId="0" xfId="60" applyFont="1" applyFill="1" applyBorder="1" applyAlignment="1">
      <alignment horizontal="left"/>
      <protection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8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 wrapText="1"/>
      <protection/>
    </xf>
    <xf numFmtId="0" fontId="5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 horizontal="left" vertical="center" wrapText="1"/>
      <protection/>
    </xf>
    <xf numFmtId="0" fontId="27" fillId="0" borderId="0" xfId="61" applyFont="1" applyFill="1" applyBorder="1" applyAlignment="1">
      <alignment vertical="top" wrapText="1"/>
      <protection/>
    </xf>
    <xf numFmtId="0" fontId="29" fillId="0" borderId="0" xfId="61" applyFont="1" applyFill="1" applyBorder="1" applyAlignment="1">
      <alignment vertical="top" wrapText="1"/>
      <protection/>
    </xf>
    <xf numFmtId="0" fontId="29" fillId="32" borderId="0" xfId="61" applyFont="1" applyFill="1" applyBorder="1" applyAlignment="1">
      <alignment vertical="top" wrapText="1"/>
      <protection/>
    </xf>
    <xf numFmtId="0" fontId="27" fillId="0" borderId="0" xfId="61" applyFont="1" applyFill="1" applyBorder="1" applyAlignment="1">
      <alignment vertical="top"/>
      <protection/>
    </xf>
    <xf numFmtId="0" fontId="29" fillId="0" borderId="0" xfId="61" applyFont="1" applyFill="1" applyBorder="1" applyAlignment="1">
      <alignment vertical="top"/>
      <protection/>
    </xf>
    <xf numFmtId="0" fontId="5" fillId="0" borderId="0" xfId="61" applyFont="1" applyFill="1" applyBorder="1" applyAlignment="1">
      <alignment vertical="top" wrapText="1"/>
      <protection/>
    </xf>
    <xf numFmtId="0" fontId="5" fillId="0" borderId="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6" fillId="0" borderId="0" xfId="61" applyFont="1" applyFill="1" applyBorder="1" applyAlignment="1">
      <alignment horizontal="left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51" fillId="0" borderId="0" xfId="63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46" fillId="0" borderId="0" xfId="63" applyNumberFormat="1" applyFont="1" applyFill="1" applyBorder="1" applyAlignment="1" applyProtection="1">
      <alignment vertical="center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24" fillId="0" borderId="0" xfId="0" applyFont="1" applyAlignment="1">
      <alignment horizontal="left" vertical="center" wrapText="1"/>
    </xf>
    <xf numFmtId="0" fontId="16" fillId="0" borderId="0" xfId="62" applyNumberFormat="1" applyFont="1" applyFill="1" applyBorder="1" applyAlignment="1" applyProtection="1">
      <alignment vertical="center" wrapText="1"/>
      <protection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41" fontId="16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41" fontId="16" fillId="0" borderId="0" xfId="0" applyNumberFormat="1" applyFont="1" applyAlignment="1">
      <alignment horizontal="right" vertical="top" wrapText="1"/>
    </xf>
    <xf numFmtId="41" fontId="5" fillId="0" borderId="0" xfId="0" applyNumberFormat="1" applyFont="1" applyAlignment="1">
      <alignment horizontal="right" vertical="top" wrapText="1"/>
    </xf>
    <xf numFmtId="0" fontId="9" fillId="0" borderId="10" xfId="60" applyFont="1" applyBorder="1" applyAlignment="1">
      <alignment horizontal="left" vertical="center"/>
      <protection/>
    </xf>
    <xf numFmtId="0" fontId="0" fillId="0" borderId="10" xfId="68" applyFont="1" applyBorder="1" applyAlignment="1">
      <alignment horizontal="left" vertical="center"/>
      <protection/>
    </xf>
    <xf numFmtId="0" fontId="9" fillId="0" borderId="0" xfId="60" applyFont="1" applyFill="1" applyBorder="1" applyAlignment="1">
      <alignment horizontal="left" vertical="center"/>
      <protection/>
    </xf>
    <xf numFmtId="0" fontId="0" fillId="0" borderId="0" xfId="68" applyFill="1" applyBorder="1" applyAlignment="1">
      <alignment horizontal="left" vertical="center"/>
      <protection/>
    </xf>
    <xf numFmtId="15" fontId="33" fillId="0" borderId="0" xfId="60" applyNumberFormat="1" applyFont="1" applyAlignment="1">
      <alignment horizontal="right" vertical="center" wrapText="1"/>
      <protection/>
    </xf>
    <xf numFmtId="0" fontId="30" fillId="0" borderId="0" xfId="62" applyFont="1" applyAlignment="1">
      <alignment horizontal="right" vertical="top" wrapText="1"/>
      <protection/>
    </xf>
    <xf numFmtId="0" fontId="45" fillId="0" borderId="0" xfId="0" applyFont="1" applyAlignment="1">
      <alignment horizontal="right" vertical="top"/>
    </xf>
    <xf numFmtId="0" fontId="24" fillId="0" borderId="0" xfId="63" applyNumberFormat="1" applyFont="1" applyFill="1" applyBorder="1" applyAlignment="1" applyProtection="1">
      <alignment horizontal="left" vertical="center" wrapText="1"/>
      <protection/>
    </xf>
    <xf numFmtId="0" fontId="9" fillId="0" borderId="0" xfId="60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14" xfId="0" applyFont="1" applyFill="1" applyBorder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29" fillId="0" borderId="0" xfId="61" applyFont="1" applyFill="1" applyBorder="1" applyAlignment="1">
      <alignment vertical="top" wrapText="1"/>
      <protection/>
    </xf>
    <xf numFmtId="0" fontId="93" fillId="0" borderId="0" xfId="0" applyFont="1" applyAlignment="1">
      <alignment/>
    </xf>
    <xf numFmtId="0" fontId="24" fillId="0" borderId="0" xfId="64" applyNumberFormat="1" applyFont="1" applyFill="1" applyBorder="1" applyAlignment="1" applyProtection="1">
      <alignment horizontal="left" vertical="center" wrapText="1"/>
      <protection/>
    </xf>
    <xf numFmtId="0" fontId="5" fillId="0" borderId="0" xfId="59" applyFont="1" applyFill="1" applyBorder="1" applyAlignment="1">
      <alignment horizontal="right" vertical="top"/>
      <protection/>
    </xf>
    <xf numFmtId="0" fontId="16" fillId="0" borderId="0" xfId="62" applyNumberFormat="1" applyFont="1" applyFill="1" applyBorder="1" applyAlignment="1" applyProtection="1">
      <alignment horizontal="right" vertical="top" wrapText="1"/>
      <protection/>
    </xf>
    <xf numFmtId="0" fontId="30" fillId="0" borderId="0" xfId="62" applyNumberFormat="1" applyFont="1" applyFill="1" applyBorder="1" applyAlignment="1" applyProtection="1">
      <alignment horizontal="center" vertical="top" wrapText="1"/>
      <protection/>
    </xf>
    <xf numFmtId="0" fontId="45" fillId="0" borderId="0" xfId="59" applyFont="1" applyFill="1" applyBorder="1" applyAlignment="1">
      <alignment horizontal="center" vertical="top"/>
      <protection/>
    </xf>
    <xf numFmtId="0" fontId="16" fillId="0" borderId="0" xfId="62" applyNumberFormat="1" applyFont="1" applyFill="1" applyBorder="1" applyAlignment="1" applyProtection="1">
      <alignment horizontal="right" vertical="top" wrapText="1"/>
      <protection/>
    </xf>
    <xf numFmtId="0" fontId="16" fillId="0" borderId="0" xfId="62" applyNumberFormat="1" applyFont="1" applyFill="1" applyBorder="1" applyAlignment="1" applyProtection="1">
      <alignment horizontal="center" vertical="top" wrapText="1"/>
      <protection/>
    </xf>
    <xf numFmtId="0" fontId="5" fillId="0" borderId="0" xfId="59" applyFont="1" applyFill="1" applyBorder="1" applyAlignment="1">
      <alignment horizontal="right" vertical="top"/>
      <protection/>
    </xf>
    <xf numFmtId="0" fontId="5" fillId="0" borderId="0" xfId="59" applyFont="1" applyFill="1" applyBorder="1" applyAlignment="1">
      <alignment horizontal="center" vertical="top"/>
      <protection/>
    </xf>
    <xf numFmtId="0" fontId="5" fillId="0" borderId="0" xfId="62" applyNumberFormat="1" applyFont="1" applyFill="1" applyBorder="1" applyAlignment="1" applyProtection="1">
      <alignment vertical="center" wrapText="1"/>
      <protection/>
    </xf>
    <xf numFmtId="0" fontId="51" fillId="0" borderId="0" xfId="59" applyNumberFormat="1" applyFont="1" applyFill="1" applyBorder="1" applyAlignment="1" applyProtection="1">
      <alignment vertical="top"/>
      <protection/>
    </xf>
    <xf numFmtId="0" fontId="5" fillId="0" borderId="0" xfId="62" applyNumberFormat="1" applyFont="1" applyFill="1" applyBorder="1" applyAlignment="1" applyProtection="1">
      <alignment vertical="center" wrapText="1"/>
      <protection/>
    </xf>
    <xf numFmtId="0" fontId="5" fillId="0" borderId="0" xfId="62" applyNumberFormat="1" applyFont="1" applyFill="1" applyBorder="1" applyAlignment="1" applyProtection="1">
      <alignment vertical="center" wrapText="1"/>
      <protection/>
    </xf>
    <xf numFmtId="0" fontId="5" fillId="0" borderId="0" xfId="62" applyNumberFormat="1" applyFont="1" applyFill="1" applyBorder="1" applyAlignment="1" applyProtection="1">
      <alignment vertical="center" wrapText="1"/>
      <protection/>
    </xf>
    <xf numFmtId="0" fontId="29" fillId="0" borderId="0" xfId="64" applyNumberFormat="1" applyFont="1" applyFill="1" applyBorder="1" applyAlignment="1" applyProtection="1">
      <alignment vertical="center" wrapText="1"/>
      <protection/>
    </xf>
    <xf numFmtId="0" fontId="5" fillId="0" borderId="0" xfId="62" applyNumberFormat="1" applyFont="1" applyFill="1" applyBorder="1" applyAlignment="1" applyProtection="1">
      <alignment vertical="center" wrapText="1"/>
      <protection/>
    </xf>
    <xf numFmtId="0" fontId="29" fillId="0" borderId="0" xfId="64" applyNumberFormat="1" applyFont="1" applyFill="1" applyBorder="1" applyAlignment="1" applyProtection="1">
      <alignment vertical="center" wrapText="1"/>
      <protection/>
    </xf>
    <xf numFmtId="0" fontId="45" fillId="0" borderId="0" xfId="62" applyFont="1" applyAlignment="1">
      <alignment vertical="center" wrapText="1"/>
      <protection/>
    </xf>
    <xf numFmtId="0" fontId="5" fillId="0" borderId="0" xfId="62" applyNumberFormat="1" applyFont="1" applyFill="1" applyBorder="1" applyAlignment="1" applyProtection="1">
      <alignment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 2" xfId="59"/>
    <cellStyle name="Normal_BAL" xfId="60"/>
    <cellStyle name="Normal_Financial statements 2000 Alcomet" xfId="61"/>
    <cellStyle name="Normal_Financial statements_bg model 2002" xfId="62"/>
    <cellStyle name="Normal_Financial statements_bg model 2002 2" xfId="63"/>
    <cellStyle name="Normal_Financial statements_bg model 2002 2 2" xfId="64"/>
    <cellStyle name="Normal_FS_SOPHARMA_2005 (2)" xfId="65"/>
    <cellStyle name="Normal_P&amp;L" xfId="66"/>
    <cellStyle name="Normal_P&amp;L_Financial statements_bg model 2002" xfId="67"/>
    <cellStyle name="Normal_Sheet2" xfId="68"/>
    <cellStyle name="Normal_SOPHARMA_FS_01_12_2007_predvaritelen" xfId="69"/>
    <cellStyle name="Note" xfId="70"/>
    <cellStyle name="Output" xfId="71"/>
    <cellStyle name="Percent" xfId="72"/>
    <cellStyle name="Percent 2" xfId="73"/>
    <cellStyle name="Percent 3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office\Desktop\Q1%20ind%202019\BG\PETKOVA%20%20RABOTEN-31.03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4"/>
      <sheetName val="3-10"/>
      <sheetName val=" РДИ ЗА ОСН. М-ЛИ"/>
      <sheetName val=" ДРУГИ  М-ЛИ"/>
      <sheetName val="3a "/>
      <sheetName val="11-12"/>
      <sheetName val="14"/>
      <sheetName val="15"/>
      <sheetName val="15 A"/>
      <sheetName val="ЗАЛОЗИ ПО КРЕДИТИ"/>
      <sheetName val="16"/>
      <sheetName val="16 A"/>
      <sheetName val="17"/>
      <sheetName val="17 b"/>
      <sheetName val="ЗАЛОЗИ "/>
      <sheetName val="18"/>
      <sheetName val="18 а"/>
      <sheetName val="19"/>
      <sheetName val="19 а"/>
      <sheetName val="20"/>
      <sheetName val="20 a"/>
      <sheetName val="20 b"/>
      <sheetName val="20 c"/>
      <sheetName val="20 c "/>
      <sheetName val="20 d"/>
      <sheetName val="20 d "/>
      <sheetName val="21"/>
      <sheetName val="21 а "/>
      <sheetName val="22"/>
      <sheetName val="22 а"/>
      <sheetName val="23"/>
      <sheetName val="ГРУПИРАНЕ НА М-ЛИ  И ГП "/>
      <sheetName val="Лицензионни продукти и НП   "/>
      <sheetName val="24"/>
      <sheetName val="24 a"/>
      <sheetName val="24 b "/>
      <sheetName val="25"/>
      <sheetName val="25 a"/>
      <sheetName val="26 a"/>
      <sheetName val="26 a a"/>
      <sheetName val="26 b "/>
      <sheetName val="27"/>
      <sheetName val="28"/>
      <sheetName val="28 a"/>
      <sheetName val="28 b"/>
      <sheetName val="28 c"/>
      <sheetName val="28 d"/>
      <sheetName val="29"/>
      <sheetName val="29 а"/>
      <sheetName val="30"/>
      <sheetName val=" 30 a"/>
      <sheetName val="31"/>
      <sheetName val="32"/>
      <sheetName val="32 a"/>
      <sheetName val="33"/>
      <sheetName val="33 c"/>
      <sheetName val="34"/>
      <sheetName val="35-39"/>
      <sheetName val="40"/>
      <sheetName val="40 а"/>
      <sheetName val="41"/>
      <sheetName val="41 - ОБОБЩЕНА"/>
      <sheetName val="41.1 - кредитен риск"/>
      <sheetName val="41.3-кредитен риск"/>
      <sheetName val="41.4-кредитен риск"/>
      <sheetName val="41 -валутен риск"/>
      <sheetName val="41-валутна чувст."/>
      <sheetName val="41 - матуритет"/>
      <sheetName val="41 - лихвен анализ  "/>
      <sheetName val="41-лихвена чувст."/>
      <sheetName val="41 - капиталов риск"/>
      <sheetName val="43- свързани лица "/>
      <sheetName val="43-сделки свързани лица"/>
      <sheetName val="13 b"/>
      <sheetName val="13"/>
      <sheetName val="17 a"/>
      <sheetName val="17 с"/>
      <sheetName val=" 20 d"/>
      <sheetName val="33 a"/>
      <sheetName val="33 b"/>
      <sheetName val="41.2-кредитен риск"/>
      <sheetName val="42- сегменти"/>
    </sheetNames>
    <sheetDataSet>
      <sheetData sheetId="46">
        <row r="10">
          <cell r="D10">
            <v>0.10240139856770988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zoomScale="110" zoomScaleNormal="110" zoomScalePageLayoutView="0" workbookViewId="0" topLeftCell="A28">
      <selection activeCell="A44" sqref="A44:B44"/>
    </sheetView>
  </sheetViews>
  <sheetFormatPr defaultColWidth="0" defaultRowHeight="12.75" customHeight="1" zeroHeight="1"/>
  <cols>
    <col min="1" max="2" width="9.28125" style="25" customWidth="1"/>
    <col min="3" max="3" width="15.7109375" style="25" customWidth="1"/>
    <col min="4" max="9" width="9.28125" style="25" customWidth="1"/>
    <col min="10" max="16384" width="9.28125" style="25" hidden="1" customWidth="1"/>
  </cols>
  <sheetData>
    <row r="1" spans="1:8" ht="18.75">
      <c r="A1" s="23" t="s">
        <v>36</v>
      </c>
      <c r="B1" s="24"/>
      <c r="C1" s="24"/>
      <c r="D1" s="29" t="s">
        <v>37</v>
      </c>
      <c r="E1" s="24"/>
      <c r="F1" s="24"/>
      <c r="G1" s="24"/>
      <c r="H1" s="24"/>
    </row>
    <row r="2" ht="12.75"/>
    <row r="3" ht="12.75"/>
    <row r="4" ht="12.75"/>
    <row r="5" spans="1:9" ht="18.75">
      <c r="A5" s="26" t="s">
        <v>38</v>
      </c>
      <c r="D5" s="16" t="s">
        <v>9</v>
      </c>
      <c r="E5" s="51"/>
      <c r="F5" s="27"/>
      <c r="G5" s="27"/>
      <c r="H5" s="27"/>
      <c r="I5" s="27"/>
    </row>
    <row r="6" spans="1:9" ht="17.25" customHeight="1">
      <c r="A6" s="26"/>
      <c r="D6" s="16" t="s">
        <v>10</v>
      </c>
      <c r="E6" s="51"/>
      <c r="F6" s="27"/>
      <c r="G6" s="27"/>
      <c r="H6" s="27"/>
      <c r="I6" s="27"/>
    </row>
    <row r="7" spans="1:9" ht="18.75">
      <c r="A7" s="26"/>
      <c r="D7" s="16" t="s">
        <v>16</v>
      </c>
      <c r="E7" s="51"/>
      <c r="F7" s="27"/>
      <c r="G7" s="27"/>
      <c r="H7" s="27"/>
      <c r="I7" s="27"/>
    </row>
    <row r="8" spans="1:9" ht="18.75">
      <c r="A8" s="26"/>
      <c r="D8" s="16" t="s">
        <v>20</v>
      </c>
      <c r="E8" s="51"/>
      <c r="F8" s="27"/>
      <c r="G8" s="27"/>
      <c r="H8" s="27"/>
      <c r="I8" s="27"/>
    </row>
    <row r="9" spans="1:9" ht="16.5">
      <c r="A9" s="28"/>
      <c r="D9" s="16" t="s">
        <v>25</v>
      </c>
      <c r="E9" s="51"/>
      <c r="F9" s="28"/>
      <c r="G9" s="27"/>
      <c r="H9" s="27"/>
      <c r="I9" s="27"/>
    </row>
    <row r="10" spans="1:9" ht="18.75">
      <c r="A10" s="26"/>
      <c r="D10" s="27"/>
      <c r="E10" s="27"/>
      <c r="F10" s="27"/>
      <c r="G10" s="27"/>
      <c r="H10" s="27"/>
      <c r="I10" s="27"/>
    </row>
    <row r="11" spans="1:9" ht="18.75">
      <c r="A11" s="26"/>
      <c r="D11" s="16"/>
      <c r="E11" s="16"/>
      <c r="F11" s="16"/>
      <c r="G11" s="27"/>
      <c r="H11" s="27"/>
      <c r="I11" s="27"/>
    </row>
    <row r="12" spans="1:7" ht="18.75">
      <c r="A12" s="26" t="s">
        <v>39</v>
      </c>
      <c r="D12" s="16" t="s">
        <v>40</v>
      </c>
      <c r="E12" s="49"/>
      <c r="F12" s="49"/>
      <c r="G12" s="50"/>
    </row>
    <row r="13" spans="4:9" ht="16.5">
      <c r="D13" s="16"/>
      <c r="E13" s="49"/>
      <c r="F13" s="49"/>
      <c r="G13" s="51"/>
      <c r="H13" s="27"/>
      <c r="I13" s="27"/>
    </row>
    <row r="14" spans="4:9" ht="16.5">
      <c r="D14" s="16"/>
      <c r="E14" s="49"/>
      <c r="F14" s="49"/>
      <c r="G14" s="51"/>
      <c r="H14" s="27"/>
      <c r="I14" s="27"/>
    </row>
    <row r="15" spans="1:9" ht="18.75">
      <c r="A15" s="26" t="s">
        <v>41</v>
      </c>
      <c r="D15" s="16" t="s">
        <v>15</v>
      </c>
      <c r="E15" s="49"/>
      <c r="F15" s="49"/>
      <c r="G15" s="51"/>
      <c r="H15" s="27"/>
      <c r="I15" s="27"/>
    </row>
    <row r="16" spans="1:9" ht="18.75">
      <c r="A16" s="26"/>
      <c r="D16" s="16"/>
      <c r="E16" s="49"/>
      <c r="F16" s="49"/>
      <c r="G16" s="51"/>
      <c r="H16" s="27"/>
      <c r="I16" s="27"/>
    </row>
    <row r="17" spans="1:9" ht="18.75">
      <c r="A17" s="26"/>
      <c r="D17" s="16"/>
      <c r="E17" s="49"/>
      <c r="F17" s="49"/>
      <c r="G17" s="51"/>
      <c r="H17" s="27"/>
      <c r="I17" s="27"/>
    </row>
    <row r="18" spans="1:9" ht="18.75">
      <c r="A18" s="26" t="s">
        <v>42</v>
      </c>
      <c r="B18" s="26"/>
      <c r="C18" s="26"/>
      <c r="D18" s="16" t="s">
        <v>8</v>
      </c>
      <c r="E18" s="49"/>
      <c r="F18" s="49"/>
      <c r="G18" s="51"/>
      <c r="H18" s="27"/>
      <c r="I18" s="27"/>
    </row>
    <row r="19" spans="1:9" ht="18.75">
      <c r="A19" s="26"/>
      <c r="B19" s="26"/>
      <c r="C19" s="26"/>
      <c r="D19" s="16"/>
      <c r="E19" s="49"/>
      <c r="F19" s="49"/>
      <c r="G19" s="51"/>
      <c r="H19" s="27"/>
      <c r="I19" s="27"/>
    </row>
    <row r="20" spans="1:9" ht="18.75">
      <c r="A20" s="26"/>
      <c r="D20" s="16"/>
      <c r="E20" s="49"/>
      <c r="F20" s="49"/>
      <c r="G20" s="50"/>
      <c r="H20" s="26"/>
      <c r="I20" s="26"/>
    </row>
    <row r="21" spans="1:7" ht="18.75">
      <c r="A21" s="245" t="s">
        <v>43</v>
      </c>
      <c r="B21" s="246"/>
      <c r="C21" s="247"/>
      <c r="D21" s="16" t="s">
        <v>5</v>
      </c>
      <c r="E21" s="49"/>
      <c r="F21" s="49"/>
      <c r="G21" s="50"/>
    </row>
    <row r="22" spans="1:7" ht="18.75">
      <c r="A22" s="26"/>
      <c r="C22" s="55"/>
      <c r="D22" s="16"/>
      <c r="E22" s="49"/>
      <c r="F22" s="49"/>
      <c r="G22" s="50"/>
    </row>
    <row r="23" spans="1:7" ht="18.75">
      <c r="A23" s="26"/>
      <c r="C23" s="55"/>
      <c r="D23" s="16"/>
      <c r="E23" s="49"/>
      <c r="F23" s="49"/>
      <c r="G23" s="50"/>
    </row>
    <row r="24" spans="1:7" ht="18.75">
      <c r="A24" s="26" t="s">
        <v>44</v>
      </c>
      <c r="D24" s="16" t="s">
        <v>2</v>
      </c>
      <c r="E24" s="49"/>
      <c r="F24" s="49"/>
      <c r="G24" s="50"/>
    </row>
    <row r="25" spans="1:7" ht="18.75">
      <c r="A25" s="26"/>
      <c r="D25" s="16" t="s">
        <v>3</v>
      </c>
      <c r="E25" s="49"/>
      <c r="F25" s="49"/>
      <c r="G25" s="50"/>
    </row>
    <row r="26" spans="1:7" ht="18.75">
      <c r="A26" s="26"/>
      <c r="D26" s="27"/>
      <c r="E26" s="51"/>
      <c r="F26" s="51"/>
      <c r="G26" s="50"/>
    </row>
    <row r="27" spans="1:7" ht="18.75">
      <c r="A27" s="26"/>
      <c r="D27" s="16"/>
      <c r="E27" s="50"/>
      <c r="F27" s="50"/>
      <c r="G27" s="50"/>
    </row>
    <row r="28" spans="1:7" ht="18.75">
      <c r="A28" s="245" t="s">
        <v>45</v>
      </c>
      <c r="B28" s="246"/>
      <c r="C28" s="55"/>
      <c r="D28" s="16" t="s">
        <v>4</v>
      </c>
      <c r="E28" s="49"/>
      <c r="F28" s="50"/>
      <c r="G28" s="50"/>
    </row>
    <row r="29" spans="1:7" ht="18.75">
      <c r="A29" s="26"/>
      <c r="C29" s="55"/>
      <c r="D29" s="16" t="s">
        <v>6</v>
      </c>
      <c r="E29" s="49"/>
      <c r="F29" s="50"/>
      <c r="G29" s="52"/>
    </row>
    <row r="30" spans="1:7" ht="18.75">
      <c r="A30" s="26"/>
      <c r="C30" s="55"/>
      <c r="D30" s="16" t="s">
        <v>11</v>
      </c>
      <c r="E30" s="49"/>
      <c r="F30" s="50"/>
      <c r="G30" s="52"/>
    </row>
    <row r="31" spans="1:7" ht="18.75">
      <c r="A31" s="26"/>
      <c r="C31" s="55"/>
      <c r="D31" s="16" t="s">
        <v>22</v>
      </c>
      <c r="E31" s="49"/>
      <c r="F31" s="50"/>
      <c r="G31" s="52"/>
    </row>
    <row r="32" spans="1:7" ht="18.75">
      <c r="A32" s="26"/>
      <c r="D32" s="16" t="s">
        <v>35</v>
      </c>
      <c r="E32" s="52"/>
      <c r="F32" s="52"/>
      <c r="G32" s="52"/>
    </row>
    <row r="33" spans="1:7" ht="18.75">
      <c r="A33" s="26"/>
      <c r="C33" s="27"/>
      <c r="D33" s="16" t="s">
        <v>17</v>
      </c>
      <c r="E33" s="51"/>
      <c r="F33" s="50"/>
      <c r="G33" s="52"/>
    </row>
    <row r="34" spans="1:7" ht="18.75">
      <c r="A34" s="26"/>
      <c r="D34" s="16"/>
      <c r="E34" s="52"/>
      <c r="F34" s="50"/>
      <c r="G34" s="52"/>
    </row>
    <row r="35" spans="1:9" ht="18.75">
      <c r="A35" s="26" t="s">
        <v>49</v>
      </c>
      <c r="D35" s="248" t="s">
        <v>46</v>
      </c>
      <c r="E35" s="249"/>
      <c r="F35" s="249"/>
      <c r="G35" s="249"/>
      <c r="H35" s="26"/>
      <c r="I35" s="26"/>
    </row>
    <row r="36" spans="1:9" ht="18.75">
      <c r="A36" s="26"/>
      <c r="D36" s="248" t="s">
        <v>7</v>
      </c>
      <c r="E36" s="249"/>
      <c r="F36" s="249"/>
      <c r="G36" s="249"/>
      <c r="H36" s="26"/>
      <c r="I36" s="26"/>
    </row>
    <row r="37" spans="1:7" ht="18.75">
      <c r="A37" s="26"/>
      <c r="D37" s="248" t="s">
        <v>47</v>
      </c>
      <c r="E37" s="249"/>
      <c r="F37" s="249"/>
      <c r="G37" s="249"/>
    </row>
    <row r="38" spans="1:8" ht="18.75">
      <c r="A38" s="26"/>
      <c r="D38" s="248" t="s">
        <v>18</v>
      </c>
      <c r="E38" s="249"/>
      <c r="F38" s="249"/>
      <c r="G38" s="249"/>
      <c r="H38" s="246"/>
    </row>
    <row r="39" spans="1:8" ht="18.75">
      <c r="A39" s="26"/>
      <c r="D39" s="248" t="s">
        <v>14</v>
      </c>
      <c r="E39" s="249"/>
      <c r="F39" s="249"/>
      <c r="G39" s="249"/>
      <c r="H39" s="246"/>
    </row>
    <row r="40" spans="1:8" ht="18.75">
      <c r="A40" s="26"/>
      <c r="D40" s="248" t="s">
        <v>48</v>
      </c>
      <c r="E40" s="249"/>
      <c r="F40" s="249"/>
      <c r="G40" s="249"/>
      <c r="H40" s="246"/>
    </row>
    <row r="41" spans="1:8" ht="18.75">
      <c r="A41" s="26"/>
      <c r="D41" s="248" t="s">
        <v>12</v>
      </c>
      <c r="E41" s="249"/>
      <c r="F41" s="249"/>
      <c r="G41" s="249"/>
      <c r="H41" s="246"/>
    </row>
    <row r="42" spans="1:8" ht="18.75">
      <c r="A42" s="26"/>
      <c r="D42" s="248" t="s">
        <v>19</v>
      </c>
      <c r="E42" s="249"/>
      <c r="F42" s="249"/>
      <c r="G42" s="249"/>
      <c r="H42" s="246"/>
    </row>
    <row r="43" spans="1:7" ht="18.75">
      <c r="A43" s="26"/>
      <c r="D43" s="16"/>
      <c r="E43" s="52"/>
      <c r="F43" s="50"/>
      <c r="G43" s="52"/>
    </row>
    <row r="44" spans="1:7" ht="18.75">
      <c r="A44" s="26" t="s">
        <v>50</v>
      </c>
      <c r="D44" s="27" t="s">
        <v>23</v>
      </c>
      <c r="E44" s="141"/>
      <c r="F44" s="52"/>
      <c r="G44" s="52"/>
    </row>
    <row r="45" spans="1:7" ht="18.75">
      <c r="A45" s="26"/>
      <c r="E45" s="52"/>
      <c r="F45" s="50"/>
      <c r="G45" s="52"/>
    </row>
    <row r="46" spans="1:6" ht="18.75">
      <c r="A46" s="26"/>
      <c r="F46" s="26"/>
    </row>
    <row r="47" spans="1:6" ht="18.75">
      <c r="A47" s="26"/>
      <c r="F47" s="26"/>
    </row>
    <row r="48" spans="1:6" ht="18.75">
      <c r="A48" s="26"/>
      <c r="F48" s="26"/>
    </row>
    <row r="49" spans="1:6" ht="18.75">
      <c r="A49" s="26"/>
      <c r="F49" s="26"/>
    </row>
    <row r="50" spans="1:6" ht="18.75">
      <c r="A50" s="26"/>
      <c r="F50" s="26"/>
    </row>
    <row r="51" spans="1:6" ht="18.75">
      <c r="A51" s="26"/>
      <c r="F51" s="26"/>
    </row>
    <row r="52" spans="1:6" ht="18.75">
      <c r="A52" s="26"/>
      <c r="F52" s="26"/>
    </row>
    <row r="53" ht="12.75"/>
    <row r="54" ht="12.75"/>
    <row r="55" ht="12.75"/>
    <row r="56" ht="12.75"/>
    <row r="57" ht="12.75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view="pageBreakPreview" zoomScaleSheetLayoutView="100" zoomScalePageLayoutView="0" workbookViewId="0" topLeftCell="A31">
      <selection activeCell="A61" sqref="A61:A62"/>
    </sheetView>
  </sheetViews>
  <sheetFormatPr defaultColWidth="9.140625" defaultRowHeight="12.75"/>
  <cols>
    <col min="1" max="1" width="63.8515625" style="14" customWidth="1"/>
    <col min="2" max="2" width="10.8515625" style="35" customWidth="1"/>
    <col min="3" max="3" width="2.00390625" style="35" customWidth="1"/>
    <col min="4" max="4" width="11.8515625" style="35" customWidth="1"/>
    <col min="5" max="5" width="2.57421875" style="35" customWidth="1"/>
    <col min="6" max="6" width="12.7109375" style="35" customWidth="1"/>
    <col min="7" max="16384" width="9.140625" style="14" customWidth="1"/>
  </cols>
  <sheetData>
    <row r="1" spans="1:6" ht="15">
      <c r="A1" s="291" t="str">
        <f>'Cover '!D1</f>
        <v> ОА СОФАРМА</v>
      </c>
      <c r="B1" s="292"/>
      <c r="C1" s="292"/>
      <c r="D1" s="292"/>
      <c r="E1" s="292"/>
      <c r="F1" s="292"/>
    </row>
    <row r="2" spans="1:6" s="37" customFormat="1" ht="15">
      <c r="A2" s="293" t="s">
        <v>51</v>
      </c>
      <c r="B2" s="294"/>
      <c r="C2" s="294"/>
      <c r="D2" s="294"/>
      <c r="E2" s="294"/>
      <c r="F2" s="294"/>
    </row>
    <row r="3" spans="1:6" ht="15">
      <c r="A3" s="78" t="s">
        <v>52</v>
      </c>
      <c r="B3" s="79"/>
      <c r="C3" s="79"/>
      <c r="D3" s="114"/>
      <c r="E3" s="79"/>
      <c r="F3" s="79"/>
    </row>
    <row r="4" spans="1:6" ht="15">
      <c r="A4" s="78"/>
      <c r="B4" s="79"/>
      <c r="C4" s="79"/>
      <c r="D4" s="114"/>
      <c r="E4" s="79"/>
      <c r="F4" s="79"/>
    </row>
    <row r="5" spans="1:6" ht="15">
      <c r="A5" s="78"/>
      <c r="B5" s="79"/>
      <c r="C5" s="79"/>
      <c r="D5" s="114"/>
      <c r="E5" s="79"/>
      <c r="F5" s="79"/>
    </row>
    <row r="6" spans="1:6" ht="15" customHeight="1">
      <c r="A6" s="105"/>
      <c r="B6" s="295" t="s">
        <v>0</v>
      </c>
      <c r="C6" s="104"/>
      <c r="D6" s="296" t="s">
        <v>28</v>
      </c>
      <c r="E6" s="80"/>
      <c r="F6" s="296" t="s">
        <v>32</v>
      </c>
    </row>
    <row r="7" spans="1:6" ht="12.75" customHeight="1">
      <c r="A7" s="116"/>
      <c r="B7" s="295"/>
      <c r="C7" s="104"/>
      <c r="D7" s="296"/>
      <c r="E7" s="80"/>
      <c r="F7" s="296"/>
    </row>
    <row r="8" spans="1:6" ht="12.75" customHeight="1">
      <c r="A8" s="116"/>
      <c r="B8" s="104"/>
      <c r="C8" s="104"/>
      <c r="D8" s="202"/>
      <c r="E8" s="80"/>
      <c r="F8" s="204" t="s">
        <v>24</v>
      </c>
    </row>
    <row r="9" ht="15">
      <c r="A9" s="97"/>
    </row>
    <row r="10" spans="1:7" ht="15">
      <c r="A10" s="250" t="s">
        <v>53</v>
      </c>
      <c r="B10" s="35">
        <v>3</v>
      </c>
      <c r="D10" s="241">
        <v>52174</v>
      </c>
      <c r="E10" s="93"/>
      <c r="F10" s="120">
        <f>52931+360</f>
        <v>53291</v>
      </c>
      <c r="G10" s="131"/>
    </row>
    <row r="11" spans="1:8" ht="15">
      <c r="A11" s="250" t="s">
        <v>54</v>
      </c>
      <c r="B11" s="35">
        <v>4</v>
      </c>
      <c r="D11" s="241">
        <v>920</v>
      </c>
      <c r="E11" s="193"/>
      <c r="F11" s="120">
        <f>838-360</f>
        <v>478</v>
      </c>
      <c r="G11" s="107"/>
      <c r="H11" s="108"/>
    </row>
    <row r="12" spans="1:8" ht="30">
      <c r="A12" s="251" t="s">
        <v>55</v>
      </c>
      <c r="D12" s="120">
        <f>3816-479</f>
        <v>3337</v>
      </c>
      <c r="E12" s="120"/>
      <c r="F12" s="120">
        <v>6176</v>
      </c>
      <c r="G12" s="107"/>
      <c r="H12" s="108"/>
    </row>
    <row r="13" spans="1:8" ht="15">
      <c r="A13" s="250" t="s">
        <v>56</v>
      </c>
      <c r="B13" s="101">
        <v>5</v>
      </c>
      <c r="C13" s="101"/>
      <c r="D13" s="120">
        <v>-19157</v>
      </c>
      <c r="E13" s="120"/>
      <c r="F13" s="120">
        <v>-20552</v>
      </c>
      <c r="G13" s="107"/>
      <c r="H13" s="108"/>
    </row>
    <row r="14" spans="1:8" ht="15">
      <c r="A14" s="250" t="s">
        <v>57</v>
      </c>
      <c r="B14" s="35">
        <v>6</v>
      </c>
      <c r="D14" s="120">
        <v>-7789</v>
      </c>
      <c r="E14" s="120"/>
      <c r="F14" s="120">
        <v>-8987</v>
      </c>
      <c r="G14" s="107"/>
      <c r="H14" s="108"/>
    </row>
    <row r="15" spans="1:8" ht="15">
      <c r="A15" s="250" t="s">
        <v>58</v>
      </c>
      <c r="B15" s="35">
        <v>7</v>
      </c>
      <c r="D15" s="120">
        <v>-12316</v>
      </c>
      <c r="E15" s="120"/>
      <c r="F15" s="120">
        <v>-11721</v>
      </c>
      <c r="G15" s="107"/>
      <c r="H15" s="108"/>
    </row>
    <row r="16" spans="1:8" ht="15">
      <c r="A16" s="250" t="s">
        <v>59</v>
      </c>
      <c r="B16" s="35" t="s">
        <v>31</v>
      </c>
      <c r="D16" s="120">
        <v>-4540</v>
      </c>
      <c r="E16" s="120"/>
      <c r="F16" s="120">
        <v>-4484</v>
      </c>
      <c r="G16" s="107"/>
      <c r="H16" s="108"/>
    </row>
    <row r="17" spans="1:8" ht="15">
      <c r="A17" s="250" t="s">
        <v>60</v>
      </c>
      <c r="B17" s="35" t="s">
        <v>26</v>
      </c>
      <c r="D17" s="120">
        <f>-975+479</f>
        <v>-496</v>
      </c>
      <c r="E17" s="93"/>
      <c r="F17" s="120">
        <v>-714</v>
      </c>
      <c r="G17" s="107"/>
      <c r="H17" s="108"/>
    </row>
    <row r="18" spans="1:8" ht="15">
      <c r="A18" s="252" t="s">
        <v>61</v>
      </c>
      <c r="D18" s="121">
        <f>SUM(D10:D17)</f>
        <v>12133</v>
      </c>
      <c r="E18" s="120"/>
      <c r="F18" s="121">
        <f>SUM(F10:F17)</f>
        <v>13487</v>
      </c>
      <c r="G18" s="107"/>
      <c r="H18" s="108"/>
    </row>
    <row r="19" spans="1:6" ht="7.5" customHeight="1">
      <c r="A19" s="37"/>
      <c r="D19" s="122"/>
      <c r="E19" s="93"/>
      <c r="F19" s="122"/>
    </row>
    <row r="20" spans="1:6" ht="15">
      <c r="A20" s="250" t="s">
        <v>62</v>
      </c>
      <c r="B20" s="35">
        <v>10</v>
      </c>
      <c r="D20" s="241">
        <v>2462</v>
      </c>
      <c r="E20" s="120"/>
      <c r="F20" s="120">
        <f>415-22</f>
        <v>393</v>
      </c>
    </row>
    <row r="21" spans="1:6" ht="15">
      <c r="A21" s="250" t="s">
        <v>62</v>
      </c>
      <c r="B21" s="35">
        <v>11</v>
      </c>
      <c r="D21" s="241">
        <v>-309</v>
      </c>
      <c r="E21" s="120"/>
      <c r="F21" s="120">
        <v>-369</v>
      </c>
    </row>
    <row r="22" spans="1:6" ht="15">
      <c r="A22" s="253" t="s">
        <v>63</v>
      </c>
      <c r="D22" s="121">
        <f>D20+D21</f>
        <v>2153</v>
      </c>
      <c r="E22" s="120"/>
      <c r="F22" s="121">
        <f>F20+F21</f>
        <v>24</v>
      </c>
    </row>
    <row r="23" spans="1:6" ht="8.25" customHeight="1">
      <c r="A23" s="254"/>
      <c r="D23" s="122"/>
      <c r="E23" s="98"/>
      <c r="F23" s="122"/>
    </row>
    <row r="24" spans="1:6" ht="15">
      <c r="A24" s="252" t="s">
        <v>64</v>
      </c>
      <c r="D24" s="123">
        <f>D18+D22</f>
        <v>14286</v>
      </c>
      <c r="E24" s="93"/>
      <c r="F24" s="123">
        <f>F18+F22</f>
        <v>13511</v>
      </c>
    </row>
    <row r="25" spans="1:6" ht="7.5" customHeight="1">
      <c r="A25" s="78"/>
      <c r="D25" s="124"/>
      <c r="E25" s="93"/>
      <c r="F25" s="124"/>
    </row>
    <row r="26" spans="1:6" ht="15">
      <c r="A26" s="250" t="s">
        <v>65</v>
      </c>
      <c r="D26" s="120">
        <f>78-1470</f>
        <v>-1392</v>
      </c>
      <c r="E26" s="93"/>
      <c r="F26" s="120">
        <v>-1097</v>
      </c>
    </row>
    <row r="27" spans="1:6" ht="15">
      <c r="A27" s="252"/>
      <c r="B27" s="34"/>
      <c r="C27" s="34"/>
      <c r="D27" s="126"/>
      <c r="E27" s="120"/>
      <c r="F27" s="126"/>
    </row>
    <row r="28" spans="1:8" ht="15">
      <c r="A28" s="252" t="s">
        <v>66</v>
      </c>
      <c r="B28" s="138"/>
      <c r="C28" s="138"/>
      <c r="D28" s="123">
        <f>D24+D26</f>
        <v>12894</v>
      </c>
      <c r="E28" s="94"/>
      <c r="F28" s="123">
        <f>F24+F26</f>
        <v>12414</v>
      </c>
      <c r="G28" s="107"/>
      <c r="H28" s="108"/>
    </row>
    <row r="29" spans="1:6" ht="8.25" customHeight="1">
      <c r="A29" s="78"/>
      <c r="B29" s="34"/>
      <c r="C29" s="34"/>
      <c r="D29" s="117"/>
      <c r="E29" s="94"/>
      <c r="F29" s="117"/>
    </row>
    <row r="30" spans="1:6" ht="15">
      <c r="A30" s="255" t="s">
        <v>67</v>
      </c>
      <c r="B30" s="115"/>
      <c r="C30" s="115"/>
      <c r="D30" s="130"/>
      <c r="E30" s="34"/>
      <c r="F30" s="130"/>
    </row>
    <row r="31" spans="1:6" ht="15">
      <c r="A31" s="96"/>
      <c r="B31" s="115"/>
      <c r="C31" s="115"/>
      <c r="D31" s="130"/>
      <c r="E31" s="34"/>
      <c r="F31" s="130"/>
    </row>
    <row r="32" spans="1:6" ht="30">
      <c r="A32" s="113" t="s">
        <v>69</v>
      </c>
      <c r="B32" s="115"/>
      <c r="C32" s="115"/>
      <c r="D32" s="142"/>
      <c r="E32" s="118"/>
      <c r="F32" s="142"/>
    </row>
    <row r="33" spans="1:11" ht="30">
      <c r="A33" s="256" t="s">
        <v>68</v>
      </c>
      <c r="B33" s="35">
        <v>18</v>
      </c>
      <c r="D33" s="143">
        <v>55</v>
      </c>
      <c r="E33" s="93"/>
      <c r="F33" s="143">
        <f>21+22</f>
        <v>43</v>
      </c>
      <c r="I33" s="107"/>
      <c r="K33" s="107"/>
    </row>
    <row r="34" spans="1:6" ht="15">
      <c r="A34" s="257" t="s">
        <v>70</v>
      </c>
      <c r="B34" s="115">
        <v>12</v>
      </c>
      <c r="C34" s="115"/>
      <c r="D34" s="145">
        <f>SUM(D33:D33)</f>
        <v>55</v>
      </c>
      <c r="E34" s="144"/>
      <c r="F34" s="145">
        <f>SUM(F33:F33)</f>
        <v>43</v>
      </c>
    </row>
    <row r="35" spans="1:6" ht="7.5" customHeight="1">
      <c r="A35" s="99"/>
      <c r="B35" s="52"/>
      <c r="C35" s="52"/>
      <c r="D35" s="118"/>
      <c r="E35" s="112"/>
      <c r="F35" s="118"/>
    </row>
    <row r="36" spans="1:6" ht="15.75" thickBot="1">
      <c r="A36" s="257" t="s">
        <v>71</v>
      </c>
      <c r="B36" s="115"/>
      <c r="C36" s="115"/>
      <c r="D36" s="125">
        <f>D28+D34</f>
        <v>12949</v>
      </c>
      <c r="E36" s="112"/>
      <c r="F36" s="125">
        <f>F28+F34</f>
        <v>12457</v>
      </c>
    </row>
    <row r="37" spans="1:6" ht="9.75" customHeight="1" thickTop="1">
      <c r="A37" s="100"/>
      <c r="B37" s="115"/>
      <c r="C37" s="115"/>
      <c r="D37" s="119"/>
      <c r="E37" s="112"/>
      <c r="F37" s="119"/>
    </row>
    <row r="38" spans="1:6" ht="15">
      <c r="A38" s="37" t="s">
        <v>72</v>
      </c>
      <c r="B38" s="35">
        <v>26</v>
      </c>
      <c r="D38" s="209">
        <f>'[1]28 d'!$D$10</f>
        <v>0.10240139856770988</v>
      </c>
      <c r="E38" s="208"/>
      <c r="F38" s="209">
        <v>0.1</v>
      </c>
    </row>
    <row r="39" spans="1:5" ht="15">
      <c r="A39" s="48"/>
      <c r="E39" s="146"/>
    </row>
    <row r="40" spans="1:5" ht="15">
      <c r="A40" s="48"/>
      <c r="E40" s="146"/>
    </row>
    <row r="41" spans="1:5" ht="15">
      <c r="A41" s="48"/>
      <c r="E41" s="146"/>
    </row>
    <row r="42" spans="1:5" ht="15">
      <c r="A42" s="48"/>
      <c r="E42" s="146"/>
    </row>
    <row r="43" spans="1:5" ht="15">
      <c r="A43" s="48"/>
      <c r="E43" s="146"/>
    </row>
    <row r="44" spans="1:4" ht="15">
      <c r="A44" s="92" t="s">
        <v>73</v>
      </c>
      <c r="D44" s="139"/>
    </row>
    <row r="45" spans="1:4" ht="15">
      <c r="A45" s="92"/>
      <c r="D45" s="139"/>
    </row>
    <row r="46" spans="1:4" ht="15">
      <c r="A46" s="92"/>
      <c r="D46" s="139"/>
    </row>
    <row r="48" spans="1:4" ht="15">
      <c r="A48" s="258" t="s">
        <v>74</v>
      </c>
      <c r="D48" s="34"/>
    </row>
    <row r="49" ht="15">
      <c r="A49" s="259" t="s">
        <v>40</v>
      </c>
    </row>
    <row r="50" ht="15">
      <c r="A50" s="260"/>
    </row>
    <row r="51" ht="15">
      <c r="A51" s="258" t="s">
        <v>75</v>
      </c>
    </row>
    <row r="52" ht="15">
      <c r="A52" s="259" t="s">
        <v>15</v>
      </c>
    </row>
    <row r="53" ht="15">
      <c r="A53" s="259"/>
    </row>
    <row r="54" ht="15">
      <c r="A54" s="261" t="s">
        <v>76</v>
      </c>
    </row>
    <row r="55" ht="15">
      <c r="A55" s="262" t="s">
        <v>21</v>
      </c>
    </row>
    <row r="56" ht="15">
      <c r="A56" s="73"/>
    </row>
    <row r="57" ht="15">
      <c r="A57" s="133"/>
    </row>
    <row r="58" ht="15">
      <c r="A58" s="73"/>
    </row>
    <row r="59" ht="15">
      <c r="A59" s="73"/>
    </row>
    <row r="60" ht="15">
      <c r="A60" s="133"/>
    </row>
    <row r="61" ht="15">
      <c r="A61" s="311" t="s">
        <v>165</v>
      </c>
    </row>
    <row r="62" ht="15">
      <c r="A62" s="310" t="s">
        <v>166</v>
      </c>
    </row>
    <row r="63" spans="1:3" ht="15">
      <c r="A63" s="137"/>
      <c r="B63"/>
      <c r="C63"/>
    </row>
  </sheetData>
  <sheetProtection/>
  <mergeCells count="5">
    <mergeCell ref="A1:F1"/>
    <mergeCell ref="A2:F2"/>
    <mergeCell ref="B6:B7"/>
    <mergeCell ref="F6:F7"/>
    <mergeCell ref="D6:D7"/>
  </mergeCells>
  <printOptions/>
  <pageMargins left="0.75" right="0.15748031496062992" top="0.4330708661417323" bottom="0.2755905511811024" header="0.2755905511811024" footer="0.15748031496062992"/>
  <pageSetup blackAndWhite="1" firstPageNumber="1" useFirstPageNumber="1" horizontalDpi="600" verticalDpi="600" orientation="portrait" paperSize="9" scale="85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view="pageBreakPreview" zoomScaleSheetLayoutView="100" zoomScalePageLayoutView="0" workbookViewId="0" topLeftCell="A19">
      <selection activeCell="A71" sqref="A71"/>
    </sheetView>
  </sheetViews>
  <sheetFormatPr defaultColWidth="9.140625" defaultRowHeight="12.75"/>
  <cols>
    <col min="1" max="1" width="57.57421875" style="0" customWidth="1"/>
    <col min="2" max="2" width="10.421875" style="0" customWidth="1"/>
    <col min="3" max="3" width="9.00390625" style="0" customWidth="1"/>
    <col min="4" max="4" width="14.28125" style="229" customWidth="1"/>
    <col min="5" max="5" width="6.57421875" style="0" customWidth="1"/>
    <col min="6" max="6" width="14.140625" style="0" customWidth="1"/>
    <col min="7" max="7" width="2.8515625" style="0" customWidth="1"/>
  </cols>
  <sheetData>
    <row r="1" spans="1:7" ht="14.25">
      <c r="A1" s="30" t="s">
        <v>78</v>
      </c>
      <c r="B1" s="75"/>
      <c r="C1" s="75"/>
      <c r="D1" s="216"/>
      <c r="E1" s="75"/>
      <c r="F1" s="75"/>
      <c r="G1" s="75"/>
    </row>
    <row r="2" spans="1:7" ht="14.25">
      <c r="A2" s="263" t="s">
        <v>77</v>
      </c>
      <c r="B2" s="76"/>
      <c r="C2" s="76"/>
      <c r="D2" s="217"/>
      <c r="E2" s="76"/>
      <c r="F2" s="76"/>
      <c r="G2" s="76"/>
    </row>
    <row r="3" spans="1:7" ht="15">
      <c r="A3" s="78" t="str">
        <f>'IS'!A3</f>
        <v>по состоянию на 31 март 2019 года</v>
      </c>
      <c r="B3" s="77"/>
      <c r="C3" s="77"/>
      <c r="D3" s="218"/>
      <c r="E3" s="77"/>
      <c r="F3" s="77"/>
      <c r="G3" s="77"/>
    </row>
    <row r="4" spans="1:8" ht="26.25" customHeight="1">
      <c r="A4" s="81"/>
      <c r="B4" s="295" t="s">
        <v>0</v>
      </c>
      <c r="C4" s="104"/>
      <c r="D4" s="298" t="s">
        <v>27</v>
      </c>
      <c r="E4" s="104"/>
      <c r="F4" s="296" t="s">
        <v>33</v>
      </c>
      <c r="G4" s="80"/>
      <c r="H4" s="196"/>
    </row>
    <row r="5" spans="2:7" ht="15.75" customHeight="1">
      <c r="B5" s="295"/>
      <c r="C5" s="104"/>
      <c r="D5" s="299"/>
      <c r="E5" s="104"/>
      <c r="F5" s="297"/>
      <c r="G5" s="80"/>
    </row>
    <row r="6" spans="2:7" ht="15.75" customHeight="1">
      <c r="B6" s="104"/>
      <c r="C6" s="104"/>
      <c r="D6" s="219"/>
      <c r="E6" s="104"/>
      <c r="F6" s="140"/>
      <c r="G6" s="80"/>
    </row>
    <row r="7" spans="1:7" ht="15.75">
      <c r="A7" s="267" t="s">
        <v>88</v>
      </c>
      <c r="B7" s="36"/>
      <c r="C7" s="36"/>
      <c r="D7" s="220"/>
      <c r="E7" s="36"/>
      <c r="F7" s="36"/>
      <c r="G7" s="36"/>
    </row>
    <row r="8" spans="1:7" ht="14.25">
      <c r="A8" s="263" t="s">
        <v>79</v>
      </c>
      <c r="B8" s="33"/>
      <c r="C8" s="33"/>
      <c r="D8" s="221"/>
      <c r="E8" s="33"/>
      <c r="F8" s="33"/>
      <c r="G8" s="33"/>
    </row>
    <row r="9" spans="1:7" ht="15">
      <c r="A9" s="264" t="s">
        <v>80</v>
      </c>
      <c r="B9" s="38">
        <v>13</v>
      </c>
      <c r="C9" s="38"/>
      <c r="D9" s="222">
        <v>231084</v>
      </c>
      <c r="E9" s="38"/>
      <c r="F9" s="148">
        <v>226956</v>
      </c>
      <c r="G9" s="38"/>
    </row>
    <row r="10" spans="1:7" ht="15">
      <c r="A10" s="265" t="s">
        <v>81</v>
      </c>
      <c r="B10" s="38">
        <v>14</v>
      </c>
      <c r="C10" s="38"/>
      <c r="D10" s="222">
        <v>11592</v>
      </c>
      <c r="E10" s="38"/>
      <c r="F10" s="148">
        <v>11881</v>
      </c>
      <c r="G10" s="38"/>
    </row>
    <row r="11" spans="1:7" ht="15">
      <c r="A11" s="264" t="s">
        <v>82</v>
      </c>
      <c r="B11" s="38">
        <v>15</v>
      </c>
      <c r="C11" s="38"/>
      <c r="D11" s="222">
        <v>37564</v>
      </c>
      <c r="E11" s="38"/>
      <c r="F11" s="148">
        <v>37451</v>
      </c>
      <c r="G11" s="38"/>
    </row>
    <row r="12" spans="1:7" ht="15">
      <c r="A12" s="265" t="s">
        <v>83</v>
      </c>
      <c r="B12" s="38">
        <v>16</v>
      </c>
      <c r="C12" s="38"/>
      <c r="D12" s="222">
        <v>89294</v>
      </c>
      <c r="E12" s="38"/>
      <c r="F12" s="148">
        <f>89945</f>
        <v>89945</v>
      </c>
      <c r="G12" s="38"/>
    </row>
    <row r="13" spans="1:7" ht="15">
      <c r="A13" s="265" t="s">
        <v>84</v>
      </c>
      <c r="B13" s="38">
        <v>17</v>
      </c>
      <c r="C13" s="38"/>
      <c r="D13" s="222">
        <v>8049</v>
      </c>
      <c r="E13" s="38"/>
      <c r="F13" s="148">
        <v>7962</v>
      </c>
      <c r="G13" s="38"/>
    </row>
    <row r="14" spans="1:7" ht="15">
      <c r="A14" s="265" t="s">
        <v>85</v>
      </c>
      <c r="B14" s="38">
        <v>18</v>
      </c>
      <c r="C14" s="38"/>
      <c r="D14" s="222">
        <v>9015</v>
      </c>
      <c r="E14" s="38"/>
      <c r="F14" s="148">
        <v>7599</v>
      </c>
      <c r="G14" s="38"/>
    </row>
    <row r="15" spans="1:7" ht="30">
      <c r="A15" s="266" t="s">
        <v>86</v>
      </c>
      <c r="B15" s="38">
        <v>19</v>
      </c>
      <c r="C15" s="38"/>
      <c r="D15" s="222">
        <v>86186</v>
      </c>
      <c r="E15" s="38"/>
      <c r="F15" s="148">
        <v>23055</v>
      </c>
      <c r="G15" s="38"/>
    </row>
    <row r="16" spans="1:7" ht="15">
      <c r="A16" s="266" t="s">
        <v>87</v>
      </c>
      <c r="B16" s="38">
        <v>20</v>
      </c>
      <c r="C16" s="38"/>
      <c r="D16" s="222">
        <v>6907</v>
      </c>
      <c r="E16" s="38"/>
      <c r="F16" s="148">
        <v>5760</v>
      </c>
      <c r="G16" s="38"/>
    </row>
    <row r="17" spans="1:11" ht="15">
      <c r="A17" s="15"/>
      <c r="B17" s="128"/>
      <c r="C17" s="128"/>
      <c r="D17" s="210">
        <f>SUM(D9:D16)</f>
        <v>479691</v>
      </c>
      <c r="E17" s="128"/>
      <c r="F17" s="59">
        <f>SUM(F9:F16)</f>
        <v>410609</v>
      </c>
      <c r="G17" s="33"/>
      <c r="K17" s="147" t="s">
        <v>13</v>
      </c>
    </row>
    <row r="18" spans="1:7" ht="14.25" customHeight="1">
      <c r="A18" s="263" t="s">
        <v>89</v>
      </c>
      <c r="B18" s="33"/>
      <c r="C18" s="33"/>
      <c r="D18" s="223"/>
      <c r="E18" s="33"/>
      <c r="F18" s="58"/>
      <c r="G18" s="33"/>
    </row>
    <row r="19" spans="1:7" ht="15">
      <c r="A19" s="264" t="s">
        <v>90</v>
      </c>
      <c r="B19" s="38">
        <v>21</v>
      </c>
      <c r="C19" s="38"/>
      <c r="D19" s="222">
        <v>70394</v>
      </c>
      <c r="E19" s="38"/>
      <c r="F19" s="57">
        <v>68499</v>
      </c>
      <c r="G19" s="38"/>
    </row>
    <row r="20" spans="1:7" ht="15">
      <c r="A20" s="264" t="s">
        <v>91</v>
      </c>
      <c r="B20" s="38">
        <v>22</v>
      </c>
      <c r="C20" s="38"/>
      <c r="D20" s="222">
        <v>97990</v>
      </c>
      <c r="E20" s="38"/>
      <c r="F20" s="57">
        <v>91509</v>
      </c>
      <c r="G20" s="195"/>
    </row>
    <row r="21" spans="1:7" ht="15">
      <c r="A21" s="264" t="s">
        <v>92</v>
      </c>
      <c r="B21" s="38">
        <v>23</v>
      </c>
      <c r="C21" s="38"/>
      <c r="D21" s="222">
        <v>15422</v>
      </c>
      <c r="E21" s="38"/>
      <c r="F21" s="148">
        <f>19721-220-70</f>
        <v>19431</v>
      </c>
      <c r="G21" s="38"/>
    </row>
    <row r="22" spans="1:7" ht="15">
      <c r="A22" s="268" t="s">
        <v>93</v>
      </c>
      <c r="B22" s="38" t="s">
        <v>29</v>
      </c>
      <c r="C22" s="38"/>
      <c r="D22" s="222">
        <v>1225</v>
      </c>
      <c r="E22" s="38"/>
      <c r="F22" s="57">
        <v>3270</v>
      </c>
      <c r="G22" s="38"/>
    </row>
    <row r="23" spans="1:7" ht="15">
      <c r="A23" s="269" t="s">
        <v>94</v>
      </c>
      <c r="B23" s="38" t="s">
        <v>30</v>
      </c>
      <c r="C23" s="38"/>
      <c r="D23" s="222">
        <v>5866</v>
      </c>
      <c r="E23" s="38"/>
      <c r="F23" s="148">
        <f>5717+220</f>
        <v>5937</v>
      </c>
      <c r="G23" s="38"/>
    </row>
    <row r="24" spans="1:7" ht="15">
      <c r="A24" s="264" t="s">
        <v>95</v>
      </c>
      <c r="B24" s="38">
        <v>25</v>
      </c>
      <c r="C24" s="38"/>
      <c r="D24" s="222">
        <v>1708</v>
      </c>
      <c r="E24" s="38"/>
      <c r="F24" s="57">
        <v>8971</v>
      </c>
      <c r="G24" s="38"/>
    </row>
    <row r="25" spans="1:7" ht="14.25">
      <c r="A25" s="31"/>
      <c r="B25" s="33"/>
      <c r="C25" s="33"/>
      <c r="D25" s="210">
        <f>SUM(D19:D24)</f>
        <v>192605</v>
      </c>
      <c r="E25" s="33"/>
      <c r="F25" s="59">
        <f>SUM(F19:F24)</f>
        <v>197617</v>
      </c>
      <c r="G25" s="33"/>
    </row>
    <row r="26" spans="1:7" ht="8.25" customHeight="1">
      <c r="A26" s="31"/>
      <c r="B26" s="33"/>
      <c r="C26" s="33"/>
      <c r="D26" s="211"/>
      <c r="E26" s="33"/>
      <c r="F26" s="60"/>
      <c r="G26" s="33"/>
    </row>
    <row r="27" spans="1:7" ht="15.75" customHeight="1" thickBot="1">
      <c r="A27" s="263" t="s">
        <v>96</v>
      </c>
      <c r="B27" s="128"/>
      <c r="C27" s="128"/>
      <c r="D27" s="212">
        <f>SUM(D17+D25)</f>
        <v>672296</v>
      </c>
      <c r="E27" s="128"/>
      <c r="F27" s="61">
        <f>SUM(F17+F25)</f>
        <v>608226</v>
      </c>
      <c r="G27" s="33"/>
    </row>
    <row r="28" spans="1:7" ht="10.5" customHeight="1" thickTop="1">
      <c r="A28" s="18"/>
      <c r="B28" s="38"/>
      <c r="C28" s="38"/>
      <c r="D28" s="222"/>
      <c r="E28" s="38"/>
      <c r="F28" s="58"/>
      <c r="G28" s="38"/>
    </row>
    <row r="29" spans="1:7" ht="15.75" customHeight="1">
      <c r="A29" s="263" t="s">
        <v>97</v>
      </c>
      <c r="B29" s="36"/>
      <c r="C29" s="36"/>
      <c r="D29" s="224"/>
      <c r="E29" s="36"/>
      <c r="F29" s="82"/>
      <c r="G29" s="36"/>
    </row>
    <row r="30" spans="1:7" ht="17.25" customHeight="1">
      <c r="A30" s="270" t="s">
        <v>98</v>
      </c>
      <c r="B30" s="36"/>
      <c r="C30" s="36"/>
      <c r="D30" s="224"/>
      <c r="E30" s="36"/>
      <c r="F30" s="82"/>
      <c r="G30" s="36"/>
    </row>
    <row r="31" spans="1:7" ht="15">
      <c r="A31" s="264" t="s">
        <v>99</v>
      </c>
      <c r="B31" s="70"/>
      <c r="C31" s="70"/>
      <c r="D31" s="225">
        <v>134798</v>
      </c>
      <c r="E31" s="70"/>
      <c r="F31" s="109">
        <v>134798</v>
      </c>
      <c r="G31" s="70"/>
    </row>
    <row r="32" spans="1:9" ht="15">
      <c r="A32" s="264" t="s">
        <v>100</v>
      </c>
      <c r="B32" s="70"/>
      <c r="C32" s="70"/>
      <c r="D32" s="225">
        <v>-33339</v>
      </c>
      <c r="E32" s="70"/>
      <c r="F32" s="109">
        <v>-33337</v>
      </c>
      <c r="G32" s="70"/>
      <c r="I32" s="95"/>
    </row>
    <row r="33" spans="1:7" ht="15">
      <c r="A33" s="264" t="s">
        <v>101</v>
      </c>
      <c r="B33" s="70"/>
      <c r="C33" s="70"/>
      <c r="D33" s="225">
        <v>357190</v>
      </c>
      <c r="E33" s="70"/>
      <c r="F33" s="109">
        <v>357310</v>
      </c>
      <c r="G33" s="70"/>
    </row>
    <row r="34" spans="1:8" ht="15">
      <c r="A34" s="264" t="s">
        <v>102</v>
      </c>
      <c r="B34" s="70"/>
      <c r="C34" s="70"/>
      <c r="D34" s="225">
        <v>43517</v>
      </c>
      <c r="E34" s="70"/>
      <c r="F34" s="109">
        <f>30372+145-69</f>
        <v>30448</v>
      </c>
      <c r="G34" s="70"/>
      <c r="H34" s="95"/>
    </row>
    <row r="35" spans="1:7" ht="14.25">
      <c r="A35" s="31"/>
      <c r="B35" s="36">
        <v>26</v>
      </c>
      <c r="C35" s="36"/>
      <c r="D35" s="213">
        <f>SUM(D31:D34)</f>
        <v>502166</v>
      </c>
      <c r="E35" s="36"/>
      <c r="F35" s="62">
        <f>SUM(F31:F34)</f>
        <v>489219</v>
      </c>
      <c r="G35" s="38"/>
    </row>
    <row r="36" spans="1:7" ht="15">
      <c r="A36" s="270" t="s">
        <v>103</v>
      </c>
      <c r="B36" s="33"/>
      <c r="C36" s="33"/>
      <c r="D36" s="223"/>
      <c r="E36" s="33"/>
      <c r="F36" s="58"/>
      <c r="G36" s="33"/>
    </row>
    <row r="37" spans="1:7" ht="15">
      <c r="A37" s="263" t="s">
        <v>104</v>
      </c>
      <c r="B37" s="70"/>
      <c r="C37" s="70"/>
      <c r="D37" s="225"/>
      <c r="E37" s="70"/>
      <c r="F37" s="58"/>
      <c r="G37" s="70"/>
    </row>
    <row r="38" spans="1:8" ht="15">
      <c r="A38" s="264" t="s">
        <v>105</v>
      </c>
      <c r="B38" s="70">
        <v>27</v>
      </c>
      <c r="C38" s="70"/>
      <c r="D38" s="225">
        <v>7758</v>
      </c>
      <c r="E38" s="70"/>
      <c r="F38" s="57">
        <v>9556</v>
      </c>
      <c r="G38" s="70"/>
      <c r="H38" s="201"/>
    </row>
    <row r="39" spans="1:7" ht="15">
      <c r="A39" s="265" t="s">
        <v>106</v>
      </c>
      <c r="B39" s="70">
        <v>28</v>
      </c>
      <c r="C39" s="70"/>
      <c r="D39" s="225">
        <v>6156</v>
      </c>
      <c r="E39" s="70"/>
      <c r="F39" s="57">
        <f>6381-146</f>
        <v>6235</v>
      </c>
      <c r="G39" s="70"/>
    </row>
    <row r="40" spans="1:7" ht="15">
      <c r="A40" s="271" t="s">
        <v>107</v>
      </c>
      <c r="B40" s="70">
        <v>29</v>
      </c>
      <c r="C40" s="70"/>
      <c r="D40" s="225">
        <v>5262</v>
      </c>
      <c r="E40" s="70"/>
      <c r="F40" s="57">
        <v>5397</v>
      </c>
      <c r="G40" s="70"/>
    </row>
    <row r="41" spans="1:7" ht="15.75">
      <c r="A41" s="312" t="s">
        <v>167</v>
      </c>
      <c r="B41" s="70">
        <v>30</v>
      </c>
      <c r="C41" s="70"/>
      <c r="D41" s="225">
        <v>3634</v>
      </c>
      <c r="E41" s="70"/>
      <c r="F41" s="215">
        <v>0</v>
      </c>
      <c r="G41" s="70"/>
    </row>
    <row r="42" spans="1:9" ht="15">
      <c r="A42" s="264" t="s">
        <v>108</v>
      </c>
      <c r="B42" s="70">
        <v>31</v>
      </c>
      <c r="C42" s="70"/>
      <c r="D42" s="225">
        <v>4488</v>
      </c>
      <c r="E42" s="70"/>
      <c r="F42" s="57">
        <v>4418</v>
      </c>
      <c r="G42" s="70"/>
      <c r="I42" s="95"/>
    </row>
    <row r="43" spans="1:7" ht="15">
      <c r="A43" s="15"/>
      <c r="B43" s="33"/>
      <c r="C43" s="33"/>
      <c r="D43" s="62">
        <f>SUM(D38:D42)</f>
        <v>27298</v>
      </c>
      <c r="E43" s="33"/>
      <c r="F43" s="62">
        <f>SUM(F38:F42)</f>
        <v>25606</v>
      </c>
      <c r="G43" s="33"/>
    </row>
    <row r="44" ht="8.25" customHeight="1">
      <c r="D44" s="226"/>
    </row>
    <row r="45" spans="1:7" ht="15">
      <c r="A45" s="263" t="s">
        <v>109</v>
      </c>
      <c r="B45" s="83"/>
      <c r="C45" s="83"/>
      <c r="D45" s="227"/>
      <c r="E45" s="83"/>
      <c r="F45" s="84"/>
      <c r="G45" s="83"/>
    </row>
    <row r="46" spans="1:7" ht="15">
      <c r="A46" s="272" t="s">
        <v>110</v>
      </c>
      <c r="B46" s="38">
        <v>32</v>
      </c>
      <c r="C46" s="237"/>
      <c r="D46" s="222">
        <v>113486</v>
      </c>
      <c r="E46" s="38"/>
      <c r="F46" s="57">
        <f>65662-10</f>
        <v>65652</v>
      </c>
      <c r="G46" s="38"/>
    </row>
    <row r="47" spans="1:7" ht="15">
      <c r="A47" s="272" t="s">
        <v>111</v>
      </c>
      <c r="B47" s="38">
        <v>27</v>
      </c>
      <c r="C47" s="38"/>
      <c r="D47" s="222">
        <v>7163</v>
      </c>
      <c r="E47" s="38"/>
      <c r="F47" s="57">
        <v>7168</v>
      </c>
      <c r="G47" s="38"/>
    </row>
    <row r="48" spans="1:7" ht="15">
      <c r="A48" s="272" t="s">
        <v>112</v>
      </c>
      <c r="B48" s="38">
        <v>33</v>
      </c>
      <c r="C48" s="38"/>
      <c r="D48" s="222">
        <v>6622</v>
      </c>
      <c r="E48" s="38"/>
      <c r="F48" s="148">
        <v>8922</v>
      </c>
      <c r="G48" s="38"/>
    </row>
    <row r="49" spans="1:7" ht="15">
      <c r="A49" s="272" t="s">
        <v>113</v>
      </c>
      <c r="B49" s="38">
        <v>34</v>
      </c>
      <c r="C49" s="38"/>
      <c r="D49" s="222">
        <v>1441</v>
      </c>
      <c r="E49" s="38"/>
      <c r="F49" s="57">
        <v>633</v>
      </c>
      <c r="G49" s="38"/>
    </row>
    <row r="50" spans="1:7" ht="15">
      <c r="A50" s="272" t="s">
        <v>114</v>
      </c>
      <c r="B50" s="38">
        <v>35</v>
      </c>
      <c r="C50" s="38"/>
      <c r="D50" s="222">
        <v>2832</v>
      </c>
      <c r="E50" s="38"/>
      <c r="F50" s="57">
        <f>1669+69+146</f>
        <v>1884</v>
      </c>
      <c r="G50" s="38"/>
    </row>
    <row r="51" spans="1:7" ht="30">
      <c r="A51" s="273" t="s">
        <v>115</v>
      </c>
      <c r="B51" s="38">
        <v>36</v>
      </c>
      <c r="C51" s="38"/>
      <c r="D51" s="222">
        <v>7764</v>
      </c>
      <c r="E51" s="38"/>
      <c r="F51" s="57">
        <v>7119</v>
      </c>
      <c r="G51" s="38"/>
    </row>
    <row r="52" spans="1:7" ht="15">
      <c r="A52" s="272" t="s">
        <v>116</v>
      </c>
      <c r="B52" s="38">
        <v>37</v>
      </c>
      <c r="C52" s="38"/>
      <c r="D52" s="222">
        <v>3524</v>
      </c>
      <c r="E52" s="38"/>
      <c r="F52" s="57">
        <f>2023</f>
        <v>2023</v>
      </c>
      <c r="G52" s="38"/>
    </row>
    <row r="53" spans="1:7" ht="14.25">
      <c r="A53" s="31"/>
      <c r="B53" s="33"/>
      <c r="C53" s="33"/>
      <c r="D53" s="62">
        <f>SUM(D46:D52)</f>
        <v>142832</v>
      </c>
      <c r="E53" s="33"/>
      <c r="F53" s="62">
        <f>SUM(F46:F52)</f>
        <v>93401</v>
      </c>
      <c r="G53" s="33"/>
    </row>
    <row r="54" spans="1:7" ht="6.75" customHeight="1">
      <c r="A54" s="31"/>
      <c r="B54" s="33"/>
      <c r="C54" s="33"/>
      <c r="D54" s="63"/>
      <c r="E54" s="33"/>
      <c r="F54" s="63"/>
      <c r="G54" s="33"/>
    </row>
    <row r="55" spans="1:7" ht="14.25">
      <c r="A55" s="270" t="s">
        <v>117</v>
      </c>
      <c r="B55" s="33"/>
      <c r="C55" s="33"/>
      <c r="D55" s="64">
        <f>D43+D53</f>
        <v>170130</v>
      </c>
      <c r="E55" s="33"/>
      <c r="F55" s="64">
        <f>F43+F53</f>
        <v>119007</v>
      </c>
      <c r="G55" s="33"/>
    </row>
    <row r="56" spans="1:7" ht="5.25" customHeight="1">
      <c r="A56" s="85"/>
      <c r="B56" s="33"/>
      <c r="C56" s="33"/>
      <c r="D56" s="63"/>
      <c r="E56" s="33"/>
      <c r="F56" s="63"/>
      <c r="G56" s="33"/>
    </row>
    <row r="57" spans="1:7" ht="15" thickBot="1">
      <c r="A57" s="263" t="s">
        <v>118</v>
      </c>
      <c r="B57" s="33"/>
      <c r="C57" s="33"/>
      <c r="D57" s="65">
        <f>D35+D55</f>
        <v>672296</v>
      </c>
      <c r="E57" s="33"/>
      <c r="F57" s="65">
        <f>F35+F55</f>
        <v>608226</v>
      </c>
      <c r="G57" s="33"/>
    </row>
    <row r="58" spans="1:7" ht="7.5" customHeight="1" thickTop="1">
      <c r="A58" s="18"/>
      <c r="B58" s="38"/>
      <c r="C58" s="38"/>
      <c r="D58" s="222"/>
      <c r="E58" s="38"/>
      <c r="F58" s="111"/>
      <c r="G58" s="38"/>
    </row>
    <row r="59" spans="1:7" ht="15" customHeight="1">
      <c r="A59" s="90" t="str">
        <f>'IS'!A44</f>
        <v>Приложения на страницах с 5 до 115 являются неотъемлемо частью финансового отчета.</v>
      </c>
      <c r="B59" s="91"/>
      <c r="C59" s="91"/>
      <c r="D59" s="214"/>
      <c r="E59" s="91"/>
      <c r="F59" s="132"/>
      <c r="G59" s="132"/>
    </row>
    <row r="60" spans="1:7" ht="6.75" customHeight="1">
      <c r="A60" s="90"/>
      <c r="B60" s="91"/>
      <c r="C60" s="91"/>
      <c r="D60" s="214"/>
      <c r="E60" s="91"/>
      <c r="F60" s="132"/>
      <c r="G60" s="132"/>
    </row>
    <row r="61" spans="1:7" s="14" customFormat="1" ht="15">
      <c r="A61" s="13" t="s">
        <v>74</v>
      </c>
      <c r="B61" s="35"/>
      <c r="C61" s="35"/>
      <c r="D61" s="129"/>
      <c r="E61" s="35"/>
      <c r="F61" s="129"/>
      <c r="G61" s="35"/>
    </row>
    <row r="62" spans="1:7" s="14" customFormat="1" ht="13.5" customHeight="1">
      <c r="A62" s="66" t="s">
        <v>40</v>
      </c>
      <c r="B62" s="35"/>
      <c r="C62" s="35"/>
      <c r="D62" s="228"/>
      <c r="E62" s="35"/>
      <c r="F62" s="35"/>
      <c r="G62" s="35"/>
    </row>
    <row r="63" spans="1:7" s="14" customFormat="1" ht="10.5" customHeight="1">
      <c r="A63" s="66"/>
      <c r="B63" s="35"/>
      <c r="C63" s="35"/>
      <c r="D63" s="228"/>
      <c r="E63" s="35"/>
      <c r="F63" s="35"/>
      <c r="G63" s="35"/>
    </row>
    <row r="64" spans="1:7" s="14" customFormat="1" ht="13.5" customHeight="1">
      <c r="A64" s="13" t="s">
        <v>75</v>
      </c>
      <c r="B64" s="35"/>
      <c r="C64" s="35"/>
      <c r="D64" s="228"/>
      <c r="E64" s="35"/>
      <c r="F64" s="35"/>
      <c r="G64" s="35"/>
    </row>
    <row r="65" spans="1:7" s="14" customFormat="1" ht="15" customHeight="1">
      <c r="A65" s="66" t="s">
        <v>15</v>
      </c>
      <c r="B65" s="35"/>
      <c r="C65" s="35"/>
      <c r="D65" s="228"/>
      <c r="E65" s="35"/>
      <c r="F65" s="35"/>
      <c r="G65" s="35"/>
    </row>
    <row r="66" spans="1:7" s="14" customFormat="1" ht="12.75" customHeight="1">
      <c r="A66" s="66"/>
      <c r="B66" s="35"/>
      <c r="C66" s="35"/>
      <c r="D66" s="228"/>
      <c r="E66" s="35"/>
      <c r="F66" s="35"/>
      <c r="G66" s="35"/>
    </row>
    <row r="67" spans="1:7" s="14" customFormat="1" ht="12" customHeight="1">
      <c r="A67" s="73" t="s">
        <v>76</v>
      </c>
      <c r="B67" s="35"/>
      <c r="C67" s="35"/>
      <c r="D67" s="228"/>
      <c r="E67" s="35"/>
      <c r="F67" s="35"/>
      <c r="G67" s="35"/>
    </row>
    <row r="68" spans="1:7" s="14" customFormat="1" ht="14.25" customHeight="1">
      <c r="A68" s="74" t="s">
        <v>21</v>
      </c>
      <c r="B68" s="35"/>
      <c r="C68" s="35"/>
      <c r="D68" s="228"/>
      <c r="E68" s="35"/>
      <c r="F68" s="35"/>
      <c r="G68" s="35"/>
    </row>
    <row r="69" spans="1:7" s="14" customFormat="1" ht="12" customHeight="1">
      <c r="A69" s="73"/>
      <c r="B69" s="35"/>
      <c r="C69" s="35"/>
      <c r="D69" s="228"/>
      <c r="E69" s="35"/>
      <c r="F69" s="35"/>
      <c r="G69" s="35"/>
    </row>
    <row r="70" spans="1:7" s="14" customFormat="1" ht="12.75" customHeight="1">
      <c r="A70" s="74"/>
      <c r="B70" s="35"/>
      <c r="C70" s="35"/>
      <c r="D70" s="228"/>
      <c r="E70" s="35"/>
      <c r="F70" s="35"/>
      <c r="G70" s="35"/>
    </row>
    <row r="71" spans="1:5" ht="14.25" customHeight="1">
      <c r="A71" s="311" t="s">
        <v>165</v>
      </c>
      <c r="B71" s="35"/>
      <c r="C71" s="35"/>
      <c r="D71" s="228"/>
      <c r="E71" s="35"/>
    </row>
    <row r="72" spans="1:5" ht="15">
      <c r="A72" s="310" t="s">
        <v>166</v>
      </c>
      <c r="B72" s="35"/>
      <c r="C72" s="35"/>
      <c r="D72" s="228"/>
      <c r="E72" s="35"/>
    </row>
  </sheetData>
  <sheetProtection/>
  <mergeCells count="3">
    <mergeCell ref="B4:B5"/>
    <mergeCell ref="F4:F5"/>
    <mergeCell ref="D4:D5"/>
  </mergeCells>
  <printOptions/>
  <pageMargins left="0.7480314960629921" right="0.4330708661417323" top="0.3937007874015748" bottom="0.31496062992125984" header="0.4330708661417323" footer="0.35433070866141736"/>
  <pageSetup horizontalDpi="600" verticalDpi="600" orientation="portrait" pageOrder="overThenDown" paperSize="9" scale="7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74"/>
  <sheetViews>
    <sheetView view="pageBreakPreview" zoomScaleSheetLayoutView="100" zoomScalePageLayoutView="0" workbookViewId="0" topLeftCell="A40">
      <selection activeCell="A43" sqref="A43"/>
    </sheetView>
  </sheetViews>
  <sheetFormatPr defaultColWidth="2.57421875" defaultRowHeight="12.75"/>
  <cols>
    <col min="1" max="1" width="70.00390625" style="11" customWidth="1"/>
    <col min="2" max="2" width="7.7109375" style="7" customWidth="1"/>
    <col min="3" max="3" width="14.421875" style="7" customWidth="1"/>
    <col min="4" max="4" width="1.7109375" style="7" customWidth="1"/>
    <col min="5" max="5" width="14.28125" style="5" customWidth="1"/>
    <col min="6" max="26" width="11.57421875" style="4" customWidth="1"/>
    <col min="27" max="16384" width="2.57421875" style="4" customWidth="1"/>
  </cols>
  <sheetData>
    <row r="1" spans="1:5" s="2" customFormat="1" ht="15">
      <c r="A1" s="300" t="str">
        <f>SFP!A1</f>
        <v> АО СОФАРМА </v>
      </c>
      <c r="B1" s="301"/>
      <c r="C1" s="301"/>
      <c r="D1" s="301"/>
      <c r="E1" s="301"/>
    </row>
    <row r="2" spans="1:5" s="3" customFormat="1" ht="15">
      <c r="A2" s="302" t="s">
        <v>119</v>
      </c>
      <c r="B2" s="303"/>
      <c r="C2" s="303"/>
      <c r="D2" s="303"/>
      <c r="E2" s="303"/>
    </row>
    <row r="3" spans="1:5" s="3" customFormat="1" ht="15">
      <c r="A3" s="78" t="str">
        <f>'IS'!A3</f>
        <v>по состоянию на 31 март 2019 года</v>
      </c>
      <c r="B3" s="41"/>
      <c r="C3" s="41"/>
      <c r="D3" s="41"/>
      <c r="E3" s="41"/>
    </row>
    <row r="4" spans="1:5" ht="17.25" customHeight="1">
      <c r="A4" s="304" t="s">
        <v>0</v>
      </c>
      <c r="B4" s="304"/>
      <c r="C4" s="230">
        <v>2019</v>
      </c>
      <c r="D4" s="231"/>
      <c r="E4" s="230">
        <v>2018</v>
      </c>
    </row>
    <row r="5" spans="1:5" ht="14.25" customHeight="1">
      <c r="A5" s="42"/>
      <c r="B5" s="12"/>
      <c r="C5" s="39" t="s">
        <v>1</v>
      </c>
      <c r="D5" s="231"/>
      <c r="E5" s="39" t="s">
        <v>1</v>
      </c>
    </row>
    <row r="6" spans="1:5" ht="12.75" customHeight="1">
      <c r="A6" s="42"/>
      <c r="B6" s="12"/>
      <c r="C6" s="140"/>
      <c r="D6" s="12"/>
      <c r="E6" s="204" t="s">
        <v>24</v>
      </c>
    </row>
    <row r="7" spans="1:5" ht="15">
      <c r="A7" s="274" t="s">
        <v>120</v>
      </c>
      <c r="B7" s="43"/>
      <c r="C7" s="44"/>
      <c r="D7" s="43"/>
      <c r="E7" s="44"/>
    </row>
    <row r="8" spans="1:5" ht="15">
      <c r="A8" s="275" t="s">
        <v>121</v>
      </c>
      <c r="B8" s="43"/>
      <c r="C8" s="67">
        <v>51105</v>
      </c>
      <c r="D8" s="43"/>
      <c r="E8" s="67">
        <v>51859</v>
      </c>
    </row>
    <row r="9" spans="1:5" ht="15">
      <c r="A9" s="275" t="s">
        <v>122</v>
      </c>
      <c r="B9" s="43"/>
      <c r="C9" s="67">
        <v>-28495</v>
      </c>
      <c r="D9" s="43"/>
      <c r="E9" s="67">
        <v>-28865</v>
      </c>
    </row>
    <row r="10" spans="1:5" ht="15">
      <c r="A10" s="275" t="s">
        <v>123</v>
      </c>
      <c r="B10" s="43"/>
      <c r="C10" s="67">
        <v>-11372</v>
      </c>
      <c r="D10" s="43"/>
      <c r="E10" s="67">
        <v>-11993</v>
      </c>
    </row>
    <row r="11" spans="1:5" s="6" customFormat="1" ht="15">
      <c r="A11" s="275" t="s">
        <v>124</v>
      </c>
      <c r="B11" s="46"/>
      <c r="C11" s="67">
        <v>-1864</v>
      </c>
      <c r="D11" s="46"/>
      <c r="E11" s="67">
        <v>-2595</v>
      </c>
    </row>
    <row r="12" spans="1:5" s="6" customFormat="1" ht="15">
      <c r="A12" s="275" t="s">
        <v>125</v>
      </c>
      <c r="B12" s="46"/>
      <c r="C12" s="67">
        <v>284</v>
      </c>
      <c r="D12" s="46"/>
      <c r="E12" s="67">
        <v>482</v>
      </c>
    </row>
    <row r="13" spans="1:5" s="6" customFormat="1" ht="15">
      <c r="A13" s="275" t="s">
        <v>126</v>
      </c>
      <c r="B13" s="46"/>
      <c r="C13" s="67">
        <v>-457</v>
      </c>
      <c r="D13" s="46"/>
      <c r="E13" s="67">
        <v>0</v>
      </c>
    </row>
    <row r="14" spans="1:5" s="6" customFormat="1" ht="25.5">
      <c r="A14" s="275" t="s">
        <v>127</v>
      </c>
      <c r="B14" s="46"/>
      <c r="C14" s="67">
        <v>-266</v>
      </c>
      <c r="D14" s="46"/>
      <c r="E14" s="67">
        <v>-197</v>
      </c>
    </row>
    <row r="15" spans="1:5" s="6" customFormat="1" ht="15">
      <c r="A15" s="275" t="s">
        <v>128</v>
      </c>
      <c r="B15" s="46"/>
      <c r="C15" s="67">
        <v>-53</v>
      </c>
      <c r="D15" s="46"/>
      <c r="E15" s="67">
        <v>-43</v>
      </c>
    </row>
    <row r="16" spans="1:5" ht="15">
      <c r="A16" s="276" t="s">
        <v>129</v>
      </c>
      <c r="B16" s="46"/>
      <c r="C16" s="67">
        <f>-472+181</f>
        <v>-291</v>
      </c>
      <c r="D16" s="46"/>
      <c r="E16" s="67">
        <v>-273</v>
      </c>
    </row>
    <row r="17" spans="1:5" s="6" customFormat="1" ht="14.25">
      <c r="A17" s="274" t="s">
        <v>130</v>
      </c>
      <c r="B17" s="46"/>
      <c r="C17" s="68">
        <f>SUM(C8:C16)</f>
        <v>8591</v>
      </c>
      <c r="D17" s="46"/>
      <c r="E17" s="68">
        <f>SUM(E8:E16)</f>
        <v>8375</v>
      </c>
    </row>
    <row r="18" spans="1:5" s="6" customFormat="1" ht="6" customHeight="1">
      <c r="A18" s="40"/>
      <c r="B18" s="46"/>
      <c r="C18" s="53"/>
      <c r="D18" s="46"/>
      <c r="E18" s="53"/>
    </row>
    <row r="19" spans="1:5" s="6" customFormat="1" ht="14.25">
      <c r="A19" s="277" t="s">
        <v>131</v>
      </c>
      <c r="B19" s="46"/>
      <c r="C19" s="53"/>
      <c r="D19" s="46"/>
      <c r="E19" s="53"/>
    </row>
    <row r="20" spans="1:5" ht="15">
      <c r="A20" s="275" t="s">
        <v>132</v>
      </c>
      <c r="B20" s="46"/>
      <c r="C20" s="67">
        <v>-2674</v>
      </c>
      <c r="D20" s="67"/>
      <c r="E20" s="67">
        <v>-2867</v>
      </c>
    </row>
    <row r="21" spans="1:5" ht="15">
      <c r="A21" s="278" t="s">
        <v>133</v>
      </c>
      <c r="B21" s="46"/>
      <c r="C21" s="67">
        <v>9</v>
      </c>
      <c r="D21" s="67"/>
      <c r="E21" s="67">
        <v>277</v>
      </c>
    </row>
    <row r="22" spans="1:5" ht="15">
      <c r="A22" s="313" t="s">
        <v>168</v>
      </c>
      <c r="B22" s="46"/>
      <c r="C22" s="67">
        <v>-135</v>
      </c>
      <c r="D22" s="67"/>
      <c r="E22" s="67">
        <v>-66</v>
      </c>
    </row>
    <row r="23" spans="1:5" ht="15">
      <c r="A23" s="275" t="s">
        <v>144</v>
      </c>
      <c r="B23" s="46"/>
      <c r="C23" s="67">
        <v>99</v>
      </c>
      <c r="D23" s="67"/>
      <c r="E23" s="67">
        <v>3</v>
      </c>
    </row>
    <row r="24" spans="1:5" ht="15">
      <c r="A24" s="314" t="s">
        <v>169</v>
      </c>
      <c r="B24" s="46"/>
      <c r="C24" s="67">
        <v>-136</v>
      </c>
      <c r="D24" s="67"/>
      <c r="E24" s="67">
        <v>0</v>
      </c>
    </row>
    <row r="25" spans="1:5" ht="15">
      <c r="A25" s="275" t="s">
        <v>134</v>
      </c>
      <c r="B25" s="46"/>
      <c r="C25" s="67">
        <v>-1447</v>
      </c>
      <c r="D25" s="149"/>
      <c r="E25" s="67">
        <v>-140</v>
      </c>
    </row>
    <row r="26" spans="1:5" ht="15">
      <c r="A26" s="275" t="s">
        <v>135</v>
      </c>
      <c r="B26" s="46"/>
      <c r="C26" s="67">
        <v>87</v>
      </c>
      <c r="D26" s="149"/>
      <c r="E26" s="67">
        <v>81</v>
      </c>
    </row>
    <row r="27" spans="1:5" ht="15">
      <c r="A27" s="275" t="s">
        <v>136</v>
      </c>
      <c r="B27" s="46"/>
      <c r="C27" s="67">
        <v>-181</v>
      </c>
      <c r="D27" s="67"/>
      <c r="E27" s="67">
        <v>-23</v>
      </c>
    </row>
    <row r="28" spans="1:5" ht="15">
      <c r="A28" s="275" t="s">
        <v>137</v>
      </c>
      <c r="B28" s="46"/>
      <c r="C28" s="67">
        <v>1200</v>
      </c>
      <c r="D28" s="67"/>
      <c r="E28" s="67">
        <v>0</v>
      </c>
    </row>
    <row r="29" spans="1:5" ht="15">
      <c r="A29" s="278" t="s">
        <v>138</v>
      </c>
      <c r="B29" s="242"/>
      <c r="C29" s="243">
        <v>-71280</v>
      </c>
      <c r="D29" s="67"/>
      <c r="E29" s="67">
        <v>-17379</v>
      </c>
    </row>
    <row r="30" spans="1:5" ht="15">
      <c r="A30" s="275" t="s">
        <v>139</v>
      </c>
      <c r="B30" s="46"/>
      <c r="C30" s="67">
        <v>11217</v>
      </c>
      <c r="D30" s="67"/>
      <c r="E30" s="67">
        <v>16001</v>
      </c>
    </row>
    <row r="31" spans="1:5" ht="15">
      <c r="A31" s="275" t="s">
        <v>140</v>
      </c>
      <c r="B31" s="46"/>
      <c r="C31" s="67">
        <v>-1078</v>
      </c>
      <c r="D31" s="67"/>
      <c r="E31" s="67">
        <v>-129</v>
      </c>
    </row>
    <row r="32" spans="1:5" ht="15">
      <c r="A32" s="275" t="s">
        <v>141</v>
      </c>
      <c r="B32" s="46"/>
      <c r="C32" s="67">
        <v>2384</v>
      </c>
      <c r="D32" s="67"/>
      <c r="E32" s="67">
        <v>295</v>
      </c>
    </row>
    <row r="33" spans="1:5" ht="15">
      <c r="A33" s="275" t="s">
        <v>142</v>
      </c>
      <c r="B33" s="46"/>
      <c r="C33" s="67">
        <v>531</v>
      </c>
      <c r="D33" s="67"/>
      <c r="E33" s="67">
        <v>347</v>
      </c>
    </row>
    <row r="34" spans="1:5" ht="15">
      <c r="A34" s="275" t="s">
        <v>129</v>
      </c>
      <c r="B34" s="46"/>
      <c r="C34" s="67">
        <v>0</v>
      </c>
      <c r="D34" s="67"/>
      <c r="E34" s="67">
        <v>-11</v>
      </c>
    </row>
    <row r="35" spans="1:5" ht="15">
      <c r="A35" s="274" t="s">
        <v>143</v>
      </c>
      <c r="B35" s="46"/>
      <c r="C35" s="68">
        <f>SUM(C20:C34)</f>
        <v>-61404</v>
      </c>
      <c r="D35" s="46"/>
      <c r="E35" s="68">
        <f>SUM(E20:E34)</f>
        <v>-3611</v>
      </c>
    </row>
    <row r="36" spans="1:5" ht="6.75" customHeight="1">
      <c r="A36" s="45"/>
      <c r="B36" s="46"/>
      <c r="C36" s="53"/>
      <c r="D36" s="46"/>
      <c r="E36" s="53"/>
    </row>
    <row r="37" spans="1:5" ht="13.5" customHeight="1">
      <c r="A37" s="277" t="s">
        <v>145</v>
      </c>
      <c r="B37" s="46"/>
      <c r="C37" s="54"/>
      <c r="D37" s="46"/>
      <c r="E37" s="54"/>
    </row>
    <row r="38" spans="1:5" ht="15">
      <c r="A38" s="279" t="s">
        <v>146</v>
      </c>
      <c r="B38" s="46"/>
      <c r="C38" s="67">
        <v>-1799</v>
      </c>
      <c r="D38" s="67"/>
      <c r="E38" s="67">
        <v>-1833</v>
      </c>
    </row>
    <row r="39" spans="1:5" ht="14.25" customHeight="1">
      <c r="A39" s="279" t="s">
        <v>147</v>
      </c>
      <c r="B39" s="46"/>
      <c r="C39" s="67">
        <v>47873</v>
      </c>
      <c r="D39" s="67"/>
      <c r="E39" s="67">
        <v>-4246</v>
      </c>
    </row>
    <row r="40" spans="1:5" ht="15">
      <c r="A40" s="280" t="s">
        <v>148</v>
      </c>
      <c r="B40" s="46"/>
      <c r="C40" s="67">
        <v>-69</v>
      </c>
      <c r="D40" s="67"/>
      <c r="E40" s="67">
        <v>-101</v>
      </c>
    </row>
    <row r="41" spans="1:5" ht="15">
      <c r="A41" s="279" t="s">
        <v>100</v>
      </c>
      <c r="B41" s="46"/>
      <c r="C41" s="67">
        <v>-2</v>
      </c>
      <c r="D41" s="67"/>
      <c r="E41" s="67">
        <v>-5</v>
      </c>
    </row>
    <row r="42" spans="1:5" ht="15">
      <c r="A42" s="280" t="s">
        <v>149</v>
      </c>
      <c r="B42" s="46"/>
      <c r="C42" s="67">
        <v>-8</v>
      </c>
      <c r="D42" s="67"/>
      <c r="E42" s="67">
        <v>-4</v>
      </c>
    </row>
    <row r="43" spans="1:5" ht="15.75">
      <c r="A43" s="312" t="s">
        <v>170</v>
      </c>
      <c r="B43" s="46"/>
      <c r="C43" s="67">
        <v>-445</v>
      </c>
      <c r="D43" s="67"/>
      <c r="E43" s="67">
        <v>0</v>
      </c>
    </row>
    <row r="44" spans="1:5" ht="15">
      <c r="A44" s="275" t="s">
        <v>150</v>
      </c>
      <c r="B44" s="46"/>
      <c r="C44" s="67">
        <v>0</v>
      </c>
      <c r="D44" s="67"/>
      <c r="E44" s="67">
        <v>-61</v>
      </c>
    </row>
    <row r="45" spans="1:5" s="6" customFormat="1" ht="14.25">
      <c r="A45" s="281" t="s">
        <v>151</v>
      </c>
      <c r="B45" s="46"/>
      <c r="C45" s="68">
        <f>SUM(C38:C44)</f>
        <v>45550</v>
      </c>
      <c r="D45" s="46"/>
      <c r="E45" s="68">
        <f>SUM(E38:E44)</f>
        <v>-6250</v>
      </c>
    </row>
    <row r="46" spans="1:5" ht="6.75" customHeight="1">
      <c r="A46" s="47"/>
      <c r="B46" s="46"/>
      <c r="C46" s="67"/>
      <c r="D46" s="46"/>
      <c r="E46" s="67"/>
    </row>
    <row r="47" spans="1:5" s="19" customFormat="1" ht="16.5" customHeight="1">
      <c r="A47" s="282" t="s">
        <v>154</v>
      </c>
      <c r="B47" s="46"/>
      <c r="C47" s="69">
        <f>C45+C35+C17</f>
        <v>-7263</v>
      </c>
      <c r="D47" s="46"/>
      <c r="E47" s="69">
        <f>E45+E35+E17</f>
        <v>-1486</v>
      </c>
    </row>
    <row r="48" spans="1:5" s="19" customFormat="1" ht="5.25" customHeight="1">
      <c r="A48" s="198"/>
      <c r="B48" s="46"/>
      <c r="C48" s="53"/>
      <c r="D48" s="46"/>
      <c r="E48" s="53"/>
    </row>
    <row r="49" spans="1:5" s="20" customFormat="1" ht="15">
      <c r="A49" s="280" t="s">
        <v>153</v>
      </c>
      <c r="B49" s="46"/>
      <c r="C49" s="67">
        <v>8971</v>
      </c>
      <c r="D49" s="46"/>
      <c r="E49" s="67">
        <v>5764</v>
      </c>
    </row>
    <row r="50" spans="1:5" s="20" customFormat="1" ht="6" customHeight="1">
      <c r="A50" s="198"/>
      <c r="B50" s="46"/>
      <c r="C50" s="56"/>
      <c r="D50" s="46"/>
      <c r="E50" s="56"/>
    </row>
    <row r="51" spans="1:5" ht="15.75" thickBot="1">
      <c r="A51" s="199" t="s">
        <v>152</v>
      </c>
      <c r="B51" s="35">
        <v>25</v>
      </c>
      <c r="C51" s="89">
        <f>C49+C47</f>
        <v>1708</v>
      </c>
      <c r="D51" s="46"/>
      <c r="E51" s="89">
        <f>E49+E47</f>
        <v>4278</v>
      </c>
    </row>
    <row r="52" spans="1:5" ht="15.75" thickTop="1">
      <c r="A52" s="199"/>
      <c r="B52" s="35"/>
      <c r="C52" s="244"/>
      <c r="D52" s="46"/>
      <c r="E52" s="244"/>
    </row>
    <row r="53" spans="1:5" ht="15">
      <c r="A53" s="199"/>
      <c r="B53" s="35"/>
      <c r="C53" s="244"/>
      <c r="D53" s="46"/>
      <c r="E53" s="244"/>
    </row>
    <row r="54" spans="2:5" ht="12" customHeight="1">
      <c r="B54" s="43"/>
      <c r="C54" s="127"/>
      <c r="D54" s="43"/>
      <c r="E54" s="127"/>
    </row>
    <row r="55" spans="1:4" ht="15">
      <c r="A55" s="71" t="str">
        <f>SFP!A59</f>
        <v>Приложения на страницах с 5 до 115 являются неотъемлемо частью финансового отчета.</v>
      </c>
      <c r="B55" s="43"/>
      <c r="C55" s="110"/>
      <c r="D55" s="43"/>
    </row>
    <row r="56" spans="1:4" ht="15">
      <c r="A56" s="71"/>
      <c r="B56" s="43"/>
      <c r="C56" s="110"/>
      <c r="D56" s="43"/>
    </row>
    <row r="57" spans="1:4" ht="15">
      <c r="A57" s="71"/>
      <c r="B57" s="43"/>
      <c r="C57" s="110"/>
      <c r="D57" s="43"/>
    </row>
    <row r="58" spans="1:4" ht="15">
      <c r="A58" s="71"/>
      <c r="B58" s="43"/>
      <c r="C58" s="110"/>
      <c r="D58" s="43"/>
    </row>
    <row r="59" spans="1:4" ht="15">
      <c r="A59" s="258" t="s">
        <v>74</v>
      </c>
      <c r="B59" s="43"/>
      <c r="C59" s="110"/>
      <c r="D59" s="43"/>
    </row>
    <row r="60" spans="1:4" ht="15">
      <c r="A60" s="259" t="s">
        <v>40</v>
      </c>
      <c r="B60" s="43"/>
      <c r="C60" s="43"/>
      <c r="D60" s="43"/>
    </row>
    <row r="61" spans="1:4" ht="15">
      <c r="A61" s="260"/>
      <c r="B61" s="43"/>
      <c r="C61" s="43"/>
      <c r="D61" s="43"/>
    </row>
    <row r="62" spans="1:4" ht="15">
      <c r="A62" s="258" t="s">
        <v>75</v>
      </c>
      <c r="B62" s="43"/>
      <c r="C62" s="43"/>
      <c r="D62" s="43"/>
    </row>
    <row r="63" spans="1:4" ht="15">
      <c r="A63" s="259" t="s">
        <v>15</v>
      </c>
      <c r="B63" s="43"/>
      <c r="C63" s="43"/>
      <c r="D63" s="43"/>
    </row>
    <row r="64" spans="1:4" ht="15">
      <c r="A64" s="259"/>
      <c r="B64" s="43"/>
      <c r="C64" s="43"/>
      <c r="D64" s="43"/>
    </row>
    <row r="65" spans="1:4" ht="15">
      <c r="A65" s="261" t="s">
        <v>76</v>
      </c>
      <c r="B65" s="43"/>
      <c r="C65" s="43"/>
      <c r="D65" s="43"/>
    </row>
    <row r="66" spans="1:4" ht="15">
      <c r="A66" s="262" t="s">
        <v>21</v>
      </c>
      <c r="B66" s="43"/>
      <c r="C66" s="43"/>
      <c r="D66" s="43"/>
    </row>
    <row r="67" spans="1:4" ht="9.75" customHeight="1">
      <c r="A67" s="311" t="s">
        <v>165</v>
      </c>
      <c r="B67" s="35"/>
      <c r="C67" s="43"/>
      <c r="D67" s="43"/>
    </row>
    <row r="68" spans="1:2" ht="15">
      <c r="A68" s="200"/>
      <c r="B68" s="35"/>
    </row>
    <row r="69" ht="15">
      <c r="A69" s="72"/>
    </row>
    <row r="70" ht="15">
      <c r="A70" s="86"/>
    </row>
    <row r="71" ht="15">
      <c r="A71" s="87"/>
    </row>
    <row r="72" ht="15">
      <c r="A72" s="86"/>
    </row>
    <row r="73" ht="15">
      <c r="A73" s="88"/>
    </row>
    <row r="74" ht="15">
      <c r="A74" s="88"/>
    </row>
  </sheetData>
  <sheetProtection/>
  <mergeCells count="3">
    <mergeCell ref="A1:E1"/>
    <mergeCell ref="A2:E2"/>
    <mergeCell ref="A4:B4"/>
  </mergeCells>
  <printOptions/>
  <pageMargins left="0.7874015748031497" right="0.5118110236220472" top="0.5118110236220472" bottom="0.34" header="0.2362204724409449" footer="0.2362204724409449"/>
  <pageSetup blackAndWhite="1" firstPageNumber="3" useFirstPageNumber="1" horizontalDpi="600" verticalDpi="600" orientation="portrait" paperSize="9" scale="83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81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41.00390625" style="8" customWidth="1"/>
    <col min="2" max="2" width="6.140625" style="8" customWidth="1"/>
    <col min="3" max="3" width="0.85546875" style="8" customWidth="1"/>
    <col min="4" max="4" width="10.57421875" style="8" customWidth="1"/>
    <col min="5" max="5" width="0.5625" style="8" customWidth="1"/>
    <col min="6" max="6" width="9.8515625" style="8" customWidth="1"/>
    <col min="7" max="7" width="0.71875" style="8" customWidth="1"/>
    <col min="8" max="8" width="8.8515625" style="8" customWidth="1"/>
    <col min="9" max="9" width="0.5625" style="8" customWidth="1"/>
    <col min="10" max="10" width="9.140625" style="8" customWidth="1"/>
    <col min="11" max="11" width="0.5625" style="8" customWidth="1"/>
    <col min="12" max="12" width="12.28125" style="8" customWidth="1"/>
    <col min="13" max="13" width="1.8515625" style="8" customWidth="1"/>
    <col min="14" max="14" width="10.421875" style="8" customWidth="1"/>
    <col min="15" max="15" width="0.2890625" style="8" customWidth="1"/>
    <col min="16" max="16" width="10.57421875" style="8" customWidth="1"/>
    <col min="17" max="17" width="0.9921875" style="8" customWidth="1"/>
    <col min="18" max="18" width="9.57421875" style="8" customWidth="1"/>
    <col min="19" max="19" width="9.57421875" style="8" bestFit="1" customWidth="1"/>
    <col min="20" max="16384" width="9.140625" style="8" customWidth="1"/>
  </cols>
  <sheetData>
    <row r="1" spans="1:18" ht="18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308" t="s">
        <v>155</v>
      </c>
      <c r="B2" s="308"/>
      <c r="C2" s="308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</row>
    <row r="3" spans="1:18" ht="18" customHeight="1">
      <c r="A3" s="78" t="str">
        <f>CFS!A3</f>
        <v>по состоянию на 31 март 2019 года</v>
      </c>
      <c r="B3" s="17"/>
      <c r="C3" s="1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" customHeight="1">
      <c r="A4" s="78"/>
      <c r="B4" s="17"/>
      <c r="C4" s="1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8" customHeight="1">
      <c r="A5" s="78"/>
      <c r="B5" s="17"/>
      <c r="C5" s="1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s="102" customFormat="1" ht="15" customHeight="1">
      <c r="A6" s="305"/>
      <c r="B6" s="305" t="s">
        <v>0</v>
      </c>
      <c r="C6" s="150"/>
      <c r="D6" s="317" t="s">
        <v>99</v>
      </c>
      <c r="E6" s="320"/>
      <c r="F6" s="317" t="s">
        <v>171</v>
      </c>
      <c r="G6" s="320"/>
      <c r="H6" s="317" t="s">
        <v>172</v>
      </c>
      <c r="I6" s="318"/>
      <c r="J6" s="317" t="s">
        <v>173</v>
      </c>
      <c r="K6" s="320"/>
      <c r="L6" s="317" t="s">
        <v>174</v>
      </c>
      <c r="M6" s="321"/>
      <c r="N6" s="317" t="s">
        <v>175</v>
      </c>
      <c r="O6" s="321"/>
      <c r="P6" s="317" t="s">
        <v>176</v>
      </c>
      <c r="Q6" s="321"/>
      <c r="R6" s="317" t="s">
        <v>177</v>
      </c>
    </row>
    <row r="7" spans="1:18" s="103" customFormat="1" ht="89.25" customHeight="1">
      <c r="A7" s="306"/>
      <c r="B7" s="306"/>
      <c r="C7" s="150"/>
      <c r="D7" s="316"/>
      <c r="E7" s="322"/>
      <c r="F7" s="316"/>
      <c r="G7" s="322"/>
      <c r="H7" s="316"/>
      <c r="I7" s="319"/>
      <c r="J7" s="316"/>
      <c r="K7" s="322"/>
      <c r="L7" s="316"/>
      <c r="M7" s="323"/>
      <c r="N7" s="316"/>
      <c r="O7" s="323"/>
      <c r="P7" s="316"/>
      <c r="Q7" s="323"/>
      <c r="R7" s="316"/>
    </row>
    <row r="8" spans="1:18" s="22" customFormat="1" ht="15">
      <c r="A8" s="151"/>
      <c r="B8" s="152"/>
      <c r="C8" s="152"/>
      <c r="D8" s="153" t="s">
        <v>1</v>
      </c>
      <c r="E8" s="153"/>
      <c r="F8" s="153" t="s">
        <v>1</v>
      </c>
      <c r="G8" s="153"/>
      <c r="H8" s="153" t="s">
        <v>1</v>
      </c>
      <c r="I8" s="153"/>
      <c r="J8" s="153" t="s">
        <v>1</v>
      </c>
      <c r="K8" s="153"/>
      <c r="L8" s="153" t="s">
        <v>1</v>
      </c>
      <c r="M8" s="153"/>
      <c r="N8" s="153" t="s">
        <v>1</v>
      </c>
      <c r="O8" s="153"/>
      <c r="P8" s="153" t="s">
        <v>1</v>
      </c>
      <c r="Q8" s="153"/>
      <c r="R8" s="153" t="s">
        <v>1</v>
      </c>
    </row>
    <row r="9" spans="1:18" s="21" customFormat="1" ht="11.25" customHeight="1">
      <c r="A9" s="154"/>
      <c r="B9" s="154"/>
      <c r="C9" s="154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</row>
    <row r="10" spans="1:18" s="21" customFormat="1" ht="11.25" customHeight="1">
      <c r="A10" s="154"/>
      <c r="B10" s="154"/>
      <c r="C10" s="154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</row>
    <row r="11" spans="1:18" s="14" customFormat="1" ht="22.5" customHeight="1">
      <c r="A11" s="156" t="s">
        <v>156</v>
      </c>
      <c r="B11" s="157"/>
      <c r="C11" s="157"/>
      <c r="D11" s="205">
        <v>134798</v>
      </c>
      <c r="E11" s="146"/>
      <c r="F11" s="205">
        <v>-33834</v>
      </c>
      <c r="G11" s="178"/>
      <c r="H11" s="205">
        <v>51666</v>
      </c>
      <c r="I11" s="179"/>
      <c r="J11" s="205">
        <v>23839</v>
      </c>
      <c r="K11" s="179"/>
      <c r="L11" s="205">
        <v>4089</v>
      </c>
      <c r="M11" s="179"/>
      <c r="N11" s="205">
        <v>251089</v>
      </c>
      <c r="O11" s="179"/>
      <c r="P11" s="205">
        <v>46147</v>
      </c>
      <c r="Q11" s="179"/>
      <c r="R11" s="206">
        <f>SUM(D11:Q11)</f>
        <v>477794</v>
      </c>
    </row>
    <row r="12" spans="1:18" s="14" customFormat="1" ht="15">
      <c r="A12" s="332" t="s">
        <v>188</v>
      </c>
      <c r="B12" s="197">
        <v>2.3</v>
      </c>
      <c r="C12" s="197"/>
      <c r="D12" s="180">
        <v>0</v>
      </c>
      <c r="E12" s="180"/>
      <c r="F12" s="180">
        <v>0</v>
      </c>
      <c r="G12" s="180"/>
      <c r="H12" s="180">
        <v>0</v>
      </c>
      <c r="I12" s="181"/>
      <c r="J12" s="180">
        <v>0</v>
      </c>
      <c r="K12" s="181"/>
      <c r="L12" s="180">
        <v>0</v>
      </c>
      <c r="M12" s="181"/>
      <c r="N12" s="180">
        <v>0</v>
      </c>
      <c r="O12" s="181"/>
      <c r="P12" s="180">
        <v>-316</v>
      </c>
      <c r="Q12" s="181" t="s">
        <v>34</v>
      </c>
      <c r="R12" s="180">
        <f>SUM(D12:Q12)</f>
        <v>-316</v>
      </c>
    </row>
    <row r="13" spans="1:18" s="14" customFormat="1" ht="14.25" customHeight="1">
      <c r="A13" s="333" t="s">
        <v>187</v>
      </c>
      <c r="B13" s="197">
        <v>2.4</v>
      </c>
      <c r="C13" s="197"/>
      <c r="D13" s="180">
        <v>0</v>
      </c>
      <c r="E13" s="180"/>
      <c r="F13" s="180">
        <v>0</v>
      </c>
      <c r="G13" s="180"/>
      <c r="H13" s="180">
        <v>0</v>
      </c>
      <c r="I13" s="181"/>
      <c r="J13" s="180">
        <v>0</v>
      </c>
      <c r="K13" s="181"/>
      <c r="L13" s="180">
        <v>0</v>
      </c>
      <c r="M13" s="181"/>
      <c r="N13" s="180">
        <v>0</v>
      </c>
      <c r="O13" s="181"/>
      <c r="P13" s="180">
        <v>-1309</v>
      </c>
      <c r="Q13" s="181"/>
      <c r="R13" s="180">
        <f>SUM(D13:Q13)</f>
        <v>-1309</v>
      </c>
    </row>
    <row r="14" spans="1:19" s="14" customFormat="1" ht="14.25" customHeight="1" thickBot="1">
      <c r="A14" s="156" t="s">
        <v>162</v>
      </c>
      <c r="B14" s="157"/>
      <c r="C14" s="157"/>
      <c r="D14" s="182">
        <f>SUM(D11:D13)</f>
        <v>134798</v>
      </c>
      <c r="E14" s="183"/>
      <c r="F14" s="182">
        <f>SUM(F11:F13)</f>
        <v>-33834</v>
      </c>
      <c r="G14" s="183"/>
      <c r="H14" s="182">
        <f>SUM(H11:H13)</f>
        <v>51666</v>
      </c>
      <c r="I14" s="184"/>
      <c r="J14" s="182">
        <f>SUM(J11:J13)</f>
        <v>23839</v>
      </c>
      <c r="K14" s="184"/>
      <c r="L14" s="182">
        <f>SUM(L11:L13)</f>
        <v>4089</v>
      </c>
      <c r="M14" s="184"/>
      <c r="N14" s="182">
        <f>SUM(N11:N13)</f>
        <v>251089</v>
      </c>
      <c r="O14" s="184"/>
      <c r="P14" s="182">
        <f>SUM(P11:P13)</f>
        <v>44522</v>
      </c>
      <c r="Q14" s="194"/>
      <c r="R14" s="182">
        <f>SUM(R11:R13)</f>
        <v>476169</v>
      </c>
      <c r="S14" s="106"/>
    </row>
    <row r="15" spans="1:18" s="14" customFormat="1" ht="14.25" customHeight="1" thickTop="1">
      <c r="A15" s="307" t="s">
        <v>163</v>
      </c>
      <c r="B15" s="307"/>
      <c r="C15" s="203"/>
      <c r="D15" s="146"/>
      <c r="E15" s="146"/>
      <c r="F15" s="146"/>
      <c r="G15" s="146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9"/>
    </row>
    <row r="16" spans="1:18" s="14" customFormat="1" ht="14.25" customHeight="1">
      <c r="A16" s="332" t="s">
        <v>188</v>
      </c>
      <c r="B16" s="157"/>
      <c r="C16" s="157"/>
      <c r="D16" s="160">
        <v>0</v>
      </c>
      <c r="E16" s="146"/>
      <c r="F16" s="161">
        <v>265</v>
      </c>
      <c r="G16" s="146"/>
      <c r="H16" s="162">
        <v>0</v>
      </c>
      <c r="I16" s="154"/>
      <c r="J16" s="185">
        <v>1744</v>
      </c>
      <c r="K16" s="154"/>
      <c r="L16" s="185">
        <v>20</v>
      </c>
      <c r="M16" s="154"/>
      <c r="N16" s="162">
        <v>0</v>
      </c>
      <c r="O16" s="154"/>
      <c r="P16" s="163">
        <f>-D16-H16-J16-F16-L16</f>
        <v>-2029</v>
      </c>
      <c r="Q16" s="154"/>
      <c r="R16" s="164">
        <f>SUM(D16:Q16)</f>
        <v>0</v>
      </c>
    </row>
    <row r="17" spans="1:18" s="14" customFormat="1" ht="25.5">
      <c r="A17" s="327" t="s">
        <v>182</v>
      </c>
      <c r="B17" s="157"/>
      <c r="C17" s="157"/>
      <c r="D17" s="165">
        <v>0</v>
      </c>
      <c r="E17" s="146"/>
      <c r="F17" s="166">
        <f>F19+F20+F18</f>
        <v>232</v>
      </c>
      <c r="G17" s="146"/>
      <c r="H17" s="165">
        <v>0</v>
      </c>
      <c r="I17" s="154"/>
      <c r="J17" s="165">
        <v>0</v>
      </c>
      <c r="K17" s="154"/>
      <c r="L17" s="165">
        <v>0</v>
      </c>
      <c r="M17" s="154"/>
      <c r="N17" s="165">
        <v>0</v>
      </c>
      <c r="O17" s="154"/>
      <c r="P17" s="166">
        <f>P19+P20+P18</f>
        <v>141</v>
      </c>
      <c r="Q17" s="154"/>
      <c r="R17" s="165">
        <f>SUM(F17:Q17)</f>
        <v>373</v>
      </c>
    </row>
    <row r="18" spans="1:18" s="14" customFormat="1" ht="15" customHeight="1">
      <c r="A18" s="330" t="s">
        <v>185</v>
      </c>
      <c r="B18" s="157"/>
      <c r="C18" s="157"/>
      <c r="D18" s="171">
        <v>0</v>
      </c>
      <c r="E18" s="146"/>
      <c r="F18" s="186">
        <v>1082</v>
      </c>
      <c r="G18" s="146"/>
      <c r="H18" s="171">
        <v>0</v>
      </c>
      <c r="I18" s="154"/>
      <c r="J18" s="171">
        <v>0</v>
      </c>
      <c r="K18" s="154"/>
      <c r="L18" s="171">
        <v>0</v>
      </c>
      <c r="M18" s="154"/>
      <c r="N18" s="171">
        <v>0</v>
      </c>
      <c r="O18" s="154"/>
      <c r="P18" s="186">
        <v>142</v>
      </c>
      <c r="Q18" s="154"/>
      <c r="R18" s="164">
        <f>SUM(F18:Q18)</f>
        <v>1224</v>
      </c>
    </row>
    <row r="19" spans="1:18" s="14" customFormat="1" ht="14.25" customHeight="1">
      <c r="A19" s="330" t="s">
        <v>183</v>
      </c>
      <c r="B19" s="157"/>
      <c r="C19" s="157"/>
      <c r="D19" s="160">
        <v>0</v>
      </c>
      <c r="E19" s="146"/>
      <c r="F19" s="164">
        <v>-861</v>
      </c>
      <c r="G19" s="167"/>
      <c r="H19" s="162">
        <v>0</v>
      </c>
      <c r="I19" s="154"/>
      <c r="J19" s="162">
        <v>0</v>
      </c>
      <c r="K19" s="154"/>
      <c r="L19" s="162">
        <v>0</v>
      </c>
      <c r="M19" s="154"/>
      <c r="N19" s="162">
        <v>0</v>
      </c>
      <c r="O19" s="168"/>
      <c r="P19" s="169">
        <v>0</v>
      </c>
      <c r="Q19" s="168"/>
      <c r="R19" s="164">
        <f>SUM(F19:Q19)</f>
        <v>-861</v>
      </c>
    </row>
    <row r="20" spans="1:18" s="14" customFormat="1" ht="12.75" customHeight="1">
      <c r="A20" s="331" t="s">
        <v>184</v>
      </c>
      <c r="B20" s="170"/>
      <c r="C20" s="170"/>
      <c r="D20" s="171">
        <v>0</v>
      </c>
      <c r="E20" s="171"/>
      <c r="F20" s="164">
        <v>11</v>
      </c>
      <c r="G20" s="164"/>
      <c r="H20" s="164">
        <v>0</v>
      </c>
      <c r="I20" s="164"/>
      <c r="J20" s="164">
        <v>0</v>
      </c>
      <c r="K20" s="164"/>
      <c r="L20" s="164">
        <v>0</v>
      </c>
      <c r="M20" s="164"/>
      <c r="N20" s="164">
        <v>0</v>
      </c>
      <c r="O20" s="164"/>
      <c r="P20" s="164">
        <v>-1</v>
      </c>
      <c r="Q20" s="164"/>
      <c r="R20" s="164">
        <f>SUM(D20:Q20)</f>
        <v>10</v>
      </c>
    </row>
    <row r="21" spans="1:18" s="14" customFormat="1" ht="12.75" customHeight="1">
      <c r="A21" s="324" t="s">
        <v>178</v>
      </c>
      <c r="B21" s="170"/>
      <c r="C21" s="170"/>
      <c r="D21" s="165">
        <v>0</v>
      </c>
      <c r="E21" s="171"/>
      <c r="F21" s="165">
        <v>0</v>
      </c>
      <c r="G21" s="171"/>
      <c r="H21" s="165">
        <f>H22</f>
        <v>4301</v>
      </c>
      <c r="I21" s="171"/>
      <c r="J21" s="165">
        <v>0</v>
      </c>
      <c r="K21" s="171"/>
      <c r="L21" s="165">
        <v>0</v>
      </c>
      <c r="M21" s="171"/>
      <c r="N21" s="165">
        <f>N22</f>
        <v>24888</v>
      </c>
      <c r="O21" s="171"/>
      <c r="P21" s="165">
        <f>P22+P23+P24</f>
        <v>-49295</v>
      </c>
      <c r="Q21" s="171"/>
      <c r="R21" s="165">
        <f>H21+N21+P21</f>
        <v>-20106</v>
      </c>
    </row>
    <row r="22" spans="1:18" s="14" customFormat="1" ht="12.75" customHeight="1">
      <c r="A22" s="325" t="s">
        <v>179</v>
      </c>
      <c r="B22" s="172"/>
      <c r="C22" s="172"/>
      <c r="D22" s="164">
        <v>0</v>
      </c>
      <c r="E22" s="164"/>
      <c r="F22" s="164">
        <v>0</v>
      </c>
      <c r="G22" s="164"/>
      <c r="H22" s="164">
        <v>4301</v>
      </c>
      <c r="I22" s="164"/>
      <c r="J22" s="164">
        <v>0</v>
      </c>
      <c r="K22" s="164"/>
      <c r="L22" s="164">
        <v>0</v>
      </c>
      <c r="M22" s="164"/>
      <c r="N22" s="164">
        <v>24888</v>
      </c>
      <c r="O22" s="164"/>
      <c r="P22" s="164">
        <f>-H22-N22</f>
        <v>-29189</v>
      </c>
      <c r="Q22" s="164"/>
      <c r="R22" s="171">
        <f>SUM(D22:Q22)</f>
        <v>0</v>
      </c>
    </row>
    <row r="23" spans="1:18" s="14" customFormat="1" ht="12" customHeight="1">
      <c r="A23" s="325" t="s">
        <v>180</v>
      </c>
      <c r="B23" s="172"/>
      <c r="C23" s="172"/>
      <c r="D23" s="164">
        <v>0</v>
      </c>
      <c r="E23" s="164"/>
      <c r="F23" s="164">
        <v>0</v>
      </c>
      <c r="G23" s="164"/>
      <c r="H23" s="164">
        <v>0</v>
      </c>
      <c r="I23" s="164"/>
      <c r="J23" s="164">
        <v>0</v>
      </c>
      <c r="K23" s="164"/>
      <c r="L23" s="164">
        <v>0</v>
      </c>
      <c r="M23" s="164"/>
      <c r="N23" s="164">
        <v>0</v>
      </c>
      <c r="O23" s="164"/>
      <c r="P23" s="164">
        <v>-13822</v>
      </c>
      <c r="Q23" s="164"/>
      <c r="R23" s="164">
        <f>P23</f>
        <v>-13822</v>
      </c>
    </row>
    <row r="24" spans="1:18" s="14" customFormat="1" ht="11.25" customHeight="1">
      <c r="A24" s="325" t="s">
        <v>181</v>
      </c>
      <c r="B24" s="172"/>
      <c r="C24" s="172"/>
      <c r="D24" s="164">
        <v>0</v>
      </c>
      <c r="E24" s="164"/>
      <c r="F24" s="164">
        <v>0</v>
      </c>
      <c r="G24" s="164"/>
      <c r="H24" s="164">
        <v>0</v>
      </c>
      <c r="I24" s="164"/>
      <c r="J24" s="164">
        <v>0</v>
      </c>
      <c r="K24" s="164"/>
      <c r="L24" s="164">
        <v>0</v>
      </c>
      <c r="M24" s="164"/>
      <c r="N24" s="164">
        <v>0</v>
      </c>
      <c r="O24" s="164"/>
      <c r="P24" s="164">
        <v>-6284</v>
      </c>
      <c r="Q24" s="164"/>
      <c r="R24" s="164">
        <f>P24</f>
        <v>-6284</v>
      </c>
    </row>
    <row r="25" spans="1:19" s="14" customFormat="1" ht="14.25" customHeight="1">
      <c r="A25" s="283" t="s">
        <v>157</v>
      </c>
      <c r="B25" s="173"/>
      <c r="C25" s="173"/>
      <c r="D25" s="174">
        <f>+D26+D27</f>
        <v>0</v>
      </c>
      <c r="E25" s="175"/>
      <c r="F25" s="174">
        <f>+F26+F27</f>
        <v>0</v>
      </c>
      <c r="G25" s="175"/>
      <c r="H25" s="174">
        <f>+H26+H27</f>
        <v>0</v>
      </c>
      <c r="I25" s="175"/>
      <c r="J25" s="174">
        <f>J27</f>
        <v>307</v>
      </c>
      <c r="K25" s="175"/>
      <c r="L25" s="174">
        <f>+L26+L27</f>
        <v>-792</v>
      </c>
      <c r="M25" s="175"/>
      <c r="N25" s="174">
        <v>0</v>
      </c>
      <c r="O25" s="175"/>
      <c r="P25" s="174">
        <f>+P26+P27</f>
        <v>33268</v>
      </c>
      <c r="Q25" s="175"/>
      <c r="R25" s="174">
        <f>SUM(D25:Q25)</f>
        <v>32783</v>
      </c>
      <c r="S25" s="107"/>
    </row>
    <row r="26" spans="1:18" s="14" customFormat="1" ht="12.75" customHeight="1">
      <c r="A26" s="284" t="s">
        <v>158</v>
      </c>
      <c r="B26" s="170"/>
      <c r="C26" s="170"/>
      <c r="D26" s="164">
        <v>0</v>
      </c>
      <c r="E26" s="164"/>
      <c r="F26" s="164">
        <v>0</v>
      </c>
      <c r="G26" s="164"/>
      <c r="H26" s="164">
        <v>0</v>
      </c>
      <c r="I26" s="164"/>
      <c r="J26" s="164">
        <v>0</v>
      </c>
      <c r="K26" s="164"/>
      <c r="L26" s="164">
        <v>0</v>
      </c>
      <c r="M26" s="164"/>
      <c r="N26" s="164">
        <v>0</v>
      </c>
      <c r="O26" s="164"/>
      <c r="P26" s="164">
        <v>33298</v>
      </c>
      <c r="Q26" s="164"/>
      <c r="R26" s="164">
        <f>SUM(D26:Q26)</f>
        <v>33298</v>
      </c>
    </row>
    <row r="27" spans="1:18" s="14" customFormat="1" ht="23.25" customHeight="1">
      <c r="A27" s="284" t="s">
        <v>159</v>
      </c>
      <c r="B27" s="170"/>
      <c r="C27" s="170"/>
      <c r="D27" s="164">
        <v>0</v>
      </c>
      <c r="E27" s="164"/>
      <c r="F27" s="164">
        <v>0</v>
      </c>
      <c r="G27" s="164"/>
      <c r="H27" s="164">
        <v>0</v>
      </c>
      <c r="I27" s="164"/>
      <c r="J27" s="164">
        <v>307</v>
      </c>
      <c r="K27" s="164"/>
      <c r="L27" s="164">
        <f>-99-656-37</f>
        <v>-792</v>
      </c>
      <c r="M27" s="176"/>
      <c r="N27" s="164">
        <v>0</v>
      </c>
      <c r="O27" s="176"/>
      <c r="P27" s="164">
        <v>-30</v>
      </c>
      <c r="Q27" s="176"/>
      <c r="R27" s="164">
        <f>SUM(D27:Q27)</f>
        <v>-515</v>
      </c>
    </row>
    <row r="28" spans="1:18" s="14" customFormat="1" ht="12.75" customHeight="1">
      <c r="A28" s="285" t="s">
        <v>160</v>
      </c>
      <c r="B28" s="170"/>
      <c r="C28" s="170"/>
      <c r="D28" s="171">
        <v>0</v>
      </c>
      <c r="E28" s="171"/>
      <c r="F28" s="171">
        <v>0</v>
      </c>
      <c r="G28" s="171"/>
      <c r="H28" s="171">
        <v>0</v>
      </c>
      <c r="I28" s="171"/>
      <c r="J28" s="171">
        <v>-3457</v>
      </c>
      <c r="K28" s="171"/>
      <c r="L28" s="171">
        <f>-1077+656+37</f>
        <v>-384</v>
      </c>
      <c r="M28" s="194"/>
      <c r="N28" s="171">
        <v>0</v>
      </c>
      <c r="O28" s="171"/>
      <c r="P28" s="171">
        <f>-J28-L28</f>
        <v>3841</v>
      </c>
      <c r="Q28" s="171"/>
      <c r="R28" s="171">
        <f>J28+P28+L28</f>
        <v>0</v>
      </c>
    </row>
    <row r="29" spans="1:20" s="14" customFormat="1" ht="16.5" customHeight="1" thickBot="1">
      <c r="A29" s="290" t="s">
        <v>164</v>
      </c>
      <c r="B29" s="157">
        <v>26</v>
      </c>
      <c r="C29" s="157"/>
      <c r="D29" s="177">
        <f>D14+D16</f>
        <v>134798</v>
      </c>
      <c r="E29" s="146"/>
      <c r="F29" s="177">
        <f>F14+F16+F17</f>
        <v>-33337</v>
      </c>
      <c r="G29" s="178"/>
      <c r="H29" s="177">
        <f>H14+H21+H16</f>
        <v>55967</v>
      </c>
      <c r="I29" s="179"/>
      <c r="J29" s="177">
        <f>J14+J16+J28+J25</f>
        <v>22433</v>
      </c>
      <c r="K29" s="179"/>
      <c r="L29" s="177">
        <f>L14+L25+L16+L28</f>
        <v>2933</v>
      </c>
      <c r="M29" s="179"/>
      <c r="N29" s="177">
        <f>N14+N21</f>
        <v>275977</v>
      </c>
      <c r="O29" s="179"/>
      <c r="P29" s="177">
        <f>P14+P17+P21+P25+P16+P28</f>
        <v>30448</v>
      </c>
      <c r="Q29" s="179"/>
      <c r="R29" s="177">
        <f>R14+R21+R25+R28+R16+R17</f>
        <v>489219</v>
      </c>
      <c r="S29" s="106"/>
      <c r="T29" s="106"/>
    </row>
    <row r="30" spans="1:18" s="14" customFormat="1" ht="15" customHeight="1" thickTop="1">
      <c r="A30" s="315" t="s">
        <v>186</v>
      </c>
      <c r="B30" s="315"/>
      <c r="C30" s="203"/>
      <c r="D30" s="146"/>
      <c r="E30" s="146"/>
      <c r="F30" s="146"/>
      <c r="G30" s="146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9"/>
    </row>
    <row r="31" spans="1:18" s="14" customFormat="1" ht="25.5">
      <c r="A31" s="326" t="s">
        <v>182</v>
      </c>
      <c r="B31" s="170"/>
      <c r="C31" s="170"/>
      <c r="D31" s="207">
        <f>D32+D33</f>
        <v>0</v>
      </c>
      <c r="E31" s="146"/>
      <c r="F31" s="235">
        <f>F32+F33</f>
        <v>-2</v>
      </c>
      <c r="G31" s="146"/>
      <c r="H31" s="207">
        <f>H32+H33</f>
        <v>0</v>
      </c>
      <c r="I31" s="154"/>
      <c r="J31" s="207">
        <f>J32+J33</f>
        <v>0</v>
      </c>
      <c r="K31" s="154"/>
      <c r="L31" s="207">
        <f>L32+L33</f>
        <v>0</v>
      </c>
      <c r="M31" s="154"/>
      <c r="N31" s="207">
        <f>N32+N33</f>
        <v>0</v>
      </c>
      <c r="O31" s="154"/>
      <c r="P31" s="207">
        <f>P32+P33</f>
        <v>0</v>
      </c>
      <c r="Q31" s="154"/>
      <c r="R31" s="166">
        <f>R32+R33</f>
        <v>-2</v>
      </c>
    </row>
    <row r="32" spans="1:19" s="14" customFormat="1" ht="15" customHeight="1">
      <c r="A32" s="328" t="s">
        <v>183</v>
      </c>
      <c r="B32" s="170"/>
      <c r="C32" s="170"/>
      <c r="D32" s="160">
        <v>0</v>
      </c>
      <c r="E32" s="146"/>
      <c r="F32" s="164">
        <v>-2</v>
      </c>
      <c r="G32" s="146"/>
      <c r="H32" s="160">
        <v>0</v>
      </c>
      <c r="I32" s="154"/>
      <c r="J32" s="160">
        <v>0</v>
      </c>
      <c r="K32" s="154"/>
      <c r="L32" s="160">
        <v>0</v>
      </c>
      <c r="M32" s="154"/>
      <c r="N32" s="160">
        <v>0</v>
      </c>
      <c r="O32" s="154"/>
      <c r="P32" s="160">
        <v>0</v>
      </c>
      <c r="Q32" s="154"/>
      <c r="R32" s="240">
        <f>SUM(D32:Q32)</f>
        <v>-2</v>
      </c>
      <c r="S32" s="239"/>
    </row>
    <row r="33" spans="1:18" s="14" customFormat="1" ht="15" customHeight="1">
      <c r="A33" s="329" t="s">
        <v>184</v>
      </c>
      <c r="B33" s="170"/>
      <c r="C33" s="170"/>
      <c r="D33" s="171">
        <v>0</v>
      </c>
      <c r="E33" s="146"/>
      <c r="F33" s="146"/>
      <c r="G33" s="146"/>
      <c r="H33" s="171">
        <v>0</v>
      </c>
      <c r="I33" s="154"/>
      <c r="J33" s="171">
        <v>0</v>
      </c>
      <c r="K33" s="154"/>
      <c r="L33" s="171">
        <v>0</v>
      </c>
      <c r="M33" s="154"/>
      <c r="N33" s="171">
        <v>0</v>
      </c>
      <c r="O33" s="154"/>
      <c r="P33" s="171">
        <v>0</v>
      </c>
      <c r="Q33" s="154"/>
      <c r="R33" s="171">
        <v>0</v>
      </c>
    </row>
    <row r="34" spans="1:18" s="14" customFormat="1" ht="15" customHeight="1">
      <c r="A34" s="286" t="s">
        <v>157</v>
      </c>
      <c r="B34" s="170"/>
      <c r="C34" s="170"/>
      <c r="D34" s="207">
        <f>D35+D36</f>
        <v>0</v>
      </c>
      <c r="E34" s="146"/>
      <c r="F34" s="207">
        <f>F35+F36</f>
        <v>0</v>
      </c>
      <c r="G34" s="146"/>
      <c r="H34" s="207">
        <f>H35+H36</f>
        <v>0</v>
      </c>
      <c r="I34" s="154"/>
      <c r="J34" s="207">
        <f>J35+J36</f>
        <v>0</v>
      </c>
      <c r="K34" s="154"/>
      <c r="L34" s="166">
        <f>L35+L36</f>
        <v>55</v>
      </c>
      <c r="M34" s="154"/>
      <c r="N34" s="207">
        <f>N35+N36</f>
        <v>0</v>
      </c>
      <c r="O34" s="154"/>
      <c r="P34" s="238">
        <f>P35+P36</f>
        <v>12894</v>
      </c>
      <c r="Q34" s="154"/>
      <c r="R34" s="166">
        <f>SUM(D34:Q34)</f>
        <v>12949</v>
      </c>
    </row>
    <row r="35" spans="1:18" s="14" customFormat="1" ht="15" customHeight="1">
      <c r="A35" s="287" t="s">
        <v>158</v>
      </c>
      <c r="B35" s="170"/>
      <c r="C35" s="170"/>
      <c r="D35" s="160">
        <v>0</v>
      </c>
      <c r="E35" s="146"/>
      <c r="F35" s="160">
        <v>0</v>
      </c>
      <c r="G35" s="146"/>
      <c r="H35" s="160">
        <v>0</v>
      </c>
      <c r="I35" s="154"/>
      <c r="J35" s="160">
        <v>0</v>
      </c>
      <c r="K35" s="154"/>
      <c r="L35" s="160">
        <v>0</v>
      </c>
      <c r="M35" s="154"/>
      <c r="N35" s="160">
        <v>0</v>
      </c>
      <c r="O35" s="154"/>
      <c r="P35" s="161">
        <f>'IS'!D28</f>
        <v>12894</v>
      </c>
      <c r="Q35" s="154"/>
      <c r="R35" s="186">
        <f>SUM(P35:Q35)</f>
        <v>12894</v>
      </c>
    </row>
    <row r="36" spans="1:19" s="14" customFormat="1" ht="22.5" customHeight="1">
      <c r="A36" s="287" t="s">
        <v>159</v>
      </c>
      <c r="B36" s="170"/>
      <c r="C36" s="170"/>
      <c r="D36" s="171">
        <v>0</v>
      </c>
      <c r="E36" s="146"/>
      <c r="F36" s="171">
        <v>0</v>
      </c>
      <c r="G36" s="146"/>
      <c r="H36" s="171">
        <v>0</v>
      </c>
      <c r="I36" s="154"/>
      <c r="J36" s="171">
        <v>0</v>
      </c>
      <c r="K36" s="154"/>
      <c r="L36" s="171">
        <f>'IS'!D33</f>
        <v>55</v>
      </c>
      <c r="M36" s="154"/>
      <c r="N36" s="171">
        <v>0</v>
      </c>
      <c r="O36" s="154"/>
      <c r="P36" s="171">
        <v>0</v>
      </c>
      <c r="Q36" s="154"/>
      <c r="R36" s="171">
        <f>SUM(L36:Q36)</f>
        <v>55</v>
      </c>
      <c r="S36" s="106"/>
    </row>
    <row r="37" spans="1:18" s="14" customFormat="1" ht="15" customHeight="1">
      <c r="A37" s="288" t="s">
        <v>160</v>
      </c>
      <c r="B37" s="170"/>
      <c r="C37" s="170"/>
      <c r="D37" s="171">
        <v>0</v>
      </c>
      <c r="E37" s="146"/>
      <c r="F37" s="171">
        <v>0</v>
      </c>
      <c r="G37" s="146"/>
      <c r="H37" s="171">
        <v>0</v>
      </c>
      <c r="I37" s="154"/>
      <c r="J37" s="171">
        <v>-175</v>
      </c>
      <c r="K37" s="171"/>
      <c r="L37" s="171">
        <v>0</v>
      </c>
      <c r="M37" s="194"/>
      <c r="N37" s="171">
        <v>0</v>
      </c>
      <c r="O37" s="171"/>
      <c r="P37" s="171">
        <f>-J37-L37</f>
        <v>175</v>
      </c>
      <c r="Q37" s="154"/>
      <c r="R37" s="159"/>
    </row>
    <row r="38" spans="1:18" s="14" customFormat="1" ht="15" customHeight="1" thickBot="1">
      <c r="A38" s="156" t="s">
        <v>161</v>
      </c>
      <c r="B38" s="157">
        <v>26</v>
      </c>
      <c r="C38" s="157"/>
      <c r="D38" s="177">
        <f>D29+D31+D34+D37</f>
        <v>134798</v>
      </c>
      <c r="E38" s="146"/>
      <c r="F38" s="177">
        <f>F29+F31+F34+F37</f>
        <v>-33339</v>
      </c>
      <c r="G38" s="146"/>
      <c r="H38" s="177">
        <f>H29+H31+H34+H37</f>
        <v>55967</v>
      </c>
      <c r="I38" s="154"/>
      <c r="J38" s="177">
        <f>J29+J31+J34+J37</f>
        <v>22258</v>
      </c>
      <c r="K38" s="154"/>
      <c r="L38" s="177">
        <f>L29+L31+L34+L37</f>
        <v>2988</v>
      </c>
      <c r="M38" s="154"/>
      <c r="N38" s="177">
        <f>N29+N31+N34+N37</f>
        <v>275977</v>
      </c>
      <c r="O38" s="154"/>
      <c r="P38" s="177">
        <f>P29+P31+P34+P37</f>
        <v>43517</v>
      </c>
      <c r="Q38" s="154"/>
      <c r="R38" s="177">
        <f>R29+R31+R34+R37</f>
        <v>502166</v>
      </c>
    </row>
    <row r="39" spans="1:18" s="14" customFormat="1" ht="15" customHeight="1" thickTop="1">
      <c r="A39" s="156"/>
      <c r="B39" s="170"/>
      <c r="C39" s="170"/>
      <c r="D39" s="146"/>
      <c r="E39" s="146"/>
      <c r="F39" s="146"/>
      <c r="G39" s="146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9"/>
    </row>
    <row r="40" spans="1:18" s="14" customFormat="1" ht="15" customHeight="1">
      <c r="A40" s="156"/>
      <c r="B40" s="170"/>
      <c r="C40" s="170"/>
      <c r="D40" s="146"/>
      <c r="E40" s="146"/>
      <c r="F40" s="146"/>
      <c r="G40" s="146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9"/>
    </row>
    <row r="41" spans="1:18" s="14" customFormat="1" ht="15" customHeight="1">
      <c r="A41" s="156"/>
      <c r="B41" s="170"/>
      <c r="C41" s="170"/>
      <c r="D41" s="146"/>
      <c r="E41" s="146"/>
      <c r="F41" s="146"/>
      <c r="G41" s="146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9"/>
    </row>
    <row r="42" spans="1:18" s="14" customFormat="1" ht="15" customHeight="1">
      <c r="A42" s="156"/>
      <c r="B42" s="170"/>
      <c r="C42" s="170"/>
      <c r="D42" s="146"/>
      <c r="E42" s="146"/>
      <c r="F42" s="146"/>
      <c r="G42" s="146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9"/>
    </row>
    <row r="43" spans="1:18" s="9" customFormat="1" ht="15">
      <c r="A43" s="187" t="str">
        <f>CFS!A55</f>
        <v>Приложения на страницах с 5 до 115 являются неотъемлемо частью финансового отчета.</v>
      </c>
      <c r="B43" s="188"/>
      <c r="C43" s="188"/>
      <c r="D43" s="170"/>
      <c r="E43" s="170"/>
      <c r="F43" s="170"/>
      <c r="G43" s="170"/>
      <c r="H43" s="158"/>
      <c r="I43" s="170"/>
      <c r="J43" s="158"/>
      <c r="K43" s="170"/>
      <c r="L43" s="158"/>
      <c r="M43" s="170"/>
      <c r="N43" s="158"/>
      <c r="O43" s="170"/>
      <c r="P43" s="158">
        <f>P29-SFP!F34</f>
        <v>0</v>
      </c>
      <c r="Q43" s="170"/>
      <c r="R43" s="189">
        <f>R38-SFP!D35</f>
        <v>0</v>
      </c>
    </row>
    <row r="44" spans="1:18" s="9" customFormat="1" ht="13.5" customHeight="1">
      <c r="A44" s="187"/>
      <c r="B44" s="188"/>
      <c r="C44" s="188"/>
      <c r="D44" s="170"/>
      <c r="E44" s="170"/>
      <c r="F44" s="170"/>
      <c r="G44" s="170"/>
      <c r="H44" s="158"/>
      <c r="I44" s="170"/>
      <c r="J44" s="158"/>
      <c r="K44" s="170"/>
      <c r="L44" s="158"/>
      <c r="M44" s="170"/>
      <c r="N44" s="158"/>
      <c r="O44" s="170"/>
      <c r="P44" s="158"/>
      <c r="Q44" s="170"/>
      <c r="R44" s="189"/>
    </row>
    <row r="45" spans="1:18" s="9" customFormat="1" ht="13.5" customHeight="1">
      <c r="A45" s="187"/>
      <c r="B45" s="188"/>
      <c r="C45" s="188"/>
      <c r="D45" s="170"/>
      <c r="E45" s="170"/>
      <c r="F45" s="170"/>
      <c r="G45" s="170"/>
      <c r="H45" s="158"/>
      <c r="I45" s="170"/>
      <c r="J45" s="158"/>
      <c r="K45" s="170"/>
      <c r="L45" s="158"/>
      <c r="M45" s="170"/>
      <c r="N45" s="158"/>
      <c r="O45" s="170"/>
      <c r="P45" s="158"/>
      <c r="Q45" s="170"/>
      <c r="R45" s="189"/>
    </row>
    <row r="46" spans="1:18" s="9" customFormat="1" ht="13.5" customHeight="1">
      <c r="A46" s="187"/>
      <c r="B46" s="188"/>
      <c r="C46" s="188"/>
      <c r="D46" s="170"/>
      <c r="E46" s="170"/>
      <c r="F46" s="170"/>
      <c r="G46" s="170"/>
      <c r="H46" s="158"/>
      <c r="I46" s="170"/>
      <c r="J46" s="158"/>
      <c r="K46" s="170"/>
      <c r="L46" s="158"/>
      <c r="M46" s="170"/>
      <c r="N46" s="158"/>
      <c r="O46" s="170"/>
      <c r="P46" s="158"/>
      <c r="Q46" s="170"/>
      <c r="R46" s="189"/>
    </row>
    <row r="47" spans="1:18" s="9" customFormat="1" ht="13.5" customHeight="1">
      <c r="A47" s="187"/>
      <c r="B47" s="188"/>
      <c r="C47" s="188"/>
      <c r="D47" s="170"/>
      <c r="E47" s="170"/>
      <c r="F47" s="170"/>
      <c r="G47" s="170"/>
      <c r="H47" s="158"/>
      <c r="I47" s="170"/>
      <c r="J47" s="158"/>
      <c r="K47" s="170"/>
      <c r="L47" s="158"/>
      <c r="M47" s="170"/>
      <c r="N47" s="158"/>
      <c r="O47" s="170"/>
      <c r="P47" s="158"/>
      <c r="Q47" s="170"/>
      <c r="R47" s="189"/>
    </row>
    <row r="48" spans="1:18" s="9" customFormat="1" ht="14.25" customHeight="1">
      <c r="A48" s="187"/>
      <c r="B48" s="188"/>
      <c r="C48" s="188"/>
      <c r="D48" s="170"/>
      <c r="E48" s="170"/>
      <c r="F48" s="170"/>
      <c r="G48" s="170"/>
      <c r="H48" s="158"/>
      <c r="I48" s="170"/>
      <c r="J48" s="158"/>
      <c r="K48" s="170"/>
      <c r="L48" s="158"/>
      <c r="M48" s="170"/>
      <c r="N48" s="158"/>
      <c r="O48" s="170"/>
      <c r="P48" s="158"/>
      <c r="Q48" s="170"/>
      <c r="R48" s="189"/>
    </row>
    <row r="49" spans="1:18" s="135" customFormat="1" ht="13.5" customHeight="1">
      <c r="A49" s="13" t="s">
        <v>74</v>
      </c>
      <c r="B49" s="190"/>
      <c r="C49" s="190"/>
      <c r="D49" s="191"/>
      <c r="E49" s="191"/>
      <c r="F49" s="191"/>
      <c r="G49" s="191"/>
      <c r="H49" s="190"/>
      <c r="I49" s="191"/>
      <c r="J49" s="191"/>
      <c r="K49" s="191"/>
      <c r="L49" s="191"/>
      <c r="M49" s="191"/>
      <c r="N49" s="191"/>
      <c r="O49" s="191"/>
      <c r="P49" s="191"/>
      <c r="Q49" s="190"/>
      <c r="R49" s="190"/>
    </row>
    <row r="50" spans="1:18" s="135" customFormat="1" ht="13.5" customHeight="1">
      <c r="A50" s="66" t="s">
        <v>40</v>
      </c>
      <c r="B50" s="191"/>
      <c r="C50" s="191"/>
      <c r="D50" s="187"/>
      <c r="E50" s="191"/>
      <c r="F50" s="191"/>
      <c r="G50" s="191"/>
      <c r="H50" s="191"/>
      <c r="I50" s="187"/>
      <c r="J50" s="190"/>
      <c r="K50" s="191"/>
      <c r="L50" s="191"/>
      <c r="M50" s="191"/>
      <c r="N50" s="191"/>
      <c r="O50" s="191"/>
      <c r="P50" s="191"/>
      <c r="Q50" s="190"/>
      <c r="R50" s="190"/>
    </row>
    <row r="51" spans="1:18" s="135" customFormat="1" ht="13.5" customHeight="1">
      <c r="A51" s="192"/>
      <c r="B51" s="191"/>
      <c r="C51" s="191"/>
      <c r="D51" s="187"/>
      <c r="E51" s="191"/>
      <c r="F51" s="191"/>
      <c r="G51" s="191"/>
      <c r="H51" s="191"/>
      <c r="I51" s="187"/>
      <c r="J51" s="190"/>
      <c r="K51" s="191"/>
      <c r="L51" s="191"/>
      <c r="M51" s="191"/>
      <c r="N51" s="191"/>
      <c r="O51" s="191"/>
      <c r="P51" s="191"/>
      <c r="Q51" s="190"/>
      <c r="R51" s="190"/>
    </row>
    <row r="52" spans="1:18" s="135" customFormat="1" ht="13.5" customHeight="1">
      <c r="A52" s="289" t="s">
        <v>75</v>
      </c>
      <c r="B52" s="191"/>
      <c r="C52" s="191"/>
      <c r="D52" s="187"/>
      <c r="E52" s="191"/>
      <c r="F52" s="191"/>
      <c r="G52" s="191"/>
      <c r="H52" s="191"/>
      <c r="I52" s="187"/>
      <c r="J52" s="190"/>
      <c r="K52" s="191"/>
      <c r="L52" s="191"/>
      <c r="M52" s="191"/>
      <c r="N52" s="191"/>
      <c r="O52" s="191"/>
      <c r="P52" s="191"/>
      <c r="Q52" s="190"/>
      <c r="R52" s="190"/>
    </row>
    <row r="53" spans="1:18" s="135" customFormat="1" ht="13.5" customHeight="1">
      <c r="A53" s="66" t="s">
        <v>15</v>
      </c>
      <c r="B53" s="191"/>
      <c r="C53" s="191"/>
      <c r="D53" s="187"/>
      <c r="E53" s="191"/>
      <c r="F53" s="191"/>
      <c r="G53" s="191"/>
      <c r="H53" s="191"/>
      <c r="I53" s="187"/>
      <c r="J53" s="190"/>
      <c r="K53" s="191"/>
      <c r="L53" s="191"/>
      <c r="M53" s="191"/>
      <c r="N53" s="191"/>
      <c r="O53" s="191"/>
      <c r="P53" s="191"/>
      <c r="Q53" s="190"/>
      <c r="R53" s="190"/>
    </row>
    <row r="54" spans="1:18" s="135" customFormat="1" ht="13.5" customHeight="1">
      <c r="A54" s="66"/>
      <c r="B54" s="191"/>
      <c r="C54" s="191"/>
      <c r="D54" s="187"/>
      <c r="E54" s="191"/>
      <c r="F54" s="191"/>
      <c r="G54" s="191"/>
      <c r="H54" s="191"/>
      <c r="I54" s="187"/>
      <c r="J54" s="190"/>
      <c r="K54" s="191"/>
      <c r="L54" s="191"/>
      <c r="M54" s="191"/>
      <c r="N54" s="191"/>
      <c r="O54" s="191"/>
      <c r="P54" s="191"/>
      <c r="Q54" s="190"/>
      <c r="R54" s="190"/>
    </row>
    <row r="55" spans="1:18" s="135" customFormat="1" ht="13.5" customHeight="1">
      <c r="A55" s="13" t="s">
        <v>76</v>
      </c>
      <c r="B55" s="191"/>
      <c r="C55" s="191"/>
      <c r="D55" s="187"/>
      <c r="E55" s="191"/>
      <c r="F55" s="191"/>
      <c r="G55" s="191"/>
      <c r="H55" s="191"/>
      <c r="I55" s="187"/>
      <c r="J55" s="190"/>
      <c r="K55" s="191"/>
      <c r="L55" s="191"/>
      <c r="M55" s="191"/>
      <c r="N55" s="191"/>
      <c r="O55" s="191"/>
      <c r="P55" s="191"/>
      <c r="Q55" s="190"/>
      <c r="R55" s="190"/>
    </row>
    <row r="56" spans="1:18" s="135" customFormat="1" ht="13.5" customHeight="1">
      <c r="A56" s="66" t="s">
        <v>21</v>
      </c>
      <c r="B56" s="191"/>
      <c r="C56" s="191"/>
      <c r="D56" s="187"/>
      <c r="E56" s="191"/>
      <c r="F56" s="191"/>
      <c r="G56" s="191"/>
      <c r="H56" s="191"/>
      <c r="I56" s="187"/>
      <c r="J56" s="190"/>
      <c r="K56" s="191"/>
      <c r="L56" s="191"/>
      <c r="M56" s="191"/>
      <c r="N56" s="191"/>
      <c r="O56" s="191"/>
      <c r="P56" s="191"/>
      <c r="Q56" s="190"/>
      <c r="R56" s="190"/>
    </row>
    <row r="57" spans="1:18" s="135" customFormat="1" ht="13.5" customHeight="1">
      <c r="A57" s="74" t="s">
        <v>8</v>
      </c>
      <c r="B57" s="191"/>
      <c r="C57" s="191"/>
      <c r="D57" s="187"/>
      <c r="E57" s="191"/>
      <c r="F57" s="191"/>
      <c r="G57" s="191"/>
      <c r="H57" s="191"/>
      <c r="I57" s="187"/>
      <c r="J57" s="190"/>
      <c r="K57" s="191"/>
      <c r="L57" s="191"/>
      <c r="M57" s="191"/>
      <c r="N57" s="191"/>
      <c r="O57" s="191"/>
      <c r="P57" s="191"/>
      <c r="Q57" s="190"/>
      <c r="R57" s="190"/>
    </row>
    <row r="58" spans="2:18" s="135" customFormat="1" ht="13.5" customHeight="1">
      <c r="B58" s="191"/>
      <c r="C58" s="191"/>
      <c r="D58" s="187"/>
      <c r="E58" s="191"/>
      <c r="F58" s="191"/>
      <c r="G58" s="191"/>
      <c r="H58" s="191"/>
      <c r="I58" s="187"/>
      <c r="J58" s="190"/>
      <c r="K58" s="191"/>
      <c r="L58" s="191"/>
      <c r="M58" s="191"/>
      <c r="N58" s="191"/>
      <c r="O58" s="191"/>
      <c r="P58" s="191"/>
      <c r="Q58" s="190"/>
      <c r="R58" s="190"/>
    </row>
    <row r="59" spans="1:18" s="135" customFormat="1" ht="13.5" customHeight="1">
      <c r="A59" s="192"/>
      <c r="B59" s="191"/>
      <c r="C59" s="191"/>
      <c r="D59" s="187"/>
      <c r="E59" s="191"/>
      <c r="F59" s="191"/>
      <c r="G59" s="191"/>
      <c r="H59" s="191"/>
      <c r="I59" s="187"/>
      <c r="J59" s="190"/>
      <c r="K59" s="191"/>
      <c r="L59" s="191"/>
      <c r="M59" s="191"/>
      <c r="N59" s="191"/>
      <c r="O59" s="191"/>
      <c r="P59" s="191"/>
      <c r="Q59" s="190"/>
      <c r="R59" s="190"/>
    </row>
    <row r="60" spans="1:18" s="135" customFormat="1" ht="13.5" customHeight="1">
      <c r="A60" s="192"/>
      <c r="B60" s="191"/>
      <c r="C60" s="191"/>
      <c r="D60" s="187"/>
      <c r="E60" s="191"/>
      <c r="F60" s="191"/>
      <c r="G60" s="191"/>
      <c r="H60" s="191"/>
      <c r="I60" s="187"/>
      <c r="J60" s="190"/>
      <c r="K60" s="191"/>
      <c r="L60" s="191"/>
      <c r="M60" s="191"/>
      <c r="N60" s="191"/>
      <c r="O60" s="191"/>
      <c r="P60" s="191"/>
      <c r="Q60" s="190"/>
      <c r="R60" s="190"/>
    </row>
    <row r="61" spans="1:18" s="135" customFormat="1" ht="13.5" customHeight="1">
      <c r="A61" s="192"/>
      <c r="B61" s="191"/>
      <c r="C61" s="191"/>
      <c r="D61" s="187"/>
      <c r="E61" s="191"/>
      <c r="F61" s="191"/>
      <c r="G61" s="191"/>
      <c r="H61" s="191"/>
      <c r="I61" s="187"/>
      <c r="J61" s="190"/>
      <c r="K61" s="191"/>
      <c r="L61" s="191"/>
      <c r="M61" s="191"/>
      <c r="N61" s="191"/>
      <c r="O61" s="191"/>
      <c r="P61" s="191"/>
      <c r="Q61" s="190"/>
      <c r="R61" s="190"/>
    </row>
    <row r="62" spans="1:18" s="135" customFormat="1" ht="13.5" customHeight="1">
      <c r="A62" s="192"/>
      <c r="B62" s="191"/>
      <c r="C62" s="191"/>
      <c r="D62" s="187"/>
      <c r="E62" s="191"/>
      <c r="F62" s="191"/>
      <c r="G62" s="191"/>
      <c r="H62" s="191"/>
      <c r="I62" s="187"/>
      <c r="J62" s="190"/>
      <c r="K62" s="191"/>
      <c r="L62" s="191"/>
      <c r="M62" s="191"/>
      <c r="N62" s="191"/>
      <c r="O62" s="191"/>
      <c r="P62" s="191"/>
      <c r="Q62" s="190"/>
      <c r="R62" s="190"/>
    </row>
    <row r="63" spans="1:18" s="135" customFormat="1" ht="13.5" customHeight="1">
      <c r="A63" s="192"/>
      <c r="B63" s="191"/>
      <c r="C63" s="191"/>
      <c r="D63" s="187"/>
      <c r="E63" s="191"/>
      <c r="F63" s="191"/>
      <c r="G63" s="191"/>
      <c r="H63" s="191"/>
      <c r="I63" s="187"/>
      <c r="J63" s="190"/>
      <c r="K63" s="191"/>
      <c r="L63" s="191"/>
      <c r="M63" s="191"/>
      <c r="N63" s="191"/>
      <c r="O63" s="191"/>
      <c r="P63" s="191"/>
      <c r="Q63" s="190"/>
      <c r="R63" s="190"/>
    </row>
    <row r="64" spans="1:18" s="135" customFormat="1" ht="13.5" customHeight="1">
      <c r="A64" s="192"/>
      <c r="B64" s="191"/>
      <c r="C64" s="191"/>
      <c r="D64" s="187"/>
      <c r="E64" s="191"/>
      <c r="F64" s="191"/>
      <c r="G64" s="191"/>
      <c r="H64" s="191"/>
      <c r="I64" s="187"/>
      <c r="J64" s="190"/>
      <c r="K64" s="191"/>
      <c r="L64" s="191"/>
      <c r="M64" s="191"/>
      <c r="N64" s="191"/>
      <c r="O64" s="191"/>
      <c r="P64" s="191"/>
      <c r="Q64" s="190"/>
      <c r="R64" s="190"/>
    </row>
    <row r="65" spans="1:18" s="135" customFormat="1" ht="13.5" customHeight="1">
      <c r="A65" s="192"/>
      <c r="B65" s="191"/>
      <c r="C65" s="191"/>
      <c r="D65" s="187"/>
      <c r="E65" s="191"/>
      <c r="F65" s="191"/>
      <c r="G65" s="191"/>
      <c r="H65" s="191"/>
      <c r="I65" s="187"/>
      <c r="J65" s="190"/>
      <c r="K65" s="191"/>
      <c r="L65" s="191"/>
      <c r="M65" s="191"/>
      <c r="N65" s="191"/>
      <c r="O65" s="191"/>
      <c r="P65" s="191"/>
      <c r="Q65" s="190"/>
      <c r="R65" s="190"/>
    </row>
    <row r="66" spans="1:18" s="135" customFormat="1" ht="13.5" customHeight="1">
      <c r="A66" s="192"/>
      <c r="B66" s="191"/>
      <c r="C66" s="191"/>
      <c r="D66" s="187"/>
      <c r="E66" s="191"/>
      <c r="F66" s="191"/>
      <c r="G66" s="191"/>
      <c r="H66" s="191"/>
      <c r="I66" s="187"/>
      <c r="J66" s="190"/>
      <c r="K66" s="191"/>
      <c r="L66" s="191"/>
      <c r="M66" s="191"/>
      <c r="N66" s="191"/>
      <c r="O66" s="191"/>
      <c r="P66" s="191"/>
      <c r="Q66" s="190"/>
      <c r="R66" s="190"/>
    </row>
    <row r="67" spans="1:18" s="135" customFormat="1" ht="13.5" customHeight="1">
      <c r="A67" s="192"/>
      <c r="B67" s="191"/>
      <c r="C67" s="191"/>
      <c r="D67" s="187"/>
      <c r="E67" s="191"/>
      <c r="F67" s="191"/>
      <c r="G67" s="191"/>
      <c r="H67" s="191"/>
      <c r="I67" s="187"/>
      <c r="J67" s="190"/>
      <c r="K67" s="191"/>
      <c r="L67" s="191"/>
      <c r="M67" s="191"/>
      <c r="N67" s="191"/>
      <c r="O67" s="191"/>
      <c r="P67" s="191"/>
      <c r="Q67" s="190"/>
      <c r="R67" s="190"/>
    </row>
    <row r="68" spans="1:18" s="135" customFormat="1" ht="13.5" customHeight="1">
      <c r="A68" s="192"/>
      <c r="B68" s="191"/>
      <c r="C68" s="191"/>
      <c r="D68" s="187"/>
      <c r="E68" s="191"/>
      <c r="F68" s="191"/>
      <c r="G68" s="191"/>
      <c r="H68" s="191"/>
      <c r="I68" s="187"/>
      <c r="J68" s="190"/>
      <c r="K68" s="191"/>
      <c r="L68" s="191"/>
      <c r="M68" s="191"/>
      <c r="N68" s="191"/>
      <c r="O68" s="191"/>
      <c r="P68" s="191"/>
      <c r="Q68" s="190"/>
      <c r="R68" s="190"/>
    </row>
    <row r="69" spans="1:18" s="135" customFormat="1" ht="13.5" customHeight="1">
      <c r="A69" s="192"/>
      <c r="B69" s="191"/>
      <c r="C69" s="191"/>
      <c r="D69" s="187"/>
      <c r="E69" s="191"/>
      <c r="F69" s="191"/>
      <c r="G69" s="191"/>
      <c r="H69" s="191"/>
      <c r="I69" s="187"/>
      <c r="J69" s="190"/>
      <c r="K69" s="191"/>
      <c r="L69" s="191"/>
      <c r="M69" s="191"/>
      <c r="N69" s="191"/>
      <c r="O69" s="191"/>
      <c r="P69" s="191"/>
      <c r="Q69" s="190"/>
      <c r="R69" s="190"/>
    </row>
    <row r="70" spans="1:18" s="135" customFormat="1" ht="11.25" customHeight="1">
      <c r="A70" s="192"/>
      <c r="B70" s="232"/>
      <c r="C70" s="232"/>
      <c r="D70" s="233"/>
      <c r="E70" s="232"/>
      <c r="F70" s="232"/>
      <c r="G70" s="232"/>
      <c r="H70" s="232"/>
      <c r="I70" s="233"/>
      <c r="J70" s="234"/>
      <c r="K70" s="232"/>
      <c r="L70" s="232"/>
      <c r="M70" s="232"/>
      <c r="N70" s="232"/>
      <c r="O70" s="232"/>
      <c r="P70" s="232"/>
      <c r="Q70" s="234"/>
      <c r="R70" s="234"/>
    </row>
    <row r="71" spans="1:18" s="135" customFormat="1" ht="13.5" customHeight="1">
      <c r="A71" s="236" t="str">
        <f>'IS'!A61</f>
        <v>* Единые показатели (Приложение 40)</v>
      </c>
      <c r="B71" s="35"/>
      <c r="C71" s="35"/>
      <c r="D71"/>
      <c r="E71"/>
      <c r="F71"/>
      <c r="G71"/>
      <c r="H71"/>
      <c r="I71" s="136"/>
      <c r="J71" s="134"/>
      <c r="M71" s="136"/>
      <c r="Q71" s="134"/>
      <c r="R71" s="134"/>
    </row>
    <row r="72" spans="1:3" ht="15">
      <c r="A72" s="137"/>
      <c r="B72"/>
      <c r="C72"/>
    </row>
    <row r="81" spans="1:3" ht="15">
      <c r="A81" s="32"/>
      <c r="B81" s="32"/>
      <c r="C81" s="32"/>
    </row>
  </sheetData>
  <sheetProtection/>
  <mergeCells count="13">
    <mergeCell ref="A30:B30"/>
    <mergeCell ref="A2:R2"/>
    <mergeCell ref="L6:L7"/>
    <mergeCell ref="H6:H7"/>
    <mergeCell ref="J6:J7"/>
    <mergeCell ref="R6:R7"/>
    <mergeCell ref="D6:D7"/>
    <mergeCell ref="F6:F7"/>
    <mergeCell ref="N6:N7"/>
    <mergeCell ref="P6:P7"/>
    <mergeCell ref="A15:B15"/>
    <mergeCell ref="A6:A7"/>
    <mergeCell ref="B6:B7"/>
  </mergeCells>
  <printOptions/>
  <pageMargins left="0.5511811023622047" right="0.15748031496062992" top="0.35433070866141736" bottom="0.2362204724409449" header="0.5511811023622047" footer="0.35433070866141736"/>
  <pageSetup blackAndWhite="1" firstPageNumber="4" useFirstPageNumber="1" horizontalDpi="600" verticalDpi="600" orientation="portrait" paperSize="9" scale="69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IROffice</cp:lastModifiedBy>
  <cp:lastPrinted>2019-04-18T13:05:11Z</cp:lastPrinted>
  <dcterms:created xsi:type="dcterms:W3CDTF">2003-02-07T14:36:34Z</dcterms:created>
  <dcterms:modified xsi:type="dcterms:W3CDTF">2019-05-09T08:04:43Z</dcterms:modified>
  <cp:category/>
  <cp:version/>
  <cp:contentType/>
  <cp:contentStatus/>
</cp:coreProperties>
</file>