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00" windowWidth="9525" windowHeight="13935" tabRatio="686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0">'Cover '!$A$1:$I$38</definedName>
    <definedName name="_xlnm.Print_Area" localSheetId="3">'SCF'!$A$1:$E$72</definedName>
    <definedName name="_xlnm.Print_Area" localSheetId="1">'SCI'!$A$1:$G$68</definedName>
    <definedName name="_xlnm.Print_Area" localSheetId="2">'SFP'!$A$1:$H$80</definedName>
    <definedName name="_xlnm.Print_Titles" localSheetId="1">'SCI'!$1:$2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'SCF'!$A$1:$F$43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'SCF'!#REF!,'SCF'!$58:$59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'SEQ'!$A$1:$Q$59</definedName>
    <definedName name="Z_9656BBF7_C4A3_41EC_B0C6_A21B380E3C2F_.wvu.Rows" localSheetId="3" hidden="1">'SCF'!#REF!,'SCF'!$58:$59</definedName>
  </definedNames>
  <calcPr fullCalcOnLoad="1"/>
</workbook>
</file>

<file path=xl/sharedStrings.xml><?xml version="1.0" encoding="utf-8"?>
<sst xmlns="http://schemas.openxmlformats.org/spreadsheetml/2006/main" count="255" uniqueCount="200">
  <si>
    <t>BGN'000</t>
  </si>
  <si>
    <t>Печалба/(Загуба) от придобиване и освобождаване на и от дъщерни дружества</t>
  </si>
  <si>
    <t>SOPHARMA GROUP</t>
  </si>
  <si>
    <t>Board of Directors:</t>
  </si>
  <si>
    <t>Ognian Donev, PhD</t>
  </si>
  <si>
    <t>Vessela Stoeva</t>
  </si>
  <si>
    <t>Alexander Tchaushev</t>
  </si>
  <si>
    <t>Ognian Palaveev</t>
  </si>
  <si>
    <t>Ivan Badinski</t>
  </si>
  <si>
    <t>Executive Director:</t>
  </si>
  <si>
    <t>Finance Director:</t>
  </si>
  <si>
    <t>Boris Borisov</t>
  </si>
  <si>
    <t>Preparer:</t>
  </si>
  <si>
    <t>Lyudmila Bondzhova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</si>
  <si>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</si>
  <si>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</si>
  <si>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</si>
  <si>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</si>
  <si>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</si>
  <si>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</si>
  <si>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</si>
  <si>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</si>
  <si>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</si>
  <si>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</si>
  <si>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</si>
  <si>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</si>
  <si>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Bulgaria AD</t>
  </si>
  <si>
    <t>ING Bank N.V.</t>
  </si>
  <si>
    <t>Unicredit Bulbank AD</t>
  </si>
  <si>
    <t>Societe Generale Expressbank AD</t>
  </si>
  <si>
    <t>Auditor:</t>
  </si>
  <si>
    <t>Baker Tilly Klitou and Partners OOD</t>
  </si>
  <si>
    <t>Notes</t>
  </si>
  <si>
    <t>Revenue from contracts with customers</t>
  </si>
  <si>
    <t>Other operating income / (loss), net</t>
  </si>
  <si>
    <t>Change of available stock of finished goods and work in progress</t>
  </si>
  <si>
    <t>Materials</t>
  </si>
  <si>
    <t>External services</t>
  </si>
  <si>
    <t>Emoloyees</t>
  </si>
  <si>
    <t>Amortization</t>
  </si>
  <si>
    <t>Carrying amount of goods sold</t>
  </si>
  <si>
    <t xml:space="preserve">Other operating expenses </t>
  </si>
  <si>
    <t>Operating profit</t>
  </si>
  <si>
    <t>Financial income</t>
  </si>
  <si>
    <t>Financial expenses</t>
  </si>
  <si>
    <t>Loss/(Profit) from associates and joint ventures, net</t>
  </si>
  <si>
    <t>Financial income/(expenses) net</t>
  </si>
  <si>
    <t>Profit before tax</t>
  </si>
  <si>
    <t>Income tax expense</t>
  </si>
  <si>
    <t>Net profit</t>
  </si>
  <si>
    <t>Other components of comprehensive income:</t>
  </si>
  <si>
    <t>Components not to be reclassified to profit or loss:</t>
  </si>
  <si>
    <t>Net change in the fair value of equity investments designated for fair value measurement through other comprehensive income</t>
  </si>
  <si>
    <t>Items that may be reclassified to profit or loss:</t>
  </si>
  <si>
    <t>Exchange differences on translating foreign operations</t>
  </si>
  <si>
    <t>Other comprehensive income for the year, net of tax</t>
  </si>
  <si>
    <t>TOTAL COMPREHENSIVE INCOME FOR THE YEAR</t>
  </si>
  <si>
    <t>Net profit for the year attributable to:</t>
  </si>
  <si>
    <t>Non-controlling interests</t>
  </si>
  <si>
    <t>Total comprehensive income for the year attributable to:</t>
  </si>
  <si>
    <t>ASSETS</t>
  </si>
  <si>
    <t>Non-current assets</t>
  </si>
  <si>
    <t>Property, plant and equipment</t>
  </si>
  <si>
    <t>Intangible assets</t>
  </si>
  <si>
    <t>Investment properties</t>
  </si>
  <si>
    <t>Investments in associated and joint companies</t>
  </si>
  <si>
    <t>Other long - term equity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</si>
  <si>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</si>
  <si>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</si>
  <si>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</si>
  <si>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</si>
  <si>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</si>
  <si>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Commercial receivables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</si>
  <si>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</si>
  <si>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</si>
  <si>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</si>
  <si>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</si>
  <si>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</si>
  <si>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</si>
  <si>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</si>
  <si>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</si>
  <si>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</si>
  <si>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</si>
  <si>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</si>
  <si>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</si>
  <si>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</si>
  <si>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Finance lease liabilities</t>
  </si>
  <si>
    <t>Government grants</t>
  </si>
  <si>
    <t>Other non-current liabilities</t>
  </si>
  <si>
    <t>Current liabilities</t>
  </si>
  <si>
    <t>Short-term bank loans</t>
  </si>
  <si>
    <t>Short-term part of long-term bank loans</t>
  </si>
  <si>
    <t>Payables to related parties</t>
  </si>
  <si>
    <t>Tax payables</t>
  </si>
  <si>
    <t>Other current liabilities</t>
  </si>
  <si>
    <t>TOTAL LIABILITIES</t>
  </si>
  <si>
    <t>TOTAL EQUITY AND LIABILITIES</t>
  </si>
  <si>
    <t>PRELIMINARY CONSOLIDATED STATEMENT OF CASH FLOWS</t>
  </si>
  <si>
    <t>Cash flows from operating activities</t>
  </si>
  <si>
    <t>Payments to suppliers</t>
  </si>
  <si>
    <t>Taxes paid (profit tax excluded)</t>
  </si>
  <si>
    <t>Taxes refunded  (profit tax excluded)</t>
  </si>
  <si>
    <t>Profit tax paid</t>
  </si>
  <si>
    <t>Profit tax refunded</t>
  </si>
  <si>
    <t>Paid interest and bank fees on working capital loans</t>
  </si>
  <si>
    <t>Exchange rate differences, net</t>
  </si>
  <si>
    <t>Other proceeds/(payments), net</t>
  </si>
  <si>
    <t>Net cash flows used in operating activities</t>
  </si>
  <si>
    <t>Cash flows from investing activities</t>
  </si>
  <si>
    <t>Purchase of property, plant and equipment</t>
  </si>
  <si>
    <t>Proceeds from sale of property, plant and equipment</t>
  </si>
  <si>
    <t>Purchases of intangible assets</t>
  </si>
  <si>
    <t>Purchases of equity investments</t>
  </si>
  <si>
    <t>Proceeds from sale of equity investments</t>
  </si>
  <si>
    <t>Proceeds from dividends on equity investments</t>
  </si>
  <si>
    <t>Payments for the acquisition of subsidiaries, net of received cash</t>
  </si>
  <si>
    <t>Purchases of investments in associates and joint ventures</t>
  </si>
  <si>
    <t>Proceeds/(payments) on transactions with non-controlling interests, net</t>
  </si>
  <si>
    <t>Loans granted to related parties</t>
  </si>
  <si>
    <t>Repaid loans, granted to related parties</t>
  </si>
  <si>
    <t>Loans granted to third parties</t>
  </si>
  <si>
    <t>Repaid loans, granted to third parties</t>
  </si>
  <si>
    <t>Received interest on granted loans and deposits</t>
  </si>
  <si>
    <t>Net cash flows used in investing activities</t>
  </si>
  <si>
    <t xml:space="preserve">Equity attributable to equity holders of the parent </t>
  </si>
  <si>
    <t>Cash flows from financial activities</t>
  </si>
  <si>
    <t>Proceeds from short-term bank loans (including overdrafts)</t>
  </si>
  <si>
    <t>Proceeds from long-term bank loans</t>
  </si>
  <si>
    <t>Settlement of short-term bank loans (including overdraft reduction)</t>
  </si>
  <si>
    <t>Settlement of long-term bank loans</t>
  </si>
  <si>
    <t>Loans received from other parties</t>
  </si>
  <si>
    <t>Settlement of loans to other parties</t>
  </si>
  <si>
    <t>Proceeds from factoring</t>
  </si>
  <si>
    <t>Interest and taxes for factoring paid</t>
  </si>
  <si>
    <t>Paid interest and bank fees on investment purpose loans</t>
  </si>
  <si>
    <t>Finance lease payments</t>
  </si>
  <si>
    <t>Proceeds from non-controlling interest in the issue of capital in subsidiaries</t>
  </si>
  <si>
    <t>Treasury shares</t>
  </si>
  <si>
    <t>Dividends paid</t>
  </si>
  <si>
    <t>Net cash flows from financial activities</t>
  </si>
  <si>
    <t>Net increase in cash and cash equivalents</t>
  </si>
  <si>
    <t>Cash and cash equivalents at 1 January</t>
  </si>
  <si>
    <t>PRELIMINARY CONSOLIDATED STATEMENT OF CHANGES IN EQUITY</t>
  </si>
  <si>
    <t>Share
capital</t>
  </si>
  <si>
    <t>Statutory reserves</t>
  </si>
  <si>
    <t>Revaluation reserve - property, pland and equipment</t>
  </si>
  <si>
    <t>Reserve of financial assets at fair value through other comprehensive income</t>
  </si>
  <si>
    <t>Reserve from recalculation in the currency of presentation of foreign operations</t>
  </si>
  <si>
    <t xml:space="preserve">Total </t>
  </si>
  <si>
    <t>Non-controlling
interests</t>
  </si>
  <si>
    <t>Total
equity</t>
  </si>
  <si>
    <t>Effect of treasury shares</t>
  </si>
  <si>
    <t>Effects of restructuring</t>
  </si>
  <si>
    <t xml:space="preserve">Distribution of profit for:             </t>
  </si>
  <si>
    <t xml:space="preserve"> * Statutory reserves</t>
  </si>
  <si>
    <t xml:space="preserve"> * Dividends</t>
  </si>
  <si>
    <t>Effects assumed by non-controlling interests on:</t>
  </si>
  <si>
    <t>* acquisition/(disposal) of subsidiaries and joint ventures</t>
  </si>
  <si>
    <t>* distribution of dividends</t>
  </si>
  <si>
    <t>* capital issue in subsidiaries</t>
  </si>
  <si>
    <t>* increase in the interest in subsidiaries</t>
  </si>
  <si>
    <t>* decrease in the interest in subsidiaries</t>
  </si>
  <si>
    <t xml:space="preserve">Total comprehensive income for the year, incl.: </t>
  </si>
  <si>
    <t xml:space="preserve"> * net profit for the year</t>
  </si>
  <si>
    <t xml:space="preserve"> * other components of comprehensive income, net of taxes</t>
  </si>
  <si>
    <t>Transfer to retained earnings</t>
  </si>
  <si>
    <t xml:space="preserve">Distribution of profit for:      </t>
  </si>
  <si>
    <t>* acquisition of subsidiaries and joint ventures</t>
  </si>
  <si>
    <t xml:space="preserve">Finance Director:  </t>
  </si>
  <si>
    <t xml:space="preserve">Equity holders of the parent </t>
  </si>
  <si>
    <t>Goodwill</t>
  </si>
  <si>
    <t>Long-term payables to personnel</t>
  </si>
  <si>
    <t>Factoring agreement liabilities</t>
  </si>
  <si>
    <t>Trade payables</t>
  </si>
  <si>
    <t>Payables to personnel and social secutiry</t>
  </si>
  <si>
    <t>Payments for wages and social security</t>
  </si>
  <si>
    <t>Reffering to the owners of the equity of the parent company</t>
  </si>
  <si>
    <t>CONSOLIDATED STATEMENT OF FINANCIAL POSITION</t>
  </si>
  <si>
    <t>CONSOLIDATED STATEMENT OF COMPREHENSIVE INCOME</t>
  </si>
  <si>
    <t>1 January - 31 March 2019   BGN'000</t>
  </si>
  <si>
    <t>14,15</t>
  </si>
  <si>
    <t>Loans received from related parties</t>
  </si>
  <si>
    <t>Cash and cash equivalents at 31 March</t>
  </si>
  <si>
    <t>Balance at 1 January 2019</t>
  </si>
  <si>
    <t>Changes in equity in 2019</t>
  </si>
  <si>
    <t xml:space="preserve">Total comprehensive income for the period, incl.: </t>
  </si>
  <si>
    <t>Balance at 31 March 2019</t>
  </si>
  <si>
    <t>for the period ended on 31 March 2020</t>
  </si>
  <si>
    <t>1 January - 31 March 2020   BGN'000</t>
  </si>
  <si>
    <t>The notes on pages 5 to 133 are an integral part of the present consolidated financial statement.</t>
  </si>
  <si>
    <t>31 March 2020              BGN'000</t>
  </si>
  <si>
    <t>31 December 2020             BGN'000</t>
  </si>
  <si>
    <t>Assets held for sale</t>
  </si>
  <si>
    <t xml:space="preserve">
Long-term liabilities to related parties</t>
  </si>
  <si>
    <t xml:space="preserve">
Short-term part of leasing liabilities</t>
  </si>
  <si>
    <t>1 January - 31 March 2020  BGN'000</t>
  </si>
  <si>
    <t>Purchase of investment properties</t>
  </si>
  <si>
    <t xml:space="preserve">
Proceeds from the sale of investments in associates and joint ventures</t>
  </si>
  <si>
    <t>Balance at 1 January 2020</t>
  </si>
  <si>
    <t>Balance at 31 March 2020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</si>
</sst>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л_в_._-;\-* #,##0.00\ _л_в_._-;_-* &quot;-&quot;??\ _л_в_._-;_-@_-"/>
    <numFmt numFmtId="167" formatCode="_(* #,##0_);_(* \(#,##0\);_(* &quot;-&quot;??_);_(@_)"/>
    <numFmt numFmtId="168" formatCode="_(* #,##0.00_);_(* \(#,##0.00\);_(* &quot;-&quot;_);_(@_)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 Cyr"/>
      <family val="1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 Cyr"/>
      <family val="1"/>
    </font>
    <font>
      <sz val="11"/>
      <color rgb="FFFF0000"/>
      <name val="Times New Roman Cyr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72" fillId="0" borderId="0">
      <alignment/>
      <protection/>
    </xf>
    <xf numFmtId="0" fontId="8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1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48" fillId="0" borderId="0">
      <alignment/>
      <protection/>
    </xf>
    <xf numFmtId="0" fontId="51" fillId="0" borderId="0">
      <alignment/>
      <protection/>
    </xf>
  </cellStyleXfs>
  <cellXfs count="3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81" applyFont="1" applyAlignment="1">
      <alignment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37" fontId="13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7" fontId="13" fillId="0" borderId="0" xfId="44" applyNumberFormat="1" applyFont="1" applyAlignment="1">
      <alignment/>
    </xf>
    <xf numFmtId="167" fontId="13" fillId="0" borderId="0" xfId="0" applyNumberFormat="1" applyFont="1" applyAlignment="1">
      <alignment/>
    </xf>
    <xf numFmtId="164" fontId="17" fillId="0" borderId="0" xfId="0" applyNumberFormat="1" applyFont="1" applyAlignment="1">
      <alignment horizontal="center"/>
    </xf>
    <xf numFmtId="0" fontId="13" fillId="0" borderId="0" xfId="87" applyFont="1" applyAlignment="1">
      <alignment horizontal="center"/>
      <protection/>
    </xf>
    <xf numFmtId="0" fontId="13" fillId="0" borderId="0" xfId="87" applyFont="1" applyAlignment="1">
      <alignment horizontal="center" vertical="center"/>
      <protection/>
    </xf>
    <xf numFmtId="0" fontId="13" fillId="0" borderId="0" xfId="87" applyFont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0" fillId="0" borderId="0" xfId="87" applyFont="1" applyAlignment="1">
      <alignment horizontal="center" vertical="center"/>
      <protection/>
    </xf>
    <xf numFmtId="164" fontId="13" fillId="0" borderId="0" xfId="87" applyNumberFormat="1" applyFont="1" applyAlignment="1">
      <alignment horizontal="right" vertical="center" wrapText="1"/>
      <protection/>
    </xf>
    <xf numFmtId="0" fontId="18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15" fillId="0" borderId="0" xfId="81" applyFont="1" applyAlignment="1">
      <alignment horizontal="left"/>
      <protection/>
    </xf>
    <xf numFmtId="0" fontId="19" fillId="0" borderId="0" xfId="0" applyFont="1" applyAlignment="1">
      <alignment horizontal="left" vertical="center" wrapText="1"/>
    </xf>
    <xf numFmtId="0" fontId="23" fillId="0" borderId="0" xfId="81" applyFont="1" applyAlignment="1">
      <alignment vertical="center"/>
      <protection/>
    </xf>
    <xf numFmtId="0" fontId="21" fillId="0" borderId="0" xfId="81" applyFont="1" applyAlignment="1">
      <alignment horizontal="right" vertical="center"/>
      <protection/>
    </xf>
    <xf numFmtId="0" fontId="23" fillId="0" borderId="0" xfId="81" applyFont="1" applyAlignment="1">
      <alignment horizontal="center" vertical="center"/>
      <protection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164" fontId="24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13" fillId="0" borderId="0" xfId="81" applyFont="1" applyAlignment="1">
      <alignment vertical="center"/>
      <protection/>
    </xf>
    <xf numFmtId="3" fontId="0" fillId="0" borderId="0" xfId="0" applyNumberFormat="1" applyAlignment="1">
      <alignment/>
    </xf>
    <xf numFmtId="0" fontId="13" fillId="0" borderId="0" xfId="81" applyFont="1" applyAlignment="1">
      <alignment vertical="center" wrapText="1"/>
      <protection/>
    </xf>
    <xf numFmtId="0" fontId="27" fillId="0" borderId="0" xfId="0" applyFont="1" applyAlignment="1">
      <alignment/>
    </xf>
    <xf numFmtId="164" fontId="24" fillId="0" borderId="0" xfId="88" applyNumberFormat="1" applyFont="1" applyAlignment="1">
      <alignment horizontal="right" vertical="center"/>
      <protection/>
    </xf>
    <xf numFmtId="164" fontId="27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 vertical="center"/>
    </xf>
    <xf numFmtId="0" fontId="24" fillId="0" borderId="0" xfId="87" applyFont="1" applyAlignment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164" fontId="24" fillId="0" borderId="0" xfId="88" applyNumberFormat="1" applyFont="1" applyAlignment="1">
      <alignment vertical="center"/>
      <protection/>
    </xf>
    <xf numFmtId="0" fontId="24" fillId="0" borderId="0" xfId="87" applyFont="1" applyAlignment="1">
      <alignment horizontal="left" vertical="center"/>
      <protection/>
    </xf>
    <xf numFmtId="0" fontId="3" fillId="0" borderId="0" xfId="81" applyFont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13" fillId="0" borderId="0" xfId="81" applyFont="1" applyAlignment="1">
      <alignment horizontal="left" vertical="center"/>
      <protection/>
    </xf>
    <xf numFmtId="164" fontId="0" fillId="0" borderId="0" xfId="0" applyNumberFormat="1" applyAlignment="1">
      <alignment/>
    </xf>
    <xf numFmtId="0" fontId="29" fillId="0" borderId="0" xfId="0" applyFont="1" applyAlignment="1">
      <alignment horizontal="center" wrapText="1"/>
    </xf>
    <xf numFmtId="164" fontId="30" fillId="0" borderId="0" xfId="0" applyNumberFormat="1" applyFont="1" applyAlignment="1">
      <alignment horizontal="right"/>
    </xf>
    <xf numFmtId="0" fontId="13" fillId="0" borderId="0" xfId="81" applyFont="1" applyAlignment="1">
      <alignment horizontal="left" vertical="center" wrapText="1"/>
      <protection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164" fontId="33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164" fontId="19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right"/>
    </xf>
    <xf numFmtId="0" fontId="13" fillId="0" borderId="0" xfId="89" applyFont="1" applyAlignment="1">
      <alignment vertical="center"/>
      <protection/>
    </xf>
    <xf numFmtId="0" fontId="13" fillId="0" borderId="0" xfId="82" applyFont="1" applyAlignment="1">
      <alignment vertical="center"/>
      <protection/>
    </xf>
    <xf numFmtId="49" fontId="35" fillId="0" borderId="0" xfId="84" applyNumberFormat="1" applyFont="1" applyAlignment="1">
      <alignment horizontal="right" vertical="center" wrapText="1"/>
      <protection/>
    </xf>
    <xf numFmtId="0" fontId="13" fillId="0" borderId="0" xfId="82" applyFont="1">
      <alignment/>
      <protection/>
    </xf>
    <xf numFmtId="15" fontId="36" fillId="0" borderId="0" xfId="81" applyNumberFormat="1" applyFont="1" applyAlignment="1">
      <alignment horizontal="center" vertical="center" wrapText="1"/>
      <protection/>
    </xf>
    <xf numFmtId="164" fontId="35" fillId="0" borderId="0" xfId="84" applyNumberFormat="1" applyFont="1" applyAlignment="1">
      <alignment horizontal="right" vertical="center" wrapText="1"/>
      <protection/>
    </xf>
    <xf numFmtId="0" fontId="37" fillId="0" borderId="0" xfId="82" applyFont="1" applyAlignment="1">
      <alignment horizontal="center"/>
      <protection/>
    </xf>
    <xf numFmtId="164" fontId="13" fillId="0" borderId="0" xfId="82" applyNumberFormat="1" applyFont="1">
      <alignment/>
      <protection/>
    </xf>
    <xf numFmtId="0" fontId="12" fillId="0" borderId="0" xfId="82" applyFont="1">
      <alignment/>
      <protection/>
    </xf>
    <xf numFmtId="164" fontId="13" fillId="0" borderId="0" xfId="82" applyNumberFormat="1" applyFont="1" applyAlignment="1">
      <alignment horizontal="right"/>
      <protection/>
    </xf>
    <xf numFmtId="0" fontId="13" fillId="0" borderId="0" xfId="82" applyFont="1" applyAlignment="1">
      <alignment horizontal="center"/>
      <protection/>
    </xf>
    <xf numFmtId="0" fontId="15" fillId="0" borderId="0" xfId="81" applyFont="1" applyAlignment="1">
      <alignment horizontal="left" vertical="center"/>
      <protection/>
    </xf>
    <xf numFmtId="0" fontId="15" fillId="0" borderId="0" xfId="81" applyFont="1" applyAlignment="1">
      <alignment horizontal="right" vertical="center"/>
      <protection/>
    </xf>
    <xf numFmtId="0" fontId="21" fillId="0" borderId="0" xfId="81" applyFont="1" applyAlignment="1">
      <alignment vertical="center"/>
      <protection/>
    </xf>
    <xf numFmtId="0" fontId="6" fillId="0" borderId="0" xfId="82" applyFont="1">
      <alignment/>
      <protection/>
    </xf>
    <xf numFmtId="0" fontId="13" fillId="0" borderId="0" xfId="84" applyFont="1" applyAlignment="1">
      <alignment vertical="top"/>
      <protection/>
    </xf>
    <xf numFmtId="0" fontId="13" fillId="0" borderId="0" xfId="84" applyFont="1" applyAlignment="1">
      <alignment vertical="top"/>
      <protection/>
    </xf>
    <xf numFmtId="0" fontId="13" fillId="0" borderId="0" xfId="84" applyFont="1" applyAlignment="1" applyProtection="1">
      <alignment vertical="top"/>
      <protection locked="0"/>
    </xf>
    <xf numFmtId="0" fontId="21" fillId="0" borderId="0" xfId="84" applyFont="1" applyAlignment="1" applyProtection="1">
      <alignment vertical="top"/>
      <protection locked="0"/>
    </xf>
    <xf numFmtId="0" fontId="12" fillId="0" borderId="0" xfId="84" applyFont="1" applyAlignment="1">
      <alignment vertical="center"/>
      <protection/>
    </xf>
    <xf numFmtId="164" fontId="13" fillId="0" borderId="0" xfId="86" applyNumberFormat="1" applyFont="1" applyAlignment="1">
      <alignment horizontal="right"/>
      <protection/>
    </xf>
    <xf numFmtId="164" fontId="12" fillId="0" borderId="0" xfId="84" applyNumberFormat="1" applyFont="1" applyAlignment="1">
      <alignment vertical="center"/>
      <protection/>
    </xf>
    <xf numFmtId="0" fontId="12" fillId="0" borderId="10" xfId="81" applyFont="1" applyBorder="1" applyAlignment="1">
      <alignment vertical="center"/>
      <protection/>
    </xf>
    <xf numFmtId="0" fontId="12" fillId="0" borderId="11" xfId="81" applyFont="1" applyBorder="1" applyAlignment="1">
      <alignment vertical="center"/>
      <protection/>
    </xf>
    <xf numFmtId="0" fontId="3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164" fontId="91" fillId="0" borderId="0" xfId="0" applyNumberFormat="1" applyFont="1" applyAlignment="1">
      <alignment/>
    </xf>
    <xf numFmtId="0" fontId="0" fillId="0" borderId="0" xfId="0" applyFont="1" applyAlignment="1">
      <alignment/>
    </xf>
    <xf numFmtId="0" fontId="92" fillId="0" borderId="0" xfId="0" applyFont="1" applyAlignment="1">
      <alignment horizontal="center" wrapText="1"/>
    </xf>
    <xf numFmtId="167" fontId="12" fillId="0" borderId="0" xfId="42" applyNumberFormat="1" applyFont="1" applyAlignment="1">
      <alignment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15" fillId="0" borderId="0" xfId="81" applyFont="1" applyAlignment="1">
      <alignment horizontal="right"/>
      <protection/>
    </xf>
    <xf numFmtId="164" fontId="10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left" vertical="center" wrapText="1"/>
    </xf>
    <xf numFmtId="0" fontId="40" fillId="0" borderId="0" xfId="82" applyFont="1">
      <alignment/>
      <protection/>
    </xf>
    <xf numFmtId="164" fontId="37" fillId="0" borderId="0" xfId="82" applyNumberFormat="1" applyFont="1" applyAlignment="1">
      <alignment horizontal="center"/>
      <protection/>
    </xf>
    <xf numFmtId="0" fontId="10" fillId="0" borderId="10" xfId="90" applyFont="1" applyBorder="1" applyAlignment="1">
      <alignment vertical="center"/>
      <protection/>
    </xf>
    <xf numFmtId="0" fontId="10" fillId="0" borderId="0" xfId="90" applyFont="1" applyAlignment="1">
      <alignment vertical="center"/>
      <protection/>
    </xf>
    <xf numFmtId="0" fontId="10" fillId="0" borderId="11" xfId="90" applyFont="1" applyBorder="1" applyAlignment="1">
      <alignment vertical="center"/>
      <protection/>
    </xf>
    <xf numFmtId="0" fontId="10" fillId="0" borderId="0" xfId="90" applyFont="1" applyAlignment="1">
      <alignment horizontal="left" vertical="center"/>
      <protection/>
    </xf>
    <xf numFmtId="0" fontId="41" fillId="0" borderId="0" xfId="89" applyFont="1" applyAlignment="1" quotePrefix="1">
      <alignment horizontal="left" vertical="center"/>
      <protection/>
    </xf>
    <xf numFmtId="0" fontId="16" fillId="0" borderId="0" xfId="82" applyFont="1" applyAlignment="1">
      <alignment vertical="top" wrapText="1"/>
      <protection/>
    </xf>
    <xf numFmtId="0" fontId="17" fillId="0" borderId="0" xfId="82" applyFont="1" applyAlignment="1">
      <alignment vertical="top" wrapText="1"/>
      <protection/>
    </xf>
    <xf numFmtId="0" fontId="13" fillId="0" borderId="0" xfId="0" applyFont="1" applyAlignment="1">
      <alignment/>
    </xf>
    <xf numFmtId="49" fontId="13" fillId="0" borderId="0" xfId="82" applyNumberFormat="1" applyFont="1">
      <alignment/>
      <protection/>
    </xf>
    <xf numFmtId="0" fontId="16" fillId="0" borderId="0" xfId="82" applyFont="1" applyAlignment="1">
      <alignment vertical="top"/>
      <protection/>
    </xf>
    <xf numFmtId="0" fontId="17" fillId="0" borderId="0" xfId="82" applyFont="1" applyAlignment="1">
      <alignment vertical="top"/>
      <protection/>
    </xf>
    <xf numFmtId="0" fontId="37" fillId="0" borderId="0" xfId="82" applyFont="1" applyAlignment="1">
      <alignment horizontal="center" vertical="center"/>
      <protection/>
    </xf>
    <xf numFmtId="168" fontId="37" fillId="0" borderId="0" xfId="82" applyNumberFormat="1" applyFont="1" applyAlignment="1">
      <alignment horizontal="center"/>
      <protection/>
    </xf>
    <xf numFmtId="164" fontId="12" fillId="0" borderId="0" xfId="82" applyNumberFormat="1" applyFont="1">
      <alignment/>
      <protection/>
    </xf>
    <xf numFmtId="164" fontId="12" fillId="0" borderId="0" xfId="82" applyNumberFormat="1" applyFont="1" applyAlignment="1">
      <alignment horizontal="right"/>
      <protection/>
    </xf>
    <xf numFmtId="0" fontId="13" fillId="0" borderId="0" xfId="82" applyFont="1" applyAlignment="1">
      <alignment vertical="top" wrapText="1"/>
      <protection/>
    </xf>
    <xf numFmtId="0" fontId="12" fillId="0" borderId="0" xfId="82" applyFont="1" applyAlignment="1">
      <alignment wrapText="1"/>
      <protection/>
    </xf>
    <xf numFmtId="49" fontId="12" fillId="0" borderId="0" xfId="82" applyNumberFormat="1" applyFont="1" applyAlignment="1">
      <alignment horizontal="center"/>
      <protection/>
    </xf>
    <xf numFmtId="0" fontId="23" fillId="0" borderId="0" xfId="91" applyFont="1" applyAlignment="1">
      <alignment horizontal="left" vertical="center"/>
      <protection/>
    </xf>
    <xf numFmtId="0" fontId="38" fillId="0" borderId="0" xfId="81" applyFont="1" applyAlignment="1">
      <alignment horizontal="right" vertical="center"/>
      <protection/>
    </xf>
    <xf numFmtId="0" fontId="21" fillId="0" borderId="0" xfId="0" applyFont="1" applyAlignment="1">
      <alignment horizontal="right"/>
    </xf>
    <xf numFmtId="0" fontId="37" fillId="0" borderId="0" xfId="85" applyFont="1">
      <alignment/>
      <protection/>
    </xf>
    <xf numFmtId="0" fontId="13" fillId="0" borderId="0" xfId="85" applyFont="1">
      <alignment/>
      <protection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165" fontId="37" fillId="0" borderId="0" xfId="42" applyFont="1" applyAlignment="1">
      <alignment horizontal="center"/>
    </xf>
    <xf numFmtId="0" fontId="19" fillId="0" borderId="0" xfId="0" applyFont="1" applyAlignment="1">
      <alignment/>
    </xf>
    <xf numFmtId="0" fontId="4" fillId="0" borderId="10" xfId="81" applyFont="1" applyBorder="1" applyAlignment="1">
      <alignment horizontal="left" vertical="center"/>
      <protection/>
    </xf>
    <xf numFmtId="0" fontId="4" fillId="0" borderId="0" xfId="81" applyFont="1" applyAlignment="1">
      <alignment horizontal="left" vertical="center"/>
      <protection/>
    </xf>
    <xf numFmtId="0" fontId="6" fillId="0" borderId="0" xfId="0" applyFont="1" applyAlignment="1">
      <alignment/>
    </xf>
    <xf numFmtId="0" fontId="43" fillId="0" borderId="0" xfId="0" applyFont="1" applyAlignment="1">
      <alignment horizontal="right"/>
    </xf>
    <xf numFmtId="0" fontId="6" fillId="0" borderId="0" xfId="84" applyFont="1" applyAlignment="1">
      <alignment horizontal="left"/>
      <protection/>
    </xf>
    <xf numFmtId="0" fontId="6" fillId="0" borderId="0" xfId="84" applyFont="1" applyAlignment="1">
      <alignment vertical="top"/>
      <protection/>
    </xf>
    <xf numFmtId="0" fontId="5" fillId="0" borderId="10" xfId="81" applyFont="1" applyBorder="1" applyAlignment="1">
      <alignment horizontal="left" vertical="center"/>
      <protection/>
    </xf>
    <xf numFmtId="0" fontId="5" fillId="0" borderId="0" xfId="81" applyFont="1" applyAlignment="1">
      <alignment horizontal="center" vertical="center"/>
      <protection/>
    </xf>
    <xf numFmtId="0" fontId="44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5" fillId="0" borderId="0" xfId="84" applyFont="1" applyAlignment="1">
      <alignment vertical="center" wrapText="1"/>
      <protection/>
    </xf>
    <xf numFmtId="0" fontId="8" fillId="0" borderId="0" xfId="84" applyFont="1" applyAlignment="1">
      <alignment vertical="center" wrapText="1"/>
      <protection/>
    </xf>
    <xf numFmtId="0" fontId="45" fillId="0" borderId="0" xfId="84" applyFont="1" applyAlignment="1">
      <alignment vertical="center" wrapText="1"/>
      <protection/>
    </xf>
    <xf numFmtId="0" fontId="8" fillId="0" borderId="0" xfId="0" applyFont="1" applyAlignment="1">
      <alignment vertical="top"/>
    </xf>
    <xf numFmtId="0" fontId="44" fillId="0" borderId="0" xfId="0" applyFont="1" applyAlignment="1">
      <alignment horizontal="left" vertical="top" wrapText="1" indent="1"/>
    </xf>
    <xf numFmtId="0" fontId="44" fillId="0" borderId="0" xfId="0" applyFont="1" applyAlignment="1">
      <alignment horizontal="left" vertical="top" indent="1"/>
    </xf>
    <xf numFmtId="0" fontId="45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7" fillId="0" borderId="0" xfId="84" applyFont="1" applyAlignment="1">
      <alignment vertical="top"/>
      <protection/>
    </xf>
    <xf numFmtId="0" fontId="8" fillId="0" borderId="0" xfId="84" applyFont="1" applyAlignment="1">
      <alignment horizontal="left"/>
      <protection/>
    </xf>
    <xf numFmtId="0" fontId="8" fillId="0" borderId="0" xfId="84" applyFont="1" applyAlignment="1">
      <alignment vertical="top"/>
      <protection/>
    </xf>
    <xf numFmtId="0" fontId="6" fillId="0" borderId="10" xfId="84" applyFont="1" applyBorder="1" applyAlignment="1">
      <alignment vertical="top"/>
      <protection/>
    </xf>
    <xf numFmtId="167" fontId="6" fillId="0" borderId="10" xfId="84" applyNumberFormat="1" applyFont="1" applyBorder="1" applyAlignment="1">
      <alignment vertical="top"/>
      <protection/>
    </xf>
    <xf numFmtId="167" fontId="6" fillId="0" borderId="0" xfId="84" applyNumberFormat="1" applyFont="1" applyAlignment="1">
      <alignment vertical="top"/>
      <protection/>
    </xf>
    <xf numFmtId="0" fontId="6" fillId="0" borderId="0" xfId="0" applyFont="1" applyAlignment="1">
      <alignment horizontal="left" vertical="center"/>
    </xf>
    <xf numFmtId="14" fontId="6" fillId="0" borderId="0" xfId="84" applyNumberFormat="1" applyFont="1" applyAlignment="1">
      <alignment vertical="top"/>
      <protection/>
    </xf>
    <xf numFmtId="0" fontId="6" fillId="0" borderId="0" xfId="84" applyFont="1" applyAlignment="1">
      <alignment horizontal="center" vertical="center"/>
      <protection/>
    </xf>
    <xf numFmtId="167" fontId="4" fillId="0" borderId="0" xfId="84" applyNumberFormat="1" applyFont="1" applyAlignment="1">
      <alignment horizontal="center" vertical="center" wrapText="1"/>
      <protection/>
    </xf>
    <xf numFmtId="0" fontId="6" fillId="0" borderId="0" xfId="84" applyFont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2" fillId="0" borderId="0" xfId="84" applyFont="1" applyAlignment="1" applyProtection="1">
      <alignment vertical="top"/>
      <protection locked="0"/>
    </xf>
    <xf numFmtId="167" fontId="43" fillId="0" borderId="0" xfId="84" applyNumberFormat="1" applyFont="1" applyAlignment="1">
      <alignment vertical="center"/>
      <protection/>
    </xf>
    <xf numFmtId="167" fontId="6" fillId="0" borderId="0" xfId="84" applyNumberFormat="1" applyFont="1" applyAlignment="1">
      <alignment horizontal="right"/>
      <protection/>
    </xf>
    <xf numFmtId="167" fontId="4" fillId="0" borderId="0" xfId="84" applyNumberFormat="1" applyFont="1" applyAlignment="1">
      <alignment horizontal="right"/>
      <protection/>
    </xf>
    <xf numFmtId="167" fontId="4" fillId="0" borderId="0" xfId="84" applyNumberFormat="1" applyFont="1" applyAlignment="1">
      <alignment vertical="center"/>
      <protection/>
    </xf>
    <xf numFmtId="0" fontId="4" fillId="0" borderId="0" xfId="84" applyFont="1" applyAlignment="1">
      <alignment vertical="center"/>
      <protection/>
    </xf>
    <xf numFmtId="165" fontId="4" fillId="0" borderId="0" xfId="84" applyNumberFormat="1" applyFont="1" applyAlignment="1">
      <alignment vertical="center"/>
      <protection/>
    </xf>
    <xf numFmtId="167" fontId="4" fillId="0" borderId="12" xfId="84" applyNumberFormat="1" applyFont="1" applyBorder="1" applyAlignment="1">
      <alignment horizontal="right"/>
      <protection/>
    </xf>
    <xf numFmtId="167" fontId="6" fillId="0" borderId="0" xfId="84" applyNumberFormat="1" applyFont="1" applyAlignment="1">
      <alignment vertical="center"/>
      <protection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3" fillId="0" borderId="0" xfId="81" applyFont="1" applyAlignment="1">
      <alignment vertical="center"/>
      <protection/>
    </xf>
    <xf numFmtId="0" fontId="6" fillId="0" borderId="0" xfId="84" applyFont="1" applyAlignment="1">
      <alignment horizontal="right"/>
      <protection/>
    </xf>
    <xf numFmtId="0" fontId="42" fillId="0" borderId="0" xfId="81" applyFont="1" applyAlignment="1">
      <alignment horizontal="right" vertical="center"/>
      <protection/>
    </xf>
    <xf numFmtId="0" fontId="43" fillId="0" borderId="0" xfId="81" applyFont="1" applyAlignment="1" quotePrefix="1">
      <alignment horizontal="left"/>
      <protection/>
    </xf>
    <xf numFmtId="0" fontId="43" fillId="0" borderId="0" xfId="84" applyFont="1" applyAlignment="1" quotePrefix="1">
      <alignment horizontal="right" vertical="top"/>
      <protection/>
    </xf>
    <xf numFmtId="0" fontId="43" fillId="0" borderId="0" xfId="84" applyFont="1" applyAlignment="1">
      <alignment vertical="top"/>
      <protection/>
    </xf>
    <xf numFmtId="0" fontId="3" fillId="0" borderId="0" xfId="84" applyFont="1" applyAlignment="1">
      <alignment horizontal="center" vertical="top" wrapText="1"/>
      <protection/>
    </xf>
    <xf numFmtId="0" fontId="10" fillId="0" borderId="0" xfId="84" applyFont="1" applyAlignment="1">
      <alignment vertical="top"/>
      <protection/>
    </xf>
    <xf numFmtId="167" fontId="10" fillId="0" borderId="0" xfId="84" applyNumberFormat="1" applyFont="1" applyAlignment="1">
      <alignment vertical="top"/>
      <protection/>
    </xf>
    <xf numFmtId="0" fontId="10" fillId="0" borderId="0" xfId="84" applyFont="1" applyAlignment="1" applyProtection="1">
      <alignment vertical="top"/>
      <protection locked="0"/>
    </xf>
    <xf numFmtId="0" fontId="10" fillId="0" borderId="0" xfId="0" applyFont="1" applyAlignment="1">
      <alignment horizontal="center" vertical="top"/>
    </xf>
    <xf numFmtId="167" fontId="10" fillId="0" borderId="0" xfId="84" applyNumberFormat="1" applyFont="1" applyAlignment="1" applyProtection="1">
      <alignment vertical="top"/>
      <protection locked="0"/>
    </xf>
    <xf numFmtId="0" fontId="3" fillId="0" borderId="0" xfId="84" applyFont="1" applyAlignment="1">
      <alignment horizontal="right" wrapText="1"/>
      <protection/>
    </xf>
    <xf numFmtId="167" fontId="12" fillId="0" borderId="0" xfId="84" applyNumberFormat="1" applyFont="1" applyAlignment="1">
      <alignment vertical="center"/>
      <protection/>
    </xf>
    <xf numFmtId="0" fontId="12" fillId="0" borderId="0" xfId="0" applyFont="1" applyAlignment="1">
      <alignment horizontal="left" vertical="center"/>
    </xf>
    <xf numFmtId="0" fontId="3" fillId="0" borderId="0" xfId="84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82" applyFont="1" applyAlignment="1">
      <alignment vertical="top"/>
      <protection/>
    </xf>
    <xf numFmtId="0" fontId="13" fillId="0" borderId="0" xfId="83" applyFont="1" applyAlignment="1">
      <alignment vertical="top" wrapText="1"/>
      <protection/>
    </xf>
    <xf numFmtId="0" fontId="19" fillId="0" borderId="0" xfId="0" applyFont="1" applyAlignment="1">
      <alignment/>
    </xf>
    <xf numFmtId="167" fontId="0" fillId="0" borderId="0" xfId="0" applyNumberFormat="1" applyAlignment="1">
      <alignment/>
    </xf>
    <xf numFmtId="0" fontId="13" fillId="0" borderId="0" xfId="0" applyFont="1" applyAlignment="1">
      <alignment horizontal="left" vertical="center"/>
    </xf>
    <xf numFmtId="0" fontId="44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81" applyFont="1" applyAlignment="1">
      <alignment vertical="center"/>
      <protection/>
    </xf>
    <xf numFmtId="0" fontId="17" fillId="0" borderId="0" xfId="81" applyFont="1" applyAlignment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0" xfId="0" applyFont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3" fillId="0" borderId="0" xfId="87" applyFont="1" applyAlignment="1">
      <alignment horizontal="left" vertical="center" wrapText="1"/>
      <protection/>
    </xf>
    <xf numFmtId="0" fontId="12" fillId="0" borderId="0" xfId="82" applyFont="1" applyAlignment="1">
      <alignment horizontal="left" wrapText="1"/>
      <protection/>
    </xf>
    <xf numFmtId="0" fontId="26" fillId="0" borderId="0" xfId="0" applyFont="1" applyFill="1" applyBorder="1" applyAlignment="1">
      <alignment horizontal="center" wrapText="1"/>
    </xf>
    <xf numFmtId="167" fontId="28" fillId="0" borderId="0" xfId="44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67" fontId="93" fillId="0" borderId="0" xfId="44" applyNumberFormat="1" applyFont="1" applyFill="1" applyBorder="1" applyAlignment="1">
      <alignment horizontal="right"/>
    </xf>
    <xf numFmtId="0" fontId="9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24" fillId="0" borderId="0" xfId="88" applyNumberFormat="1" applyFont="1" applyFill="1" applyBorder="1" applyAlignment="1">
      <alignment vertical="center"/>
      <protection/>
    </xf>
    <xf numFmtId="167" fontId="24" fillId="0" borderId="13" xfId="44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wrapText="1"/>
    </xf>
    <xf numFmtId="164" fontId="33" fillId="0" borderId="0" xfId="44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9" fontId="12" fillId="0" borderId="0" xfId="95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64" fontId="16" fillId="0" borderId="0" xfId="44" applyNumberFormat="1" applyFont="1" applyFill="1" applyBorder="1" applyAlignment="1">
      <alignment/>
    </xf>
    <xf numFmtId="0" fontId="13" fillId="0" borderId="0" xfId="87" applyFont="1" applyFill="1" applyBorder="1" applyAlignment="1">
      <alignment horizontal="center" vertical="center"/>
      <protection/>
    </xf>
    <xf numFmtId="0" fontId="13" fillId="0" borderId="0" xfId="87" applyFont="1" applyFill="1" applyBorder="1" applyAlignment="1">
      <alignment horizontal="center"/>
      <protection/>
    </xf>
    <xf numFmtId="164" fontId="12" fillId="0" borderId="0" xfId="44" applyNumberFormat="1" applyFont="1" applyFill="1" applyBorder="1" applyAlignment="1">
      <alignment/>
    </xf>
    <xf numFmtId="164" fontId="13" fillId="0" borderId="0" xfId="86" applyNumberFormat="1" applyFont="1" applyFill="1" applyBorder="1" applyAlignment="1">
      <alignment horizontal="right"/>
      <protection/>
    </xf>
    <xf numFmtId="0" fontId="37" fillId="0" borderId="0" xfId="82" applyFont="1" applyFill="1" applyBorder="1" applyAlignment="1">
      <alignment horizontal="center"/>
      <protection/>
    </xf>
    <xf numFmtId="164" fontId="13" fillId="0" borderId="0" xfId="82" applyNumberFormat="1" applyFont="1" applyFill="1" applyBorder="1" applyAlignment="1">
      <alignment horizontal="right"/>
      <protection/>
    </xf>
    <xf numFmtId="164" fontId="37" fillId="0" borderId="0" xfId="82" applyNumberFormat="1" applyFont="1" applyFill="1" applyBorder="1" applyAlignment="1">
      <alignment horizontal="center"/>
      <protection/>
    </xf>
    <xf numFmtId="164" fontId="94" fillId="0" borderId="0" xfId="86" applyNumberFormat="1" applyFont="1" applyFill="1" applyBorder="1" applyAlignment="1">
      <alignment horizontal="right"/>
      <protection/>
    </xf>
    <xf numFmtId="164" fontId="12" fillId="0" borderId="10" xfId="86" applyNumberFormat="1" applyFont="1" applyFill="1" applyBorder="1" applyAlignment="1">
      <alignment horizontal="right"/>
      <protection/>
    </xf>
    <xf numFmtId="49" fontId="13" fillId="0" borderId="0" xfId="82" applyNumberFormat="1" applyFont="1" applyFill="1" applyBorder="1" applyAlignment="1">
      <alignment horizontal="right"/>
      <protection/>
    </xf>
    <xf numFmtId="164" fontId="12" fillId="0" borderId="12" xfId="86" applyNumberFormat="1" applyFont="1" applyFill="1" applyBorder="1" applyAlignment="1">
      <alignment horizontal="right"/>
      <protection/>
    </xf>
    <xf numFmtId="164" fontId="39" fillId="0" borderId="0" xfId="82" applyNumberFormat="1" applyFont="1" applyFill="1" applyBorder="1" applyAlignment="1">
      <alignment horizontal="center"/>
      <protection/>
    </xf>
    <xf numFmtId="167" fontId="42" fillId="0" borderId="0" xfId="44" applyNumberFormat="1" applyFont="1" applyFill="1" applyBorder="1" applyAlignment="1" applyProtection="1">
      <alignment horizontal="right"/>
      <protection/>
    </xf>
    <xf numFmtId="167" fontId="4" fillId="0" borderId="0" xfId="84" applyNumberFormat="1" applyFont="1" applyFill="1" applyBorder="1" applyAlignment="1" applyProtection="1">
      <alignment horizontal="right"/>
      <protection/>
    </xf>
    <xf numFmtId="167" fontId="6" fillId="0" borderId="0" xfId="44" applyNumberFormat="1" applyFont="1" applyFill="1" applyBorder="1" applyAlignment="1" applyProtection="1">
      <alignment horizontal="right"/>
      <protection/>
    </xf>
    <xf numFmtId="167" fontId="6" fillId="0" borderId="0" xfId="44" applyNumberFormat="1" applyFont="1" applyFill="1" applyBorder="1" applyAlignment="1" applyProtection="1">
      <alignment horizontal="center"/>
      <protection/>
    </xf>
    <xf numFmtId="167" fontId="4" fillId="0" borderId="10" xfId="44" applyNumberFormat="1" applyFont="1" applyFill="1" applyBorder="1" applyAlignment="1" applyProtection="1">
      <alignment vertical="center"/>
      <protection/>
    </xf>
    <xf numFmtId="167" fontId="4" fillId="0" borderId="10" xfId="44" applyNumberFormat="1" applyFont="1" applyFill="1" applyBorder="1" applyAlignment="1" applyProtection="1">
      <alignment horizontal="right"/>
      <protection/>
    </xf>
    <xf numFmtId="167" fontId="6" fillId="0" borderId="10" xfId="44" applyNumberFormat="1" applyFont="1" applyFill="1" applyBorder="1" applyAlignment="1" applyProtection="1">
      <alignment horizontal="right"/>
      <protection/>
    </xf>
    <xf numFmtId="167" fontId="4" fillId="0" borderId="0" xfId="44" applyNumberFormat="1" applyFont="1" applyFill="1" applyBorder="1" applyAlignment="1" applyProtection="1">
      <alignment horizontal="right"/>
      <protection/>
    </xf>
    <xf numFmtId="167" fontId="42" fillId="0" borderId="0" xfId="44" applyNumberFormat="1" applyFont="1" applyFill="1" applyBorder="1" applyAlignment="1" applyProtection="1">
      <alignment vertical="center"/>
      <protection/>
    </xf>
    <xf numFmtId="0" fontId="4" fillId="0" borderId="0" xfId="84" applyNumberFormat="1" applyFont="1" applyFill="1" applyBorder="1" applyAlignment="1" applyProtection="1">
      <alignment vertical="center"/>
      <protection/>
    </xf>
    <xf numFmtId="167" fontId="6" fillId="0" borderId="0" xfId="44" applyNumberFormat="1" applyFont="1" applyFill="1" applyBorder="1" applyAlignment="1" applyProtection="1">
      <alignment vertical="center"/>
      <protection/>
    </xf>
    <xf numFmtId="167" fontId="4" fillId="0" borderId="0" xfId="44" applyNumberFormat="1" applyFont="1" applyFill="1" applyBorder="1" applyAlignment="1" applyProtection="1">
      <alignment vertical="center"/>
      <protection/>
    </xf>
    <xf numFmtId="167" fontId="6" fillId="0" borderId="10" xfId="44" applyNumberFormat="1" applyFont="1" applyFill="1" applyBorder="1" applyAlignment="1" applyProtection="1">
      <alignment vertical="center"/>
      <protection/>
    </xf>
    <xf numFmtId="167" fontId="6" fillId="0" borderId="11" xfId="44" applyNumberFormat="1" applyFont="1" applyFill="1" applyBorder="1" applyAlignment="1" applyProtection="1">
      <alignment vertical="center"/>
      <protection/>
    </xf>
    <xf numFmtId="167" fontId="4" fillId="0" borderId="11" xfId="44" applyNumberFormat="1" applyFont="1" applyFill="1" applyBorder="1" applyAlignment="1" applyProtection="1">
      <alignment vertical="center"/>
      <protection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center" vertical="center"/>
    </xf>
    <xf numFmtId="164" fontId="12" fillId="0" borderId="13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4" fontId="12" fillId="0" borderId="13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3" fillId="0" borderId="0" xfId="87" applyNumberFormat="1" applyFont="1" applyAlignment="1">
      <alignment horizontal="center" vertical="center"/>
      <protection/>
    </xf>
    <xf numFmtId="0" fontId="17" fillId="0" borderId="0" xfId="0" applyFont="1" applyAlignment="1">
      <alignment horizontal="center"/>
    </xf>
    <xf numFmtId="164" fontId="24" fillId="0" borderId="13" xfId="88" applyNumberFormat="1" applyFont="1" applyBorder="1" applyAlignment="1">
      <alignment horizontal="right" vertical="center"/>
      <protection/>
    </xf>
    <xf numFmtId="164" fontId="24" fillId="0" borderId="14" xfId="88" applyNumberFormat="1" applyFont="1" applyBorder="1" applyAlignment="1">
      <alignment vertical="center"/>
      <protection/>
    </xf>
    <xf numFmtId="164" fontId="24" fillId="0" borderId="13" xfId="88" applyNumberFormat="1" applyFont="1" applyBorder="1" applyAlignment="1">
      <alignment vertical="center"/>
      <protection/>
    </xf>
    <xf numFmtId="164" fontId="24" fillId="0" borderId="10" xfId="88" applyNumberFormat="1" applyFont="1" applyBorder="1" applyAlignment="1">
      <alignment vertical="center"/>
      <protection/>
    </xf>
    <xf numFmtId="164" fontId="28" fillId="0" borderId="0" xfId="0" applyNumberFormat="1" applyFont="1" applyAlignment="1">
      <alignment horizontal="right"/>
    </xf>
    <xf numFmtId="164" fontId="12" fillId="0" borderId="13" xfId="86" applyNumberFormat="1" applyFont="1" applyBorder="1" applyAlignment="1">
      <alignment horizontal="right"/>
      <protection/>
    </xf>
    <xf numFmtId="164" fontId="13" fillId="0" borderId="0" xfId="86" applyNumberFormat="1" applyFont="1" applyAlignment="1">
      <alignment horizontal="center" vertical="center"/>
      <protection/>
    </xf>
    <xf numFmtId="164" fontId="13" fillId="0" borderId="0" xfId="82" applyNumberFormat="1" applyFont="1" applyAlignment="1">
      <alignment horizontal="center"/>
      <protection/>
    </xf>
    <xf numFmtId="0" fontId="42" fillId="0" borderId="0" xfId="0" applyFont="1" applyAlignment="1">
      <alignment/>
    </xf>
    <xf numFmtId="167" fontId="4" fillId="0" borderId="0" xfId="0" applyNumberFormat="1" applyFont="1" applyAlignment="1">
      <alignment horizontal="right"/>
    </xf>
    <xf numFmtId="167" fontId="6" fillId="0" borderId="0" xfId="84" applyNumberFormat="1" applyFont="1" applyAlignment="1" applyProtection="1">
      <alignment vertical="top"/>
      <protection locked="0"/>
    </xf>
    <xf numFmtId="0" fontId="43" fillId="0" borderId="0" xfId="84" applyFont="1" applyAlignment="1">
      <alignment vertical="center"/>
      <protection/>
    </xf>
    <xf numFmtId="167" fontId="42" fillId="0" borderId="0" xfId="84" applyNumberFormat="1" applyFont="1" applyAlignment="1">
      <alignment vertical="center"/>
      <protection/>
    </xf>
    <xf numFmtId="0" fontId="6" fillId="0" borderId="0" xfId="84" applyFont="1" applyAlignment="1">
      <alignment vertical="center"/>
      <protection/>
    </xf>
    <xf numFmtId="165" fontId="42" fillId="0" borderId="0" xfId="44" applyFont="1" applyFill="1" applyBorder="1" applyAlignment="1" applyProtection="1">
      <alignment horizontal="right"/>
      <protection/>
    </xf>
    <xf numFmtId="165" fontId="6" fillId="0" borderId="0" xfId="44" applyFont="1" applyFill="1" applyBorder="1" applyAlignment="1" applyProtection="1">
      <alignment horizontal="right"/>
      <protection/>
    </xf>
    <xf numFmtId="0" fontId="22" fillId="0" borderId="0" xfId="0" applyFont="1" applyAlignment="1">
      <alignment horizontal="left" vertical="center" wrapText="1"/>
    </xf>
    <xf numFmtId="0" fontId="95" fillId="0" borderId="10" xfId="0" applyFont="1" applyBorder="1" applyAlignment="1">
      <alignment horizontal="left" vertical="center"/>
    </xf>
    <xf numFmtId="0" fontId="85" fillId="0" borderId="1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right" vertical="top" wrapText="1"/>
    </xf>
    <xf numFmtId="164" fontId="10" fillId="0" borderId="0" xfId="0" applyNumberFormat="1" applyFont="1" applyAlignment="1">
      <alignment horizontal="right" vertical="top" wrapText="1"/>
    </xf>
    <xf numFmtId="0" fontId="3" fillId="0" borderId="0" xfId="84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  <xf numFmtId="0" fontId="12" fillId="0" borderId="0" xfId="81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4" fillId="0" borderId="0" xfId="87" applyFont="1" applyAlignment="1">
      <alignment horizontal="center" vertical="center"/>
      <protection/>
    </xf>
    <xf numFmtId="0" fontId="8" fillId="0" borderId="0" xfId="84" applyFont="1">
      <alignment/>
      <protection/>
    </xf>
    <xf numFmtId="0" fontId="8" fillId="0" borderId="0" xfId="0" applyFont="1" applyAlignment="1">
      <alignment/>
    </xf>
    <xf numFmtId="0" fontId="3" fillId="0" borderId="0" xfId="84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3" xfId="49"/>
    <cellStyle name="Comma 3 4" xfId="50"/>
    <cellStyle name="Comma 4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Input" xfId="62"/>
    <cellStyle name="Linked Cell" xfId="63"/>
    <cellStyle name="Neutral" xfId="64"/>
    <cellStyle name="Normal 10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4" xfId="72"/>
    <cellStyle name="Normal 5" xfId="73"/>
    <cellStyle name="Normal 6" xfId="74"/>
    <cellStyle name="Normal 6 2" xfId="75"/>
    <cellStyle name="Normal 7" xfId="76"/>
    <cellStyle name="Normal 8" xfId="77"/>
    <cellStyle name="Normal 8 2" xfId="78"/>
    <cellStyle name="Normal 8 3" xfId="79"/>
    <cellStyle name="Normal 9" xfId="80"/>
    <cellStyle name="Normal_BAL" xfId="81"/>
    <cellStyle name="Normal_Financial statements 2000 Alcomet" xfId="82"/>
    <cellStyle name="Normal_Financial statements 2000 Alcomet 3" xfId="83"/>
    <cellStyle name="Normal_Financial statements_bg model 2002" xfId="84"/>
    <cellStyle name="Normal_FS_2004_Final_28.03.05" xfId="85"/>
    <cellStyle name="Normal_FS_SOPHARMA_2005 (2)" xfId="86"/>
    <cellStyle name="Normal_FS'05-Neochim group-raboten_Final2" xfId="87"/>
    <cellStyle name="Normal_P&amp;L" xfId="88"/>
    <cellStyle name="Normal_P&amp;L_Financial statements_bg model 2002" xfId="89"/>
    <cellStyle name="Normal_Sheet2" xfId="90"/>
    <cellStyle name="Normal_SOPHARMA_FS_01_12_2007_predvaritelen" xfId="91"/>
    <cellStyle name="Note" xfId="92"/>
    <cellStyle name="Output" xfId="93"/>
    <cellStyle name="Percent" xfId="94"/>
    <cellStyle name="Percent 2" xfId="95"/>
    <cellStyle name="Percent 3" xfId="96"/>
    <cellStyle name="Percent 3 2" xfId="97"/>
    <cellStyle name="Percent 3 3" xfId="98"/>
    <cellStyle name="Title" xfId="99"/>
    <cellStyle name="Total" xfId="100"/>
    <cellStyle name="Warning Text" xfId="101"/>
    <cellStyle name="Обычный 2" xfId="102"/>
    <cellStyle name="Обычный_8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\Desktop\Q1%20cons\BG\3JR_Q1_2019_cons_Financial_report_according_to_IFRS_standards_B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office\AppData\Local\Microsoft\Windows\INetCache\Content.Outlook\OQOUMUQO\SOPHARMA_GROUP_1Q_2020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2">
        <row r="24">
          <cell r="C24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2">
        <row r="39">
          <cell r="C39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70" zoomScaleNormal="70" zoomScaleSheetLayoutView="70" zoomScalePageLayoutView="0" workbookViewId="0" topLeftCell="A1">
      <selection activeCell="G24" sqref="G24"/>
    </sheetView>
  </sheetViews>
  <sheetFormatPr defaultColWidth="0" defaultRowHeight="12.75" customHeight="1" zeroHeight="1"/>
  <cols>
    <col min="1" max="2" width="9.28125" style="4" customWidth="1"/>
    <col min="3" max="3" width="16.8515625" style="4" customWidth="1"/>
    <col min="4" max="6" width="9.28125" style="4" customWidth="1"/>
    <col min="7" max="7" width="23.28125" style="4" customWidth="1"/>
    <col min="8" max="9" width="9.28125" style="4" customWidth="1"/>
    <col min="10" max="16384" width="9.28125" style="4" hidden="1" customWidth="1"/>
  </cols>
  <sheetData>
    <row r="1" spans="1:8" ht="18.75">
      <c r="A1" s="1" t="s">
        <v>2</v>
      </c>
      <c r="B1" s="1"/>
      <c r="C1" s="2"/>
      <c r="D1" s="3"/>
      <c r="E1" s="2"/>
      <c r="F1" s="2"/>
      <c r="G1" s="2"/>
      <c r="H1" s="2"/>
    </row>
    <row r="2" ht="12.75"/>
    <row r="3" ht="12.75"/>
    <row r="4" ht="12.75"/>
    <row r="5" spans="1:9" ht="18.75">
      <c r="A5" s="5" t="s">
        <v>3</v>
      </c>
      <c r="D5" s="6" t="s">
        <v>4</v>
      </c>
      <c r="E5" s="7"/>
      <c r="F5" s="8"/>
      <c r="G5" s="8"/>
      <c r="H5" s="8"/>
      <c r="I5" s="8"/>
    </row>
    <row r="6" spans="1:9" ht="17.25" customHeight="1">
      <c r="A6" s="5"/>
      <c r="D6" s="6" t="s">
        <v>5</v>
      </c>
      <c r="E6" s="7"/>
      <c r="F6" s="8"/>
      <c r="G6" s="8"/>
      <c r="H6" s="8"/>
      <c r="I6" s="8"/>
    </row>
    <row r="7" spans="1:9" ht="18.75">
      <c r="A7" s="5"/>
      <c r="D7" s="6" t="s">
        <v>6</v>
      </c>
      <c r="E7" s="7"/>
      <c r="F7" s="8"/>
      <c r="H7" s="8"/>
      <c r="I7" s="8"/>
    </row>
    <row r="8" spans="1:9" ht="16.5">
      <c r="A8" s="9"/>
      <c r="D8" s="6" t="s">
        <v>7</v>
      </c>
      <c r="E8" s="7"/>
      <c r="F8" s="8"/>
      <c r="G8" s="8"/>
      <c r="H8" s="8"/>
      <c r="I8" s="8"/>
    </row>
    <row r="9" spans="1:9" ht="18.75">
      <c r="A9" s="5"/>
      <c r="D9" s="6" t="s">
        <v>8</v>
      </c>
      <c r="E9" s="7"/>
      <c r="F9" s="9"/>
      <c r="G9" s="8"/>
      <c r="H9" s="8"/>
      <c r="I9" s="8"/>
    </row>
    <row r="10" spans="1:9" ht="18.75">
      <c r="A10" s="5"/>
      <c r="D10" s="8"/>
      <c r="E10" s="8"/>
      <c r="F10" s="8"/>
      <c r="G10" s="8"/>
      <c r="H10" s="8"/>
      <c r="I10" s="8"/>
    </row>
    <row r="11" spans="1:9" ht="18.75">
      <c r="A11" s="5"/>
      <c r="D11" s="6"/>
      <c r="E11" s="6"/>
      <c r="F11" s="6"/>
      <c r="G11" s="8"/>
      <c r="H11" s="8"/>
      <c r="I11" s="8"/>
    </row>
    <row r="12" spans="1:7" ht="18.75">
      <c r="A12" s="5" t="s">
        <v>9</v>
      </c>
      <c r="D12" s="6" t="s">
        <v>4</v>
      </c>
      <c r="E12" s="10"/>
      <c r="F12" s="10"/>
      <c r="G12" s="11"/>
    </row>
    <row r="13" spans="4:9" ht="16.5">
      <c r="D13" s="6"/>
      <c r="E13" s="10"/>
      <c r="F13" s="10"/>
      <c r="G13" s="7"/>
      <c r="H13" s="8"/>
      <c r="I13" s="8"/>
    </row>
    <row r="14" spans="1:9" ht="18.75">
      <c r="A14" s="5" t="s">
        <v>10</v>
      </c>
      <c r="D14" s="6" t="s">
        <v>11</v>
      </c>
      <c r="E14" s="10"/>
      <c r="F14" s="10"/>
      <c r="G14" s="7"/>
      <c r="H14" s="8"/>
      <c r="I14" s="8"/>
    </row>
    <row r="15" spans="1:9" ht="18.75">
      <c r="A15" s="5"/>
      <c r="D15" s="6"/>
      <c r="E15" s="10"/>
      <c r="F15" s="10"/>
      <c r="G15" s="7"/>
      <c r="H15" s="8"/>
      <c r="I15" s="8"/>
    </row>
    <row r="16" spans="1:9" ht="18.75">
      <c r="A16" s="5" t="s">
        <v>12</v>
      </c>
      <c r="B16" s="5"/>
      <c r="C16" s="5"/>
      <c r="D16" s="6" t="s">
        <v>13</v>
      </c>
      <c r="E16" s="10"/>
      <c r="F16" s="10"/>
      <c r="G16" s="7"/>
      <c r="H16" s="8"/>
      <c r="I16" s="8"/>
    </row>
    <row r="17" spans="1:9" ht="18.75">
      <c r="A17" s="5"/>
      <c r="D17" s="6"/>
      <c r="E17" s="10"/>
      <c r="F17" s="10"/>
      <c r="G17" s="11"/>
      <c r="H17" s="5"/>
      <c r="I17" s="5"/>
    </row>
    <row r="18" spans="1:9" ht="18.75">
      <c r="A18" s="5" t="s">
        <v>14</v>
      </c>
      <c r="D18" s="6" t="s">
        <v>15</v>
      </c>
      <c r="E18" s="10"/>
      <c r="F18" s="10"/>
      <c r="G18" s="11"/>
      <c r="H18" s="5"/>
      <c r="I18" s="5"/>
    </row>
    <row r="19" spans="1:9" ht="18.75">
      <c r="A19" s="5"/>
      <c r="D19" s="6"/>
      <c r="E19" s="10"/>
      <c r="F19" s="10"/>
      <c r="G19" s="11"/>
      <c r="H19" s="5"/>
      <c r="I19" s="5"/>
    </row>
    <row r="20" spans="1:7" ht="18.75">
      <c r="A20" s="5"/>
      <c r="D20" s="6"/>
      <c r="E20" s="10"/>
      <c r="F20" s="10"/>
      <c r="G20" s="11"/>
    </row>
    <row r="21" spans="1:7" ht="18.75">
      <c r="A21" s="5" t="s">
        <v>16</v>
      </c>
      <c r="D21" s="6" t="s">
        <v>17</v>
      </c>
      <c r="E21" s="10"/>
      <c r="F21" s="10"/>
      <c r="G21" s="11"/>
    </row>
    <row r="22" spans="1:7" ht="18.75">
      <c r="A22" s="5"/>
      <c r="D22" s="6" t="s">
        <v>18</v>
      </c>
      <c r="E22" s="10"/>
      <c r="F22" s="10"/>
      <c r="G22" s="11"/>
    </row>
    <row r="23" spans="6:7" ht="18.75">
      <c r="F23" s="11"/>
      <c r="G23" s="11"/>
    </row>
    <row r="24" spans="1:7" ht="18.75">
      <c r="A24" s="5" t="s">
        <v>19</v>
      </c>
      <c r="C24" s="12"/>
      <c r="D24" s="6" t="s">
        <v>20</v>
      </c>
      <c r="E24" s="10"/>
      <c r="F24" s="11"/>
      <c r="G24" s="13"/>
    </row>
    <row r="25" spans="1:7" ht="18.75">
      <c r="A25" s="5"/>
      <c r="C25" s="12"/>
      <c r="D25" s="6" t="s">
        <v>21</v>
      </c>
      <c r="E25" s="10"/>
      <c r="F25" s="11"/>
      <c r="G25" s="13"/>
    </row>
    <row r="26" spans="1:9" ht="18" customHeight="1">
      <c r="A26" s="5"/>
      <c r="C26" s="8"/>
      <c r="D26" s="6" t="s">
        <v>22</v>
      </c>
      <c r="E26" s="7"/>
      <c r="F26" s="11"/>
      <c r="G26" s="112"/>
      <c r="H26" s="113"/>
      <c r="I26" s="114"/>
    </row>
    <row r="27" spans="1:7" ht="18.75">
      <c r="A27" s="5"/>
      <c r="D27" s="6"/>
      <c r="E27" s="13"/>
      <c r="F27" s="11"/>
      <c r="G27" s="13"/>
    </row>
    <row r="28" spans="1:9" ht="18.75">
      <c r="A28" s="5" t="s">
        <v>23</v>
      </c>
      <c r="D28" s="6" t="s">
        <v>24</v>
      </c>
      <c r="E28" s="10"/>
      <c r="F28" s="10"/>
      <c r="G28" s="10"/>
      <c r="H28" s="5"/>
      <c r="I28" s="5"/>
    </row>
    <row r="29" spans="4:9" ht="18.75">
      <c r="D29" s="6" t="s">
        <v>25</v>
      </c>
      <c r="E29" s="10"/>
      <c r="F29" s="10"/>
      <c r="G29" s="10"/>
      <c r="H29" s="5"/>
      <c r="I29" s="5"/>
    </row>
    <row r="30" spans="1:9" ht="18.75">
      <c r="A30" s="5"/>
      <c r="D30" s="6" t="s">
        <v>26</v>
      </c>
      <c r="E30" s="10"/>
      <c r="F30" s="10"/>
      <c r="G30" s="10"/>
      <c r="H30" s="5"/>
      <c r="I30" s="5"/>
    </row>
    <row r="31" spans="1:7" ht="18.75">
      <c r="A31" s="5"/>
      <c r="D31" s="6" t="s">
        <v>27</v>
      </c>
      <c r="E31" s="10"/>
      <c r="F31" s="10"/>
      <c r="G31" s="10"/>
    </row>
    <row r="32" spans="1:7" ht="18.75">
      <c r="A32" s="5"/>
      <c r="D32" s="6" t="s">
        <v>28</v>
      </c>
      <c r="E32" s="10"/>
      <c r="F32" s="10"/>
      <c r="G32" s="10"/>
    </row>
    <row r="33" spans="1:7" ht="18.75">
      <c r="A33" s="5"/>
      <c r="D33" s="6" t="s">
        <v>29</v>
      </c>
      <c r="E33" s="10"/>
      <c r="F33" s="10"/>
      <c r="G33" s="10"/>
    </row>
    <row r="34" spans="1:7" ht="18.75">
      <c r="A34" s="5"/>
      <c r="D34" s="6"/>
      <c r="E34" s="10"/>
      <c r="F34" s="10"/>
      <c r="G34" s="10"/>
    </row>
    <row r="35" spans="1:7" ht="18.75">
      <c r="A35" s="5"/>
      <c r="E35" s="10"/>
      <c r="F35" s="10"/>
      <c r="G35" s="10"/>
    </row>
    <row r="36" spans="1:7" ht="18.75">
      <c r="A36" s="5"/>
      <c r="D36" s="6"/>
      <c r="E36" s="10"/>
      <c r="F36" s="10"/>
      <c r="G36" s="10"/>
    </row>
    <row r="37" spans="1:7" ht="18.75">
      <c r="A37" s="5"/>
      <c r="E37" s="13"/>
      <c r="F37" s="11"/>
      <c r="G37" s="13"/>
    </row>
    <row r="38" spans="1:7" ht="18.75">
      <c r="A38" s="5" t="s">
        <v>30</v>
      </c>
      <c r="D38" s="6" t="s">
        <v>31</v>
      </c>
      <c r="E38" s="10"/>
      <c r="F38" s="10"/>
      <c r="G38" s="10"/>
    </row>
    <row r="39" spans="1:7" ht="18.75">
      <c r="A39" s="5"/>
      <c r="E39" s="13"/>
      <c r="F39" s="11"/>
      <c r="G39" s="13"/>
    </row>
    <row r="40" spans="1:6" ht="18.75">
      <c r="A40" s="5"/>
      <c r="F40" s="5"/>
    </row>
    <row r="41" spans="1:6" ht="18.75">
      <c r="A41" s="5"/>
      <c r="F41" s="5"/>
    </row>
    <row r="42" spans="1:6" ht="18.75">
      <c r="A42" s="5"/>
      <c r="F42" s="5"/>
    </row>
    <row r="43" spans="1:6" ht="18.75">
      <c r="A43" s="5"/>
      <c r="F43" s="5"/>
    </row>
    <row r="44" spans="1:6" ht="18.75">
      <c r="A44" s="5"/>
      <c r="F44" s="5"/>
    </row>
    <row r="45" spans="1:6" ht="18.75">
      <c r="A45" s="5"/>
      <c r="F45" s="5"/>
    </row>
    <row r="46" spans="1:6" ht="18.75">
      <c r="A46" s="5"/>
      <c r="F46" s="5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70" zoomScaleNormal="90" zoomScaleSheetLayoutView="70" zoomScalePageLayoutView="0" workbookViewId="0" topLeftCell="A34">
      <selection activeCell="A49" sqref="A49"/>
    </sheetView>
  </sheetViews>
  <sheetFormatPr defaultColWidth="9.140625" defaultRowHeight="12.75"/>
  <cols>
    <col min="1" max="1" width="80.421875" style="14" customWidth="1"/>
    <col min="2" max="2" width="11.57421875" style="22" customWidth="1"/>
    <col min="3" max="3" width="5.28125" style="19" customWidth="1"/>
    <col min="4" max="4" width="12.28125" style="19" customWidth="1"/>
    <col min="5" max="5" width="2.140625" style="19" customWidth="1"/>
    <col min="6" max="6" width="12.28125" style="19" customWidth="1"/>
    <col min="7" max="7" width="1.57421875" style="19" customWidth="1"/>
    <col min="8" max="8" width="12.28125" style="14" bestFit="1" customWidth="1"/>
    <col min="9" max="9" width="5.00390625" style="14" customWidth="1"/>
    <col min="10" max="10" width="11.57421875" style="14" bestFit="1" customWidth="1"/>
    <col min="11" max="16384" width="9.140625" style="14" customWidth="1"/>
  </cols>
  <sheetData>
    <row r="1" spans="1:7" ht="15">
      <c r="A1" s="319" t="str">
        <f>'Cover '!A1</f>
        <v>SOPHARMA GROUP</v>
      </c>
      <c r="B1" s="320"/>
      <c r="C1" s="320"/>
      <c r="D1" s="320"/>
      <c r="E1" s="320"/>
      <c r="F1" s="320"/>
      <c r="G1" s="320"/>
    </row>
    <row r="2" spans="1:7" s="15" customFormat="1" ht="15">
      <c r="A2" s="321" t="s">
        <v>178</v>
      </c>
      <c r="B2" s="322"/>
      <c r="C2" s="322"/>
      <c r="D2" s="322"/>
      <c r="E2" s="322"/>
      <c r="F2" s="322"/>
      <c r="G2" s="322"/>
    </row>
    <row r="3" spans="1:7" ht="15">
      <c r="A3" s="50" t="s">
        <v>187</v>
      </c>
      <c r="B3" s="150"/>
      <c r="C3" s="16"/>
      <c r="D3" s="16"/>
      <c r="E3" s="16"/>
      <c r="F3" s="16"/>
      <c r="G3" s="16"/>
    </row>
    <row r="4" spans="1:7" ht="4.5" customHeight="1">
      <c r="A4" s="217"/>
      <c r="B4" s="150"/>
      <c r="C4" s="16"/>
      <c r="D4" s="16"/>
      <c r="E4" s="16"/>
      <c r="F4" s="16"/>
      <c r="G4" s="16"/>
    </row>
    <row r="5" spans="1:7" ht="5.25" customHeight="1">
      <c r="A5" s="217"/>
      <c r="B5" s="150"/>
      <c r="C5" s="16"/>
      <c r="D5" s="16"/>
      <c r="E5" s="16"/>
      <c r="F5" s="16"/>
      <c r="G5" s="16"/>
    </row>
    <row r="6" spans="1:7" ht="24" customHeight="1">
      <c r="A6" s="15"/>
      <c r="B6" s="323" t="s">
        <v>32</v>
      </c>
      <c r="C6" s="17"/>
      <c r="D6" s="324" t="s">
        <v>188</v>
      </c>
      <c r="E6" s="17"/>
      <c r="F6" s="324" t="s">
        <v>179</v>
      </c>
      <c r="G6" s="17"/>
    </row>
    <row r="7" spans="1:7" ht="24" customHeight="1">
      <c r="A7" s="15"/>
      <c r="B7" s="323"/>
      <c r="C7" s="17"/>
      <c r="D7" s="325"/>
      <c r="E7" s="17"/>
      <c r="F7" s="325"/>
      <c r="G7" s="17"/>
    </row>
    <row r="8" ht="15">
      <c r="A8" s="18"/>
    </row>
    <row r="9" ht="15">
      <c r="A9" s="18"/>
    </row>
    <row r="10" spans="1:10" ht="15" customHeight="1">
      <c r="A10" s="15" t="s">
        <v>33</v>
      </c>
      <c r="B10" s="251">
        <v>3</v>
      </c>
      <c r="C10" s="252"/>
      <c r="D10" s="291">
        <v>366045</v>
      </c>
      <c r="F10" s="291">
        <v>313376</v>
      </c>
      <c r="J10" s="20"/>
    </row>
    <row r="11" spans="1:6" ht="15">
      <c r="A11" s="15" t="s">
        <v>34</v>
      </c>
      <c r="B11" s="251">
        <v>4</v>
      </c>
      <c r="C11" s="252"/>
      <c r="D11" s="291">
        <v>1336</v>
      </c>
      <c r="F11" s="291">
        <v>2955</v>
      </c>
    </row>
    <row r="12" spans="1:10" ht="15">
      <c r="A12" s="21" t="s">
        <v>35</v>
      </c>
      <c r="B12" s="251"/>
      <c r="C12" s="252"/>
      <c r="D12" s="292">
        <v>985</v>
      </c>
      <c r="F12" s="292">
        <v>3605</v>
      </c>
      <c r="G12" s="22"/>
      <c r="J12" s="20"/>
    </row>
    <row r="13" spans="1:10" ht="15">
      <c r="A13" s="15" t="s">
        <v>36</v>
      </c>
      <c r="B13" s="251">
        <v>5</v>
      </c>
      <c r="C13" s="252"/>
      <c r="D13" s="291">
        <v>-22790</v>
      </c>
      <c r="F13" s="291">
        <v>-22951</v>
      </c>
      <c r="H13" s="23"/>
      <c r="J13" s="20"/>
    </row>
    <row r="14" spans="1:10" ht="15">
      <c r="A14" s="15" t="s">
        <v>37</v>
      </c>
      <c r="B14" s="251">
        <v>6</v>
      </c>
      <c r="C14" s="252"/>
      <c r="D14" s="291">
        <v>-19648</v>
      </c>
      <c r="F14" s="291">
        <v>-17782</v>
      </c>
      <c r="H14" s="23"/>
      <c r="J14" s="20"/>
    </row>
    <row r="15" spans="1:8" ht="15">
      <c r="A15" s="15" t="s">
        <v>38</v>
      </c>
      <c r="B15" s="251">
        <v>7</v>
      </c>
      <c r="C15" s="252"/>
      <c r="D15" s="291">
        <v>-32771</v>
      </c>
      <c r="F15" s="291">
        <v>-30738</v>
      </c>
      <c r="H15" s="24"/>
    </row>
    <row r="16" spans="1:8" ht="15">
      <c r="A16" s="15" t="s">
        <v>39</v>
      </c>
      <c r="B16" s="251" t="s">
        <v>180</v>
      </c>
      <c r="C16" s="252"/>
      <c r="D16" s="291">
        <v>-10800</v>
      </c>
      <c r="F16" s="291">
        <v>-10595</v>
      </c>
      <c r="H16" s="23"/>
    </row>
    <row r="17" spans="1:8" ht="15">
      <c r="A17" s="15" t="s">
        <v>40</v>
      </c>
      <c r="B17" s="251"/>
      <c r="C17" s="252"/>
      <c r="D17" s="291">
        <v>-264335</v>
      </c>
      <c r="F17" s="291">
        <v>-218400</v>
      </c>
      <c r="H17" s="23"/>
    </row>
    <row r="18" spans="1:10" ht="15">
      <c r="A18" s="15" t="s">
        <v>41</v>
      </c>
      <c r="B18" s="251">
        <v>8</v>
      </c>
      <c r="C18" s="252"/>
      <c r="D18" s="291">
        <v>-1644</v>
      </c>
      <c r="F18" s="291">
        <v>-1951</v>
      </c>
      <c r="H18" s="24"/>
      <c r="J18" s="20"/>
    </row>
    <row r="19" spans="1:11" ht="15" customHeight="1">
      <c r="A19" s="217" t="s">
        <v>42</v>
      </c>
      <c r="B19" s="251"/>
      <c r="C19" s="252"/>
      <c r="D19" s="293">
        <f>SUM(D10:D18)</f>
        <v>16378</v>
      </c>
      <c r="F19" s="293">
        <f>SUM(F10:F18)</f>
        <v>17519</v>
      </c>
      <c r="H19" s="23"/>
      <c r="K19" s="20"/>
    </row>
    <row r="20" spans="1:8" ht="8.25" customHeight="1">
      <c r="A20" s="15"/>
      <c r="B20" s="251"/>
      <c r="C20" s="252"/>
      <c r="D20" s="253"/>
      <c r="E20" s="252"/>
      <c r="F20" s="253"/>
      <c r="H20" s="23"/>
    </row>
    <row r="21" spans="1:8" ht="15">
      <c r="A21" s="15" t="s">
        <v>43</v>
      </c>
      <c r="B21" s="251">
        <v>10</v>
      </c>
      <c r="C21" s="252"/>
      <c r="D21" s="291">
        <f>1338</f>
        <v>1338</v>
      </c>
      <c r="F21" s="291">
        <v>2059</v>
      </c>
      <c r="H21" s="23"/>
    </row>
    <row r="22" spans="1:8" ht="15">
      <c r="A22" s="15" t="s">
        <v>44</v>
      </c>
      <c r="B22" s="251">
        <v>11</v>
      </c>
      <c r="C22" s="252"/>
      <c r="D22" s="291">
        <v>-7360</v>
      </c>
      <c r="F22" s="291">
        <v>-2885</v>
      </c>
      <c r="H22" s="23"/>
    </row>
    <row r="23" spans="1:8" ht="15">
      <c r="A23" s="25" t="s">
        <v>46</v>
      </c>
      <c r="B23" s="251"/>
      <c r="C23" s="252"/>
      <c r="D23" s="293">
        <f>SUM(D21:D22)</f>
        <v>-6022</v>
      </c>
      <c r="F23" s="293">
        <f>SUM(F21:F22)</f>
        <v>-826</v>
      </c>
      <c r="H23" s="23"/>
    </row>
    <row r="24" spans="1:8" ht="9" customHeight="1">
      <c r="A24" s="25"/>
      <c r="B24" s="251"/>
      <c r="C24" s="252"/>
      <c r="D24" s="254"/>
      <c r="E24" s="252"/>
      <c r="F24" s="254"/>
      <c r="H24" s="23"/>
    </row>
    <row r="25" spans="1:8" ht="15">
      <c r="A25" s="15" t="s">
        <v>45</v>
      </c>
      <c r="B25" s="251">
        <v>12</v>
      </c>
      <c r="C25" s="252"/>
      <c r="D25" s="291">
        <v>547</v>
      </c>
      <c r="F25" s="291">
        <v>2473</v>
      </c>
      <c r="H25" s="23"/>
    </row>
    <row r="26" spans="1:8" ht="15" hidden="1">
      <c r="A26" s="15" t="s">
        <v>1</v>
      </c>
      <c r="B26" s="251"/>
      <c r="C26" s="252"/>
      <c r="D26" s="291">
        <v>0</v>
      </c>
      <c r="F26" s="291">
        <v>0</v>
      </c>
      <c r="H26" s="23"/>
    </row>
    <row r="27" spans="1:8" ht="15">
      <c r="A27" s="217" t="s">
        <v>47</v>
      </c>
      <c r="B27" s="251"/>
      <c r="C27" s="252"/>
      <c r="D27" s="293">
        <f>D19+D23+D25</f>
        <v>10903</v>
      </c>
      <c r="F27" s="293">
        <f>F19+F23+F25+F26</f>
        <v>19166</v>
      </c>
      <c r="H27" s="26"/>
    </row>
    <row r="28" spans="1:8" ht="6.75" customHeight="1">
      <c r="A28" s="217"/>
      <c r="B28" s="251"/>
      <c r="C28" s="252"/>
      <c r="D28" s="255"/>
      <c r="E28" s="252"/>
      <c r="F28" s="255"/>
      <c r="H28" s="26"/>
    </row>
    <row r="29" spans="1:8" ht="15">
      <c r="A29" s="15" t="s">
        <v>48</v>
      </c>
      <c r="B29" s="251"/>
      <c r="C29" s="252"/>
      <c r="D29" s="294">
        <v>-2485</v>
      </c>
      <c r="F29" s="294">
        <v>-1940</v>
      </c>
      <c r="H29" s="26"/>
    </row>
    <row r="30" spans="1:10" ht="6.75" customHeight="1">
      <c r="A30" s="217"/>
      <c r="B30" s="256"/>
      <c r="C30" s="257"/>
      <c r="D30" s="254"/>
      <c r="E30" s="257"/>
      <c r="F30" s="254"/>
      <c r="G30" s="27"/>
      <c r="H30" s="26"/>
      <c r="J30" s="28"/>
    </row>
    <row r="31" spans="1:10" ht="7.5" customHeight="1">
      <c r="A31" s="217"/>
      <c r="B31" s="256"/>
      <c r="C31" s="257"/>
      <c r="D31" s="254"/>
      <c r="E31" s="257"/>
      <c r="F31" s="254"/>
      <c r="G31" s="27"/>
      <c r="H31" s="26"/>
      <c r="J31" s="28"/>
    </row>
    <row r="32" spans="1:10" ht="15.75" thickBot="1">
      <c r="A32" s="217" t="s">
        <v>49</v>
      </c>
      <c r="B32" s="256"/>
      <c r="C32" s="257"/>
      <c r="D32" s="295">
        <f>D27+D29</f>
        <v>8418</v>
      </c>
      <c r="E32" s="27"/>
      <c r="F32" s="295">
        <f>F27+F29</f>
        <v>17226</v>
      </c>
      <c r="G32" s="27"/>
      <c r="H32" s="26"/>
      <c r="J32" s="28"/>
    </row>
    <row r="33" spans="1:10" ht="15.75" thickTop="1">
      <c r="A33" s="217"/>
      <c r="B33" s="256"/>
      <c r="C33" s="257"/>
      <c r="D33" s="254"/>
      <c r="E33" s="257"/>
      <c r="F33" s="254"/>
      <c r="G33" s="27"/>
      <c r="H33" s="26"/>
      <c r="J33" s="28"/>
    </row>
    <row r="34" spans="1:10" ht="15">
      <c r="A34" s="217" t="s">
        <v>50</v>
      </c>
      <c r="B34" s="251"/>
      <c r="C34" s="258"/>
      <c r="D34" s="254"/>
      <c r="E34" s="258"/>
      <c r="F34" s="254"/>
      <c r="G34" s="27"/>
      <c r="H34" s="26"/>
      <c r="J34" s="28"/>
    </row>
    <row r="35" spans="1:10" ht="15">
      <c r="A35" s="121" t="s">
        <v>51</v>
      </c>
      <c r="B35" s="251"/>
      <c r="C35" s="258"/>
      <c r="D35" s="254"/>
      <c r="E35" s="258"/>
      <c r="F35" s="254"/>
      <c r="G35" s="27"/>
      <c r="H35" s="26"/>
      <c r="J35" s="28"/>
    </row>
    <row r="36" spans="1:10" ht="30">
      <c r="A36" s="124" t="s">
        <v>52</v>
      </c>
      <c r="B36" s="251">
        <v>13</v>
      </c>
      <c r="C36" s="258"/>
      <c r="D36" s="296">
        <v>-875</v>
      </c>
      <c r="E36" s="297"/>
      <c r="F36" s="296">
        <v>55</v>
      </c>
      <c r="G36" s="27"/>
      <c r="H36" s="26"/>
      <c r="J36" s="28"/>
    </row>
    <row r="37" spans="1:10" ht="15">
      <c r="A37" s="227"/>
      <c r="B37" s="251"/>
      <c r="C37" s="258"/>
      <c r="D37" s="298">
        <f>SUM(D36:D36)</f>
        <v>-875</v>
      </c>
      <c r="E37" s="297"/>
      <c r="F37" s="298">
        <f>SUM(F36:F36)</f>
        <v>55</v>
      </c>
      <c r="G37" s="27"/>
      <c r="H37" s="26"/>
      <c r="J37" s="28"/>
    </row>
    <row r="38" spans="1:10" ht="15">
      <c r="A38" s="121" t="s">
        <v>53</v>
      </c>
      <c r="B38" s="260"/>
      <c r="C38" s="258"/>
      <c r="D38" s="259"/>
      <c r="E38" s="258"/>
      <c r="F38" s="254"/>
      <c r="G38" s="27"/>
      <c r="H38" s="26"/>
      <c r="J38" s="28"/>
    </row>
    <row r="39" spans="1:10" ht="15">
      <c r="A39" s="124" t="s">
        <v>54</v>
      </c>
      <c r="B39" s="260"/>
      <c r="C39" s="258"/>
      <c r="D39" s="296">
        <v>-1046</v>
      </c>
      <c r="E39" s="296"/>
      <c r="F39" s="296">
        <v>1171</v>
      </c>
      <c r="G39" s="27"/>
      <c r="H39" s="26"/>
      <c r="J39" s="28"/>
    </row>
    <row r="40" spans="1:10" ht="15">
      <c r="A40" s="217"/>
      <c r="B40" s="260"/>
      <c r="C40" s="258"/>
      <c r="D40" s="293">
        <f>SUM(D39:D39)</f>
        <v>-1046</v>
      </c>
      <c r="E40" s="297"/>
      <c r="F40" s="293">
        <f>SUM(F39:F39)</f>
        <v>1171</v>
      </c>
      <c r="G40" s="27"/>
      <c r="H40" s="26"/>
      <c r="J40" s="28"/>
    </row>
    <row r="41" spans="1:10" ht="15">
      <c r="A41" s="217" t="s">
        <v>55</v>
      </c>
      <c r="B41" s="260">
        <v>13</v>
      </c>
      <c r="C41" s="258"/>
      <c r="D41" s="293">
        <f>D37+D40</f>
        <v>-1921</v>
      </c>
      <c r="E41" s="297"/>
      <c r="F41" s="293">
        <f>F37+F40</f>
        <v>1226</v>
      </c>
      <c r="G41" s="27"/>
      <c r="H41" s="26"/>
      <c r="J41" s="28"/>
    </row>
    <row r="42" spans="1:10" ht="15">
      <c r="A42" s="217"/>
      <c r="B42" s="260"/>
      <c r="C42" s="258"/>
      <c r="D42" s="299"/>
      <c r="E42" s="297"/>
      <c r="F42" s="299"/>
      <c r="G42" s="27"/>
      <c r="H42" s="26"/>
      <c r="J42" s="28"/>
    </row>
    <row r="43" spans="1:10" ht="15.75" thickBot="1">
      <c r="A43" s="221" t="s">
        <v>56</v>
      </c>
      <c r="B43" s="256"/>
      <c r="C43" s="257"/>
      <c r="D43" s="295">
        <f>+D32+D41</f>
        <v>6497</v>
      </c>
      <c r="E43" s="27"/>
      <c r="F43" s="295">
        <f>+F32+F41</f>
        <v>18452</v>
      </c>
      <c r="G43" s="27"/>
      <c r="H43" s="26"/>
      <c r="J43" s="28"/>
    </row>
    <row r="44" spans="1:10" ht="8.25" customHeight="1" thickTop="1">
      <c r="A44" s="121"/>
      <c r="B44" s="260"/>
      <c r="C44" s="258"/>
      <c r="D44" s="254"/>
      <c r="E44" s="258"/>
      <c r="F44" s="254"/>
      <c r="G44" s="27"/>
      <c r="H44" s="26"/>
      <c r="J44" s="28"/>
    </row>
    <row r="45" spans="1:8" ht="15">
      <c r="A45" s="221" t="s">
        <v>57</v>
      </c>
      <c r="B45" s="261"/>
      <c r="C45" s="262"/>
      <c r="D45" s="263"/>
      <c r="E45" s="262"/>
      <c r="F45" s="263"/>
      <c r="G45" s="30"/>
      <c r="H45" s="26"/>
    </row>
    <row r="46" spans="1:8" ht="15">
      <c r="A46" s="238" t="s">
        <v>169</v>
      </c>
      <c r="B46" s="264"/>
      <c r="C46" s="265"/>
      <c r="D46" s="300">
        <v>10797</v>
      </c>
      <c r="E46" s="31"/>
      <c r="F46" s="300">
        <v>15432</v>
      </c>
      <c r="G46" s="32"/>
      <c r="H46" s="26"/>
    </row>
    <row r="47" spans="1:8" ht="15">
      <c r="A47" s="33" t="s">
        <v>58</v>
      </c>
      <c r="B47" s="264"/>
      <c r="C47" s="265"/>
      <c r="D47" s="296">
        <v>-2379</v>
      </c>
      <c r="E47" s="31"/>
      <c r="F47" s="296">
        <v>1794</v>
      </c>
      <c r="G47" s="31"/>
      <c r="H47" s="26"/>
    </row>
    <row r="48" spans="1:8" ht="9" customHeight="1">
      <c r="A48" s="34"/>
      <c r="B48" s="261"/>
      <c r="C48" s="262"/>
      <c r="D48" s="266"/>
      <c r="E48" s="301"/>
      <c r="F48" s="266"/>
      <c r="G48" s="30"/>
      <c r="H48" s="26"/>
    </row>
    <row r="49" spans="1:8" ht="15">
      <c r="A49" s="222" t="s">
        <v>59</v>
      </c>
      <c r="B49" s="261"/>
      <c r="C49" s="262"/>
      <c r="D49" s="266"/>
      <c r="E49" s="301"/>
      <c r="F49" s="266"/>
      <c r="G49" s="30"/>
      <c r="H49" s="26"/>
    </row>
    <row r="50" spans="1:10" ht="15">
      <c r="A50" s="238" t="s">
        <v>169</v>
      </c>
      <c r="B50" s="264"/>
      <c r="C50" s="265"/>
      <c r="D50" s="300">
        <v>9506</v>
      </c>
      <c r="E50" s="31"/>
      <c r="F50" s="300">
        <v>16116</v>
      </c>
      <c r="G50" s="32"/>
      <c r="H50" s="26"/>
      <c r="J50" s="29"/>
    </row>
    <row r="51" spans="1:8" ht="15">
      <c r="A51" s="229" t="s">
        <v>58</v>
      </c>
      <c r="B51" s="264"/>
      <c r="C51" s="265"/>
      <c r="D51" s="296">
        <v>-3009</v>
      </c>
      <c r="E51" s="31"/>
      <c r="F51" s="296">
        <v>2336</v>
      </c>
      <c r="G51" s="31"/>
      <c r="H51" s="26"/>
    </row>
    <row r="52" spans="1:7" ht="8.25" customHeight="1">
      <c r="A52" s="33"/>
      <c r="B52" s="35"/>
      <c r="C52" s="35"/>
      <c r="D52" s="36"/>
      <c r="E52" s="35"/>
      <c r="F52" s="36"/>
      <c r="G52" s="35"/>
    </row>
    <row r="53" spans="1:7" ht="8.25" customHeight="1">
      <c r="A53" s="33"/>
      <c r="B53" s="35"/>
      <c r="C53" s="35"/>
      <c r="D53" s="36"/>
      <c r="E53" s="35"/>
      <c r="F53" s="36"/>
      <c r="G53" s="35"/>
    </row>
    <row r="54" spans="1:7" ht="8.25" customHeight="1">
      <c r="A54" s="33"/>
      <c r="B54" s="35"/>
      <c r="C54" s="35"/>
      <c r="D54" s="36"/>
      <c r="E54" s="35"/>
      <c r="F54" s="36"/>
      <c r="G54" s="35"/>
    </row>
    <row r="55" ht="15">
      <c r="A55" s="37"/>
    </row>
    <row r="56" spans="1:7" ht="15">
      <c r="A56" s="154" t="s">
        <v>189</v>
      </c>
      <c r="B56" s="151"/>
      <c r="C56" s="27"/>
      <c r="D56" s="27"/>
      <c r="E56" s="27"/>
      <c r="F56" s="27"/>
      <c r="G56" s="27"/>
    </row>
    <row r="57" spans="1:7" ht="15">
      <c r="A57" s="154"/>
      <c r="B57" s="151"/>
      <c r="C57" s="27"/>
      <c r="D57" s="27"/>
      <c r="E57" s="27"/>
      <c r="F57" s="27"/>
      <c r="G57" s="27"/>
    </row>
    <row r="58" ht="15">
      <c r="A58" s="37"/>
    </row>
    <row r="60" ht="15">
      <c r="A60" s="38" t="s">
        <v>9</v>
      </c>
    </row>
    <row r="61" ht="15">
      <c r="A61" s="39" t="s">
        <v>4</v>
      </c>
    </row>
    <row r="63" ht="15">
      <c r="A63" s="38" t="s">
        <v>10</v>
      </c>
    </row>
    <row r="64" ht="15">
      <c r="A64" s="39" t="s">
        <v>11</v>
      </c>
    </row>
    <row r="65" ht="15">
      <c r="A65" s="40"/>
    </row>
    <row r="66" ht="15">
      <c r="A66" s="41" t="s">
        <v>12</v>
      </c>
    </row>
    <row r="67" ht="15">
      <c r="A67" s="122" t="s">
        <v>13</v>
      </c>
    </row>
    <row r="69" ht="15">
      <c r="A69" s="15"/>
    </row>
    <row r="70" ht="15">
      <c r="A70" s="15"/>
    </row>
    <row r="71" ht="15">
      <c r="A71" s="15"/>
    </row>
    <row r="72" ht="15">
      <c r="A72" s="15"/>
    </row>
    <row r="73" spans="1:7" ht="15">
      <c r="A73" s="318"/>
      <c r="B73" s="318"/>
      <c r="C73" s="318"/>
      <c r="D73" s="318"/>
      <c r="E73" s="318"/>
      <c r="F73" s="318"/>
      <c r="G73" s="318"/>
    </row>
    <row r="74" spans="1:7" ht="17.25" customHeight="1">
      <c r="A74" s="38"/>
      <c r="B74" s="42"/>
      <c r="C74" s="42"/>
      <c r="D74" s="42"/>
      <c r="E74" s="42"/>
      <c r="F74" s="42"/>
      <c r="G74" s="42"/>
    </row>
    <row r="75" ht="15">
      <c r="A75" s="43"/>
    </row>
    <row r="76" ht="15">
      <c r="A76" s="44"/>
    </row>
    <row r="77" ht="15">
      <c r="A77" s="45"/>
    </row>
    <row r="78" ht="15">
      <c r="A78" s="45"/>
    </row>
    <row r="79" ht="15">
      <c r="A79" s="41"/>
    </row>
    <row r="80" ht="15">
      <c r="A80" s="13"/>
    </row>
    <row r="81" ht="15">
      <c r="A81" s="40"/>
    </row>
    <row r="86" ht="15">
      <c r="A86" s="46"/>
    </row>
  </sheetData>
  <sheetProtection/>
  <mergeCells count="6">
    <mergeCell ref="A73:G73"/>
    <mergeCell ref="A1:G1"/>
    <mergeCell ref="A2:G2"/>
    <mergeCell ref="B6:B7"/>
    <mergeCell ref="F6:F7"/>
    <mergeCell ref="D6:D7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7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="70" zoomScaleNormal="90" zoomScaleSheetLayoutView="70" zoomScalePageLayoutView="0" workbookViewId="0" topLeftCell="A1">
      <selection activeCell="A66" sqref="A66:G66"/>
    </sheetView>
  </sheetViews>
  <sheetFormatPr defaultColWidth="9.140625" defaultRowHeight="12.75"/>
  <cols>
    <col min="1" max="1" width="67.421875" style="0" customWidth="1"/>
    <col min="2" max="2" width="8.28125" style="0" customWidth="1"/>
    <col min="3" max="3" width="12.7109375" style="0" customWidth="1"/>
    <col min="4" max="4" width="14.421875" style="75" customWidth="1"/>
    <col min="5" max="5" width="1.28515625" style="0" customWidth="1"/>
    <col min="6" max="6" width="14.57421875" style="75" customWidth="1"/>
    <col min="7" max="7" width="1.28515625" style="0" customWidth="1"/>
    <col min="8" max="8" width="1.57421875" style="0" customWidth="1"/>
  </cols>
  <sheetData>
    <row r="1" spans="1:7" ht="14.25">
      <c r="A1" s="47" t="str">
        <f>'Cover '!A1</f>
        <v>SOPHARMA GROUP</v>
      </c>
      <c r="B1" s="48"/>
      <c r="C1" s="48"/>
      <c r="D1" s="49"/>
      <c r="E1" s="48"/>
      <c r="F1" s="49"/>
      <c r="G1" s="48"/>
    </row>
    <row r="2" spans="1:7" ht="14.25">
      <c r="A2" s="50" t="s">
        <v>177</v>
      </c>
      <c r="B2" s="51"/>
      <c r="C2" s="51"/>
      <c r="D2" s="52"/>
      <c r="E2" s="51"/>
      <c r="F2" s="52"/>
      <c r="G2" s="51"/>
    </row>
    <row r="3" spans="1:7" ht="15">
      <c r="A3" s="50" t="str">
        <f>SCI!A3</f>
        <v>for the period ended on 31 March 2020</v>
      </c>
      <c r="B3" s="53"/>
      <c r="C3" s="53"/>
      <c r="D3" s="54"/>
      <c r="E3" s="53"/>
      <c r="F3" s="54"/>
      <c r="G3" s="53"/>
    </row>
    <row r="4" spans="1:7" ht="26.25" customHeight="1">
      <c r="A4" s="55"/>
      <c r="B4" s="17"/>
      <c r="C4" s="326" t="s">
        <v>32</v>
      </c>
      <c r="D4" s="327" t="s">
        <v>190</v>
      </c>
      <c r="E4" s="120"/>
      <c r="F4" s="327" t="s">
        <v>191</v>
      </c>
      <c r="G4" s="120"/>
    </row>
    <row r="5" spans="2:7" ht="12" customHeight="1">
      <c r="B5" s="17"/>
      <c r="C5" s="326"/>
      <c r="D5" s="328"/>
      <c r="E5" s="120"/>
      <c r="F5" s="328"/>
      <c r="G5" s="120"/>
    </row>
    <row r="6" spans="2:7" ht="12" customHeight="1">
      <c r="B6" s="17"/>
      <c r="C6" s="120"/>
      <c r="D6" s="123"/>
      <c r="E6" s="120"/>
      <c r="F6" s="123"/>
      <c r="G6" s="120"/>
    </row>
    <row r="7" spans="1:7" ht="14.25">
      <c r="A7" s="217" t="s">
        <v>60</v>
      </c>
      <c r="B7" s="22"/>
      <c r="C7" s="22"/>
      <c r="D7" s="56"/>
      <c r="E7" s="22"/>
      <c r="F7" s="56"/>
      <c r="G7" s="22"/>
    </row>
    <row r="8" spans="1:7" ht="14.25">
      <c r="A8" s="50" t="s">
        <v>61</v>
      </c>
      <c r="B8" s="57"/>
      <c r="C8" s="57"/>
      <c r="D8" s="58"/>
      <c r="E8" s="57"/>
      <c r="F8" s="58"/>
      <c r="G8" s="57"/>
    </row>
    <row r="9" spans="1:7" ht="15">
      <c r="A9" s="59" t="s">
        <v>62</v>
      </c>
      <c r="B9" s="60"/>
      <c r="C9" s="240">
        <v>14</v>
      </c>
      <c r="D9" s="241">
        <v>377184</v>
      </c>
      <c r="E9" s="60"/>
      <c r="F9" s="241">
        <v>378625</v>
      </c>
      <c r="G9" s="60"/>
    </row>
    <row r="10" spans="1:7" ht="15">
      <c r="A10" s="61" t="s">
        <v>63</v>
      </c>
      <c r="B10" s="60"/>
      <c r="C10" s="240">
        <v>15</v>
      </c>
      <c r="D10" s="241">
        <v>41468</v>
      </c>
      <c r="E10" s="60"/>
      <c r="F10" s="241">
        <v>42829</v>
      </c>
      <c r="G10" s="60"/>
    </row>
    <row r="11" spans="1:7" ht="15">
      <c r="A11" s="61" t="s">
        <v>170</v>
      </c>
      <c r="B11" s="60"/>
      <c r="C11" s="240">
        <v>15</v>
      </c>
      <c r="D11" s="241">
        <v>15681</v>
      </c>
      <c r="E11" s="60"/>
      <c r="F11" s="241">
        <v>15909</v>
      </c>
      <c r="G11" s="60"/>
    </row>
    <row r="12" spans="1:7" ht="15">
      <c r="A12" s="230" t="s">
        <v>64</v>
      </c>
      <c r="B12" s="60"/>
      <c r="C12" s="240">
        <v>16</v>
      </c>
      <c r="D12" s="241">
        <v>11277</v>
      </c>
      <c r="E12" s="60"/>
      <c r="F12" s="241">
        <v>10856</v>
      </c>
      <c r="G12" s="60"/>
    </row>
    <row r="13" spans="1:7" ht="15">
      <c r="A13" s="63" t="s">
        <v>65</v>
      </c>
      <c r="B13" s="60"/>
      <c r="C13" s="240">
        <v>17</v>
      </c>
      <c r="D13" s="241">
        <v>63532</v>
      </c>
      <c r="E13" s="60"/>
      <c r="F13" s="241">
        <v>62985</v>
      </c>
      <c r="G13" s="60"/>
    </row>
    <row r="14" spans="1:7" ht="15">
      <c r="A14" s="61" t="s">
        <v>66</v>
      </c>
      <c r="B14" s="60"/>
      <c r="C14" s="240">
        <v>18</v>
      </c>
      <c r="D14" s="241">
        <v>12978</v>
      </c>
      <c r="E14" s="60"/>
      <c r="F14" s="241">
        <v>10079</v>
      </c>
      <c r="G14" s="60"/>
    </row>
    <row r="15" spans="1:8" ht="15">
      <c r="A15" s="63" t="s">
        <v>67</v>
      </c>
      <c r="B15" s="60"/>
      <c r="C15" s="240">
        <v>19</v>
      </c>
      <c r="D15" s="241">
        <v>92686</v>
      </c>
      <c r="E15" s="60"/>
      <c r="F15" s="241">
        <v>91794</v>
      </c>
      <c r="G15" s="60"/>
      <c r="H15" s="117"/>
    </row>
    <row r="16" spans="1:7" ht="15">
      <c r="A16" s="63" t="s">
        <v>68</v>
      </c>
      <c r="B16" s="60"/>
      <c r="C16" s="240">
        <v>20</v>
      </c>
      <c r="D16" s="241">
        <v>11224</v>
      </c>
      <c r="E16" s="60"/>
      <c r="F16" s="241">
        <v>10674</v>
      </c>
      <c r="G16" s="60"/>
    </row>
    <row r="17" spans="1:7" ht="15">
      <c r="A17" s="61" t="s">
        <v>69</v>
      </c>
      <c r="B17" s="69"/>
      <c r="C17" s="242"/>
      <c r="D17" s="241">
        <v>1949</v>
      </c>
      <c r="E17" s="69"/>
      <c r="F17" s="241">
        <v>2421</v>
      </c>
      <c r="G17" s="69"/>
    </row>
    <row r="18" spans="1:7" ht="14.25" customHeight="1">
      <c r="A18" s="64"/>
      <c r="B18" s="57"/>
      <c r="C18" s="243"/>
      <c r="D18" s="302">
        <f>SUM(D9:D17)</f>
        <v>627979</v>
      </c>
      <c r="E18" s="57"/>
      <c r="F18" s="302">
        <f>SUM(F9:F17)</f>
        <v>626172</v>
      </c>
      <c r="G18" s="57"/>
    </row>
    <row r="19" spans="1:8" ht="15">
      <c r="A19" s="50" t="s">
        <v>70</v>
      </c>
      <c r="B19" s="57"/>
      <c r="C19" s="243"/>
      <c r="D19" s="244"/>
      <c r="E19" s="243"/>
      <c r="F19" s="244"/>
      <c r="G19" s="57"/>
      <c r="H19" s="115"/>
    </row>
    <row r="20" spans="1:7" ht="15">
      <c r="A20" s="59" t="s">
        <v>71</v>
      </c>
      <c r="B20" s="60"/>
      <c r="C20" s="240">
        <v>21</v>
      </c>
      <c r="D20" s="241">
        <v>231248</v>
      </c>
      <c r="E20" s="60"/>
      <c r="F20" s="241">
        <v>229873</v>
      </c>
      <c r="G20" s="60"/>
    </row>
    <row r="21" spans="1:7" ht="15">
      <c r="A21" s="59" t="s">
        <v>72</v>
      </c>
      <c r="B21" s="60"/>
      <c r="C21" s="245">
        <v>22</v>
      </c>
      <c r="D21" s="241">
        <v>284862</v>
      </c>
      <c r="E21" s="118"/>
      <c r="F21" s="241">
        <v>255660</v>
      </c>
      <c r="G21" s="118"/>
    </row>
    <row r="22" spans="1:10" ht="15">
      <c r="A22" s="59" t="s">
        <v>73</v>
      </c>
      <c r="B22" s="60"/>
      <c r="C22" s="245">
        <v>23</v>
      </c>
      <c r="D22" s="241">
        <v>7859</v>
      </c>
      <c r="E22" s="118"/>
      <c r="F22" s="241">
        <v>7112</v>
      </c>
      <c r="G22" s="118"/>
      <c r="H22" s="62"/>
      <c r="J22" s="62"/>
    </row>
    <row r="23" spans="1:10" ht="15">
      <c r="A23" s="59" t="s">
        <v>192</v>
      </c>
      <c r="B23" s="60"/>
      <c r="C23" s="245"/>
      <c r="D23" s="241">
        <v>1462</v>
      </c>
      <c r="E23" s="118"/>
      <c r="F23" s="241">
        <v>1462</v>
      </c>
      <c r="G23" s="118"/>
      <c r="H23" s="62"/>
      <c r="J23" s="62"/>
    </row>
    <row r="24" spans="1:7" ht="15">
      <c r="A24" s="59" t="s">
        <v>74</v>
      </c>
      <c r="B24" s="60"/>
      <c r="C24" s="240">
        <v>24</v>
      </c>
      <c r="D24" s="241">
        <v>34241</v>
      </c>
      <c r="E24" s="60"/>
      <c r="F24" s="241">
        <v>27480</v>
      </c>
      <c r="G24" s="60"/>
    </row>
    <row r="25" spans="1:7" ht="15">
      <c r="A25" s="59" t="s">
        <v>75</v>
      </c>
      <c r="B25" s="60"/>
      <c r="C25" s="240">
        <v>25</v>
      </c>
      <c r="D25" s="241">
        <v>26624</v>
      </c>
      <c r="E25" s="60"/>
      <c r="F25" s="241">
        <v>27513</v>
      </c>
      <c r="G25" s="60"/>
    </row>
    <row r="26" spans="1:7" ht="14.25">
      <c r="A26" s="50"/>
      <c r="B26" s="57"/>
      <c r="C26" s="240"/>
      <c r="D26" s="302">
        <f>SUM(D20:D25)</f>
        <v>586296</v>
      </c>
      <c r="E26" s="60"/>
      <c r="F26" s="302">
        <f>SUM(F20:F25)</f>
        <v>549100</v>
      </c>
      <c r="G26" s="60"/>
    </row>
    <row r="27" spans="1:7" ht="6.75" customHeight="1">
      <c r="A27" s="50"/>
      <c r="B27" s="57"/>
      <c r="C27" s="240"/>
      <c r="D27" s="65"/>
      <c r="E27" s="60"/>
      <c r="F27" s="65"/>
      <c r="G27" s="60"/>
    </row>
    <row r="28" spans="1:8" ht="15" thickBot="1">
      <c r="A28" s="50" t="s">
        <v>76</v>
      </c>
      <c r="B28" s="57"/>
      <c r="C28" s="240"/>
      <c r="D28" s="303">
        <f>SUM(D26,D18)</f>
        <v>1214275</v>
      </c>
      <c r="E28" s="60"/>
      <c r="F28" s="303">
        <f>SUM(F26,F18)</f>
        <v>1175272</v>
      </c>
      <c r="G28" s="60"/>
      <c r="H28" s="116"/>
    </row>
    <row r="29" spans="1:7" ht="8.25" customHeight="1" thickTop="1">
      <c r="A29" s="50"/>
      <c r="B29" s="57"/>
      <c r="C29" s="57"/>
      <c r="D29" s="65"/>
      <c r="E29" s="57"/>
      <c r="F29" s="65"/>
      <c r="G29" s="57"/>
    </row>
    <row r="30" spans="1:7" ht="14.25">
      <c r="A30" s="50" t="s">
        <v>77</v>
      </c>
      <c r="B30" s="22"/>
      <c r="C30" s="22"/>
      <c r="D30" s="65"/>
      <c r="E30" s="22"/>
      <c r="F30" s="65"/>
      <c r="G30" s="22"/>
    </row>
    <row r="31" spans="1:7" ht="14.25">
      <c r="A31" s="68" t="s">
        <v>124</v>
      </c>
      <c r="B31" s="22"/>
      <c r="C31" s="22"/>
      <c r="D31" s="67"/>
      <c r="E31" s="22"/>
      <c r="F31" s="67"/>
      <c r="G31" s="22"/>
    </row>
    <row r="32" spans="1:7" ht="15">
      <c r="A32" s="152" t="s">
        <v>78</v>
      </c>
      <c r="B32" s="69"/>
      <c r="C32" s="242"/>
      <c r="D32" s="241">
        <v>134798</v>
      </c>
      <c r="E32" s="69"/>
      <c r="F32" s="241">
        <v>134798</v>
      </c>
      <c r="G32" s="69"/>
    </row>
    <row r="33" spans="1:10" ht="15">
      <c r="A33" s="59" t="s">
        <v>79</v>
      </c>
      <c r="B33" s="69"/>
      <c r="C33" s="242"/>
      <c r="D33" s="241">
        <v>59577</v>
      </c>
      <c r="E33" s="69"/>
      <c r="F33" s="241">
        <v>60977</v>
      </c>
      <c r="G33" s="69"/>
      <c r="J33" s="226"/>
    </row>
    <row r="34" spans="1:10" ht="15">
      <c r="A34" s="59" t="s">
        <v>80</v>
      </c>
      <c r="B34" s="69"/>
      <c r="C34" s="246"/>
      <c r="D34" s="241">
        <v>371639</v>
      </c>
      <c r="E34" s="69"/>
      <c r="F34" s="241">
        <f>360656</f>
        <v>360656</v>
      </c>
      <c r="G34" s="69"/>
      <c r="H34" s="117"/>
      <c r="J34" s="226"/>
    </row>
    <row r="35" spans="1:7" ht="14.25">
      <c r="A35" s="50"/>
      <c r="B35" s="57"/>
      <c r="C35" s="242">
        <v>26</v>
      </c>
      <c r="D35" s="304">
        <f>SUM(D32:D34)</f>
        <v>566014</v>
      </c>
      <c r="E35" s="60"/>
      <c r="F35" s="304">
        <f>SUM(F32:F34)</f>
        <v>556431</v>
      </c>
      <c r="G35" s="60"/>
    </row>
    <row r="36" spans="1:7" ht="9" customHeight="1">
      <c r="A36" s="50"/>
      <c r="B36" s="57"/>
      <c r="C36" s="240"/>
      <c r="D36" s="247"/>
      <c r="E36" s="240"/>
      <c r="F36" s="247"/>
      <c r="G36" s="60"/>
    </row>
    <row r="37" spans="1:7" ht="14.25">
      <c r="A37" s="71" t="s">
        <v>58</v>
      </c>
      <c r="B37" s="57"/>
      <c r="C37" s="240"/>
      <c r="D37" s="305">
        <v>19219</v>
      </c>
      <c r="E37" s="60"/>
      <c r="F37" s="305">
        <v>19341</v>
      </c>
      <c r="G37" s="60"/>
    </row>
    <row r="38" spans="1:7" ht="7.5" customHeight="1">
      <c r="A38" s="71"/>
      <c r="B38" s="57"/>
      <c r="C38" s="240"/>
      <c r="D38" s="70"/>
      <c r="E38" s="60"/>
      <c r="F38" s="70"/>
      <c r="G38" s="60"/>
    </row>
    <row r="39" spans="1:7" ht="14.25">
      <c r="A39" s="72" t="s">
        <v>81</v>
      </c>
      <c r="B39" s="57"/>
      <c r="C39" s="240">
        <v>26</v>
      </c>
      <c r="D39" s="305">
        <f>D37+D35</f>
        <v>585233</v>
      </c>
      <c r="E39" s="60"/>
      <c r="F39" s="305">
        <f>F37+F35</f>
        <v>575772</v>
      </c>
      <c r="G39" s="60"/>
    </row>
    <row r="40" spans="1:7" ht="9" customHeight="1">
      <c r="A40" s="72"/>
      <c r="B40" s="57"/>
      <c r="C40" s="60"/>
      <c r="D40" s="70"/>
      <c r="E40" s="60"/>
      <c r="F40" s="70"/>
      <c r="G40" s="60"/>
    </row>
    <row r="41" spans="1:7" ht="15">
      <c r="A41" s="73" t="s">
        <v>82</v>
      </c>
      <c r="B41" s="57"/>
      <c r="C41" s="57"/>
      <c r="D41" s="66"/>
      <c r="E41" s="57"/>
      <c r="F41" s="66"/>
      <c r="G41" s="57"/>
    </row>
    <row r="42" spans="1:7" ht="15">
      <c r="A42" s="50" t="s">
        <v>83</v>
      </c>
      <c r="B42" s="69"/>
      <c r="C42" s="69"/>
      <c r="D42" s="66"/>
      <c r="E42" s="69"/>
      <c r="F42" s="66"/>
      <c r="G42" s="69"/>
    </row>
    <row r="43" spans="1:7" ht="15">
      <c r="A43" s="59" t="s">
        <v>84</v>
      </c>
      <c r="B43" s="69"/>
      <c r="C43" s="69">
        <v>27</v>
      </c>
      <c r="D43" s="306">
        <v>59339</v>
      </c>
      <c r="E43" s="69"/>
      <c r="F43" s="306">
        <v>56832</v>
      </c>
      <c r="G43" s="69"/>
    </row>
    <row r="44" spans="1:7" ht="16.5" customHeight="1">
      <c r="A44" s="61" t="s">
        <v>85</v>
      </c>
      <c r="B44" s="69"/>
      <c r="C44" s="69"/>
      <c r="D44" s="306">
        <v>8093</v>
      </c>
      <c r="E44" s="69"/>
      <c r="F44" s="306">
        <v>8196</v>
      </c>
      <c r="G44" s="69"/>
    </row>
    <row r="45" spans="1:7" ht="16.5" customHeight="1">
      <c r="A45" s="61" t="s">
        <v>193</v>
      </c>
      <c r="B45" s="69"/>
      <c r="C45" s="69">
        <v>28</v>
      </c>
      <c r="D45" s="306">
        <v>2504</v>
      </c>
      <c r="E45" s="69"/>
      <c r="F45" s="306">
        <v>2972</v>
      </c>
      <c r="G45" s="69"/>
    </row>
    <row r="46" spans="1:8" ht="15">
      <c r="A46" s="59" t="s">
        <v>171</v>
      </c>
      <c r="B46" s="69"/>
      <c r="C46" s="69">
        <v>29</v>
      </c>
      <c r="D46" s="306">
        <v>6396</v>
      </c>
      <c r="E46" s="69"/>
      <c r="F46" s="306">
        <v>6626</v>
      </c>
      <c r="G46" s="69"/>
      <c r="H46" s="117"/>
    </row>
    <row r="47" spans="1:7" ht="15">
      <c r="A47" s="74" t="s">
        <v>86</v>
      </c>
      <c r="B47" s="69"/>
      <c r="C47" s="69">
        <v>30</v>
      </c>
      <c r="D47" s="306">
        <v>25167</v>
      </c>
      <c r="E47" s="69"/>
      <c r="F47" s="306">
        <v>25840</v>
      </c>
      <c r="G47" s="69"/>
    </row>
    <row r="48" spans="1:7" ht="15">
      <c r="A48" s="231" t="s">
        <v>87</v>
      </c>
      <c r="B48" s="69"/>
      <c r="C48" s="69">
        <v>31</v>
      </c>
      <c r="D48" s="306">
        <v>10409</v>
      </c>
      <c r="E48" s="69"/>
      <c r="F48" s="306">
        <v>10940</v>
      </c>
      <c r="G48" s="69"/>
    </row>
    <row r="49" spans="1:7" ht="15">
      <c r="A49" s="59" t="s">
        <v>88</v>
      </c>
      <c r="B49" s="69"/>
      <c r="C49" s="69"/>
      <c r="D49" s="306">
        <v>3933</v>
      </c>
      <c r="E49" s="69"/>
      <c r="F49" s="306">
        <v>4042</v>
      </c>
      <c r="G49" s="69"/>
    </row>
    <row r="50" spans="1:8" ht="15">
      <c r="A50" s="64"/>
      <c r="B50" s="57"/>
      <c r="C50" s="69"/>
      <c r="D50" s="248">
        <f>SUM(D43:D49)</f>
        <v>115841</v>
      </c>
      <c r="E50" s="69"/>
      <c r="F50" s="248">
        <f>SUM(F43:F49)</f>
        <v>115448</v>
      </c>
      <c r="G50" s="69"/>
      <c r="H50" s="75"/>
    </row>
    <row r="51" ht="14.25" customHeight="1"/>
    <row r="52" spans="1:7" ht="15">
      <c r="A52" s="217" t="s">
        <v>89</v>
      </c>
      <c r="B52" s="76"/>
      <c r="C52" s="76"/>
      <c r="D52" s="77"/>
      <c r="E52" s="76"/>
      <c r="F52" s="77"/>
      <c r="G52" s="76"/>
    </row>
    <row r="53" spans="1:7" s="117" customFormat="1" ht="15">
      <c r="A53" s="74" t="s">
        <v>90</v>
      </c>
      <c r="B53" s="60"/>
      <c r="C53" s="60">
        <v>32</v>
      </c>
      <c r="D53" s="306">
        <v>281198</v>
      </c>
      <c r="E53" s="60"/>
      <c r="F53" s="306">
        <v>274829</v>
      </c>
      <c r="G53" s="60"/>
    </row>
    <row r="54" spans="1:7" ht="15">
      <c r="A54" s="74" t="s">
        <v>91</v>
      </c>
      <c r="B54" s="60"/>
      <c r="C54" s="60">
        <v>27</v>
      </c>
      <c r="D54" s="306">
        <v>17832</v>
      </c>
      <c r="E54" s="60"/>
      <c r="F54" s="306">
        <v>16730</v>
      </c>
      <c r="G54" s="60"/>
    </row>
    <row r="55" spans="1:7" ht="15">
      <c r="A55" s="74" t="s">
        <v>173</v>
      </c>
      <c r="B55" s="60"/>
      <c r="C55" s="60">
        <v>33</v>
      </c>
      <c r="D55" s="306">
        <v>144531</v>
      </c>
      <c r="E55" s="60"/>
      <c r="F55" s="306">
        <v>116407</v>
      </c>
      <c r="G55" s="60"/>
    </row>
    <row r="56" spans="1:9" ht="15">
      <c r="A56" s="74" t="s">
        <v>92</v>
      </c>
      <c r="B56" s="60"/>
      <c r="C56" s="60">
        <v>34</v>
      </c>
      <c r="D56" s="306">
        <v>8822</v>
      </c>
      <c r="E56" s="118"/>
      <c r="F56" s="306">
        <v>7668</v>
      </c>
      <c r="G56" s="118"/>
      <c r="H56" s="62"/>
      <c r="I56" s="62"/>
    </row>
    <row r="57" spans="1:7" ht="15">
      <c r="A57" s="232" t="s">
        <v>172</v>
      </c>
      <c r="B57" s="60"/>
      <c r="C57" s="60">
        <v>35</v>
      </c>
      <c r="D57" s="306">
        <v>13534</v>
      </c>
      <c r="E57" s="60"/>
      <c r="F57" s="306">
        <v>24772</v>
      </c>
      <c r="G57" s="60"/>
    </row>
    <row r="58" spans="1:7" ht="15">
      <c r="A58" s="232" t="s">
        <v>194</v>
      </c>
      <c r="B58" s="60"/>
      <c r="C58" s="60">
        <v>30</v>
      </c>
      <c r="D58" s="306">
        <v>10213</v>
      </c>
      <c r="E58" s="60"/>
      <c r="F58" s="306">
        <v>10012</v>
      </c>
      <c r="G58" s="60"/>
    </row>
    <row r="59" spans="1:9" ht="15">
      <c r="A59" s="78" t="s">
        <v>174</v>
      </c>
      <c r="B59" s="60"/>
      <c r="C59" s="60">
        <v>36</v>
      </c>
      <c r="D59" s="306">
        <v>16117</v>
      </c>
      <c r="E59" s="60"/>
      <c r="F59" s="306">
        <v>15418</v>
      </c>
      <c r="G59" s="60"/>
      <c r="H59" s="62"/>
      <c r="I59" s="62"/>
    </row>
    <row r="60" spans="1:7" ht="15">
      <c r="A60" s="74" t="s">
        <v>93</v>
      </c>
      <c r="B60" s="60"/>
      <c r="C60" s="60">
        <v>37</v>
      </c>
      <c r="D60" s="306">
        <v>10693</v>
      </c>
      <c r="E60" s="60"/>
      <c r="F60" s="306">
        <v>7217</v>
      </c>
      <c r="G60" s="60"/>
    </row>
    <row r="61" spans="1:7" ht="15">
      <c r="A61" s="74" t="s">
        <v>94</v>
      </c>
      <c r="B61" s="60"/>
      <c r="C61" s="60">
        <v>38</v>
      </c>
      <c r="D61" s="306">
        <v>10261</v>
      </c>
      <c r="E61" s="60"/>
      <c r="F61" s="306">
        <f>21011-10012</f>
        <v>10999</v>
      </c>
      <c r="G61" s="60"/>
    </row>
    <row r="62" spans="1:8" ht="14.25">
      <c r="A62" s="50"/>
      <c r="B62" s="57"/>
      <c r="C62" s="57"/>
      <c r="D62" s="304">
        <f>SUM(D53:D61)</f>
        <v>513201</v>
      </c>
      <c r="E62" s="57"/>
      <c r="F62" s="304">
        <f>SUM(F53:F61)</f>
        <v>484052</v>
      </c>
      <c r="G62" s="57"/>
      <c r="H62" s="75"/>
    </row>
    <row r="63" spans="1:7" ht="7.5" customHeight="1">
      <c r="A63" s="50"/>
      <c r="B63" s="57"/>
      <c r="C63" s="57"/>
      <c r="D63" s="70"/>
      <c r="E63" s="57"/>
      <c r="F63" s="70"/>
      <c r="G63" s="57"/>
    </row>
    <row r="64" spans="1:8" ht="14.25">
      <c r="A64" s="217" t="s">
        <v>95</v>
      </c>
      <c r="B64" s="57"/>
      <c r="C64" s="57"/>
      <c r="D64" s="305">
        <f>D50+D62</f>
        <v>629042</v>
      </c>
      <c r="E64" s="57"/>
      <c r="F64" s="305">
        <f>F50+F62</f>
        <v>599500</v>
      </c>
      <c r="G64" s="57"/>
      <c r="H64" s="75"/>
    </row>
    <row r="65" spans="1:7" ht="6.75" customHeight="1">
      <c r="A65" s="79"/>
      <c r="B65" s="57"/>
      <c r="C65" s="57"/>
      <c r="D65" s="70"/>
      <c r="E65" s="57"/>
      <c r="F65" s="70"/>
      <c r="G65" s="57"/>
    </row>
    <row r="66" spans="1:7" ht="15" thickBot="1">
      <c r="A66" s="50" t="s">
        <v>96</v>
      </c>
      <c r="B66" s="57"/>
      <c r="C66" s="57"/>
      <c r="D66" s="303">
        <f>D64+D39</f>
        <v>1214275</v>
      </c>
      <c r="E66" s="57"/>
      <c r="F66" s="303">
        <f>F64+F39</f>
        <v>1175272</v>
      </c>
      <c r="G66" s="57"/>
    </row>
    <row r="67" spans="1:7" ht="15.75" thickTop="1">
      <c r="A67" s="59"/>
      <c r="B67" s="60"/>
      <c r="C67" s="249"/>
      <c r="D67" s="250">
        <f>D28-D66</f>
        <v>0</v>
      </c>
      <c r="E67" s="249"/>
      <c r="F67" s="250">
        <f>F28-F66</f>
        <v>0</v>
      </c>
      <c r="G67" s="80"/>
    </row>
    <row r="68" spans="1:7" ht="15">
      <c r="A68" s="81" t="str">
        <f>+SCI!A56</f>
        <v>The notes on pages 5 to 133 are an integral part of the present consolidated financial statement.</v>
      </c>
      <c r="B68" s="60"/>
      <c r="C68" s="82"/>
      <c r="D68" s="83"/>
      <c r="E68" s="82"/>
      <c r="F68" s="83"/>
      <c r="G68" s="82"/>
    </row>
    <row r="69" spans="1:7" ht="15">
      <c r="A69" s="81"/>
      <c r="B69" s="60"/>
      <c r="C69" s="82"/>
      <c r="D69" s="84"/>
      <c r="E69" s="82"/>
      <c r="F69" s="84"/>
      <c r="G69" s="82"/>
    </row>
    <row r="70" spans="1:7" ht="17.25" customHeight="1">
      <c r="A70" s="42"/>
      <c r="B70" s="42"/>
      <c r="C70" s="42"/>
      <c r="D70" s="85"/>
      <c r="E70" s="42"/>
      <c r="F70" s="85"/>
      <c r="G70" s="42"/>
    </row>
    <row r="71" spans="1:7" ht="8.25" customHeight="1">
      <c r="A71" s="42"/>
      <c r="B71" s="42"/>
      <c r="C71" s="42"/>
      <c r="D71" s="85"/>
      <c r="E71" s="42"/>
      <c r="F71" s="85"/>
      <c r="G71" s="42"/>
    </row>
    <row r="72" spans="1:7" s="14" customFormat="1" ht="15">
      <c r="A72" s="38" t="s">
        <v>9</v>
      </c>
      <c r="B72" s="19"/>
      <c r="C72" s="19"/>
      <c r="D72" s="86"/>
      <c r="E72" s="19"/>
      <c r="F72" s="86"/>
      <c r="G72" s="19"/>
    </row>
    <row r="73" spans="1:7" s="14" customFormat="1" ht="15">
      <c r="A73" s="39" t="s">
        <v>4</v>
      </c>
      <c r="B73" s="19"/>
      <c r="C73" s="19"/>
      <c r="D73" s="86"/>
      <c r="E73" s="19"/>
      <c r="F73" s="86"/>
      <c r="G73" s="19"/>
    </row>
    <row r="74" spans="1:7" s="14" customFormat="1" ht="9" customHeight="1">
      <c r="A74" s="39"/>
      <c r="B74" s="19"/>
      <c r="C74" s="19"/>
      <c r="D74" s="86"/>
      <c r="E74" s="19"/>
      <c r="F74" s="86"/>
      <c r="G74" s="19"/>
    </row>
    <row r="75" spans="1:7" s="14" customFormat="1" ht="7.5" customHeight="1">
      <c r="A75" s="39"/>
      <c r="B75" s="19"/>
      <c r="C75" s="19"/>
      <c r="D75" s="86"/>
      <c r="E75" s="19"/>
      <c r="F75" s="86"/>
      <c r="G75" s="19"/>
    </row>
    <row r="76" spans="1:7" s="14" customFormat="1" ht="15">
      <c r="A76" s="38" t="s">
        <v>10</v>
      </c>
      <c r="B76" s="19"/>
      <c r="C76" s="19"/>
      <c r="D76" s="86"/>
      <c r="E76" s="19"/>
      <c r="F76" s="86"/>
      <c r="G76" s="19"/>
    </row>
    <row r="77" spans="1:7" s="14" customFormat="1" ht="15">
      <c r="A77" s="39" t="s">
        <v>11</v>
      </c>
      <c r="B77" s="19"/>
      <c r="C77" s="19"/>
      <c r="D77" s="86"/>
      <c r="E77" s="19"/>
      <c r="F77" s="86"/>
      <c r="G77" s="19"/>
    </row>
    <row r="78" spans="1:7" s="14" customFormat="1" ht="10.5" customHeight="1">
      <c r="A78" s="40"/>
      <c r="B78" s="19"/>
      <c r="C78" s="19"/>
      <c r="D78" s="86"/>
      <c r="E78" s="19"/>
      <c r="F78" s="86"/>
      <c r="G78" s="19"/>
    </row>
    <row r="79" ht="15">
      <c r="A79" s="41" t="s">
        <v>12</v>
      </c>
    </row>
    <row r="80" ht="15">
      <c r="A80" s="122" t="s">
        <v>13</v>
      </c>
    </row>
    <row r="81" ht="15">
      <c r="A81" s="14"/>
    </row>
    <row r="82" ht="15">
      <c r="A82" s="87"/>
    </row>
    <row r="83" ht="15">
      <c r="A83" s="87"/>
    </row>
    <row r="84" ht="15">
      <c r="A84" s="87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71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view="pageBreakPreview" zoomScale="70" zoomScaleSheetLayoutView="70" zoomScalePageLayoutView="0" workbookViewId="0" topLeftCell="A22">
      <selection activeCell="A50" sqref="A50"/>
    </sheetView>
  </sheetViews>
  <sheetFormatPr defaultColWidth="2.57421875" defaultRowHeight="12.75"/>
  <cols>
    <col min="1" max="1" width="85.140625" style="102" customWidth="1"/>
    <col min="2" max="2" width="13.7109375" style="98" customWidth="1"/>
    <col min="3" max="3" width="13.57421875" style="98" customWidth="1"/>
    <col min="4" max="4" width="2.28125" style="98" customWidth="1"/>
    <col min="5" max="5" width="13.57421875" style="98" customWidth="1"/>
    <col min="6" max="6" width="8.7109375" style="98" bestFit="1" customWidth="1"/>
    <col min="7" max="29" width="11.57421875" style="91" customWidth="1"/>
    <col min="30" max="16384" width="2.57421875" style="91" customWidth="1"/>
  </cols>
  <sheetData>
    <row r="1" spans="1:6" s="88" customFormat="1" ht="15">
      <c r="A1" s="110" t="str">
        <f>'Cover '!A1</f>
        <v>SOPHARMA GROUP</v>
      </c>
      <c r="B1" s="127"/>
      <c r="C1" s="127"/>
      <c r="D1" s="127"/>
      <c r="E1" s="127"/>
      <c r="F1" s="128"/>
    </row>
    <row r="2" spans="1:6" s="89" customFormat="1" ht="15">
      <c r="A2" s="111" t="s">
        <v>97</v>
      </c>
      <c r="B2" s="129"/>
      <c r="C2" s="129"/>
      <c r="D2" s="129"/>
      <c r="E2" s="129"/>
      <c r="F2" s="128"/>
    </row>
    <row r="3" spans="1:6" s="89" customFormat="1" ht="15">
      <c r="A3" s="50" t="str">
        <f>SCI!A3</f>
        <v>for the period ended on 31 March 2020</v>
      </c>
      <c r="B3" s="130"/>
      <c r="C3" s="130"/>
      <c r="D3" s="130"/>
      <c r="E3" s="130"/>
      <c r="F3" s="130"/>
    </row>
    <row r="4" spans="2:6" ht="25.5" customHeight="1">
      <c r="B4" s="326" t="s">
        <v>32</v>
      </c>
      <c r="C4" s="324" t="s">
        <v>195</v>
      </c>
      <c r="D4" s="17"/>
      <c r="E4" s="324" t="s">
        <v>179</v>
      </c>
      <c r="F4" s="90"/>
    </row>
    <row r="5" spans="1:6" ht="25.5" customHeight="1">
      <c r="A5" s="131"/>
      <c r="B5" s="326"/>
      <c r="C5" s="325"/>
      <c r="D5" s="17"/>
      <c r="E5" s="325"/>
      <c r="F5" s="90"/>
    </row>
    <row r="6" spans="1:6" ht="20.25">
      <c r="A6" s="131"/>
      <c r="B6" s="92"/>
      <c r="C6" s="93"/>
      <c r="D6" s="92"/>
      <c r="E6" s="93"/>
      <c r="F6" s="90"/>
    </row>
    <row r="7" spans="1:6" ht="15">
      <c r="A7" s="132" t="s">
        <v>98</v>
      </c>
      <c r="B7" s="94"/>
      <c r="C7" s="97"/>
      <c r="D7" s="94"/>
      <c r="E7" s="97"/>
      <c r="F7" s="95"/>
    </row>
    <row r="8" spans="1:7" ht="15">
      <c r="A8" s="133" t="s">
        <v>33</v>
      </c>
      <c r="B8" s="126"/>
      <c r="C8" s="108">
        <v>322205</v>
      </c>
      <c r="D8" s="94"/>
      <c r="E8" s="108">
        <v>321394</v>
      </c>
      <c r="F8" s="108"/>
      <c r="G8" s="95"/>
    </row>
    <row r="9" spans="1:7" ht="15">
      <c r="A9" s="133" t="s">
        <v>99</v>
      </c>
      <c r="B9" s="126"/>
      <c r="C9" s="108">
        <v>-310947</v>
      </c>
      <c r="D9" s="94"/>
      <c r="E9" s="108">
        <v>-301467</v>
      </c>
      <c r="F9" s="108"/>
      <c r="G9" s="95"/>
    </row>
    <row r="10" spans="1:7" ht="15">
      <c r="A10" s="133" t="s">
        <v>175</v>
      </c>
      <c r="B10" s="126"/>
      <c r="C10" s="108">
        <v>-31132</v>
      </c>
      <c r="D10" s="94"/>
      <c r="E10" s="108">
        <v>-28487</v>
      </c>
      <c r="F10" s="108"/>
      <c r="G10" s="95"/>
    </row>
    <row r="11" spans="1:7" s="96" customFormat="1" ht="15">
      <c r="A11" s="133" t="s">
        <v>100</v>
      </c>
      <c r="B11" s="126"/>
      <c r="C11" s="108">
        <v>-17317</v>
      </c>
      <c r="D11" s="94"/>
      <c r="E11" s="108">
        <v>-17337</v>
      </c>
      <c r="F11" s="108"/>
      <c r="G11" s="95"/>
    </row>
    <row r="12" spans="1:7" s="96" customFormat="1" ht="15">
      <c r="A12" s="133" t="s">
        <v>101</v>
      </c>
      <c r="B12" s="126"/>
      <c r="C12" s="108">
        <v>3415</v>
      </c>
      <c r="D12" s="94"/>
      <c r="E12" s="108">
        <v>1456</v>
      </c>
      <c r="F12" s="108"/>
      <c r="G12" s="95"/>
    </row>
    <row r="13" spans="1:7" s="96" customFormat="1" ht="15">
      <c r="A13" s="133" t="s">
        <v>102</v>
      </c>
      <c r="B13" s="126"/>
      <c r="C13" s="108">
        <v>-679</v>
      </c>
      <c r="D13" s="94"/>
      <c r="E13" s="108">
        <v>-1354</v>
      </c>
      <c r="F13" s="108"/>
      <c r="G13" s="95"/>
    </row>
    <row r="14" spans="1:7" s="96" customFormat="1" ht="15">
      <c r="A14" s="133" t="s">
        <v>103</v>
      </c>
      <c r="B14" s="126"/>
      <c r="C14" s="108">
        <v>0</v>
      </c>
      <c r="D14" s="94"/>
      <c r="E14" s="108">
        <v>108</v>
      </c>
      <c r="F14" s="108"/>
      <c r="G14" s="95"/>
    </row>
    <row r="15" spans="1:7" s="96" customFormat="1" ht="15">
      <c r="A15" s="133" t="s">
        <v>104</v>
      </c>
      <c r="B15" s="126"/>
      <c r="C15" s="108">
        <v>-2038</v>
      </c>
      <c r="D15" s="94"/>
      <c r="E15" s="108">
        <v>-2260</v>
      </c>
      <c r="F15" s="108"/>
      <c r="G15" s="95"/>
    </row>
    <row r="16" spans="1:7" s="96" customFormat="1" ht="15">
      <c r="A16" s="133" t="s">
        <v>105</v>
      </c>
      <c r="B16" s="126"/>
      <c r="C16" s="108">
        <v>-1830</v>
      </c>
      <c r="D16" s="94"/>
      <c r="E16" s="108">
        <v>-76</v>
      </c>
      <c r="F16" s="108"/>
      <c r="G16" s="95"/>
    </row>
    <row r="17" spans="1:10" ht="15">
      <c r="A17" s="133" t="s">
        <v>106</v>
      </c>
      <c r="B17" s="126"/>
      <c r="C17" s="108">
        <v>-6261</v>
      </c>
      <c r="D17" s="94"/>
      <c r="E17" s="108">
        <v>-481</v>
      </c>
      <c r="F17" s="108"/>
      <c r="G17" s="95"/>
      <c r="H17" s="134"/>
      <c r="I17" s="134"/>
      <c r="J17" s="134"/>
    </row>
    <row r="18" spans="1:6" s="96" customFormat="1" ht="15">
      <c r="A18" s="132" t="s">
        <v>107</v>
      </c>
      <c r="B18" s="94"/>
      <c r="C18" s="307">
        <f>SUM(C8:C17)</f>
        <v>-44584</v>
      </c>
      <c r="D18" s="94"/>
      <c r="E18" s="307">
        <f>SUM(E8:E17)</f>
        <v>-28504</v>
      </c>
      <c r="F18" s="135"/>
    </row>
    <row r="19" spans="1:6" s="96" customFormat="1" ht="15">
      <c r="A19" s="132"/>
      <c r="B19" s="94"/>
      <c r="C19" s="97"/>
      <c r="D19" s="94"/>
      <c r="E19" s="97"/>
      <c r="F19" s="95"/>
    </row>
    <row r="20" spans="1:6" s="96" customFormat="1" ht="15">
      <c r="A20" s="136" t="s">
        <v>108</v>
      </c>
      <c r="B20" s="94"/>
      <c r="C20" s="97"/>
      <c r="D20" s="94"/>
      <c r="E20" s="97"/>
      <c r="F20" s="95"/>
    </row>
    <row r="21" spans="1:7" ht="15">
      <c r="A21" s="133" t="s">
        <v>109</v>
      </c>
      <c r="B21" s="126"/>
      <c r="C21" s="108">
        <v>-7299</v>
      </c>
      <c r="D21" s="94"/>
      <c r="E21" s="108">
        <f>-5566-136</f>
        <v>-5702</v>
      </c>
      <c r="F21" s="135"/>
      <c r="G21" s="95"/>
    </row>
    <row r="22" spans="1:7" ht="15">
      <c r="A22" s="137" t="s">
        <v>110</v>
      </c>
      <c r="B22" s="153"/>
      <c r="C22" s="108">
        <v>154</v>
      </c>
      <c r="D22" s="94"/>
      <c r="E22" s="108">
        <v>130</v>
      </c>
      <c r="F22" s="135"/>
      <c r="G22" s="95"/>
    </row>
    <row r="23" spans="1:7" ht="15">
      <c r="A23" s="137" t="s">
        <v>196</v>
      </c>
      <c r="B23" s="153"/>
      <c r="C23" s="108">
        <v>-2129</v>
      </c>
      <c r="D23" s="94"/>
      <c r="E23" s="108">
        <v>0</v>
      </c>
      <c r="F23" s="135"/>
      <c r="G23" s="95"/>
    </row>
    <row r="24" spans="1:7" ht="15">
      <c r="A24" s="133" t="s">
        <v>111</v>
      </c>
      <c r="B24" s="126"/>
      <c r="C24" s="108">
        <v>-486</v>
      </c>
      <c r="D24" s="94"/>
      <c r="E24" s="108">
        <v>-814</v>
      </c>
      <c r="F24" s="135"/>
      <c r="G24" s="95"/>
    </row>
    <row r="25" spans="1:7" ht="15">
      <c r="A25" s="133" t="s">
        <v>112</v>
      </c>
      <c r="B25" s="126"/>
      <c r="C25" s="108">
        <v>-4209</v>
      </c>
      <c r="D25" s="94"/>
      <c r="E25" s="108">
        <v>-1447</v>
      </c>
      <c r="F25" s="135"/>
      <c r="G25" s="95"/>
    </row>
    <row r="26" spans="1:7" ht="15">
      <c r="A26" s="133" t="s">
        <v>113</v>
      </c>
      <c r="B26" s="126"/>
      <c r="C26" s="108">
        <v>26</v>
      </c>
      <c r="D26" s="94"/>
      <c r="E26" s="108">
        <v>87</v>
      </c>
      <c r="F26" s="135"/>
      <c r="G26" s="95"/>
    </row>
    <row r="27" spans="1:7" ht="15">
      <c r="A27" s="133" t="s">
        <v>114</v>
      </c>
      <c r="B27" s="126"/>
      <c r="C27" s="108">
        <v>0</v>
      </c>
      <c r="D27" s="94"/>
      <c r="E27" s="108">
        <v>99</v>
      </c>
      <c r="F27" s="135"/>
      <c r="G27" s="95"/>
    </row>
    <row r="28" spans="1:7" ht="15">
      <c r="A28" s="133" t="s">
        <v>115</v>
      </c>
      <c r="B28" s="126"/>
      <c r="C28" s="108">
        <v>-2</v>
      </c>
      <c r="D28" s="94"/>
      <c r="E28" s="108">
        <v>-47</v>
      </c>
      <c r="F28" s="135"/>
      <c r="G28" s="95"/>
    </row>
    <row r="29" spans="1:7" ht="15">
      <c r="A29" s="133" t="s">
        <v>116</v>
      </c>
      <c r="B29" s="138"/>
      <c r="C29" s="308">
        <v>0</v>
      </c>
      <c r="D29" s="138"/>
      <c r="E29" s="308">
        <v>-135</v>
      </c>
      <c r="F29" s="135"/>
      <c r="G29" s="95"/>
    </row>
    <row r="30" spans="1:7" ht="30">
      <c r="A30" s="133" t="s">
        <v>197</v>
      </c>
      <c r="B30" s="138"/>
      <c r="C30" s="308">
        <v>1</v>
      </c>
      <c r="D30" s="138"/>
      <c r="E30" s="308">
        <v>0</v>
      </c>
      <c r="F30" s="135"/>
      <c r="G30" s="95"/>
    </row>
    <row r="31" spans="1:7" ht="15">
      <c r="A31" s="133" t="s">
        <v>117</v>
      </c>
      <c r="B31" s="138"/>
      <c r="C31" s="308">
        <v>-156</v>
      </c>
      <c r="D31" s="138"/>
      <c r="E31" s="308">
        <v>-1214</v>
      </c>
      <c r="F31" s="135"/>
      <c r="G31" s="95"/>
    </row>
    <row r="32" spans="1:7" ht="15">
      <c r="A32" s="137" t="s">
        <v>118</v>
      </c>
      <c r="B32" s="126"/>
      <c r="C32" s="108">
        <v>-1047</v>
      </c>
      <c r="D32" s="94"/>
      <c r="E32" s="108">
        <v>-69580</v>
      </c>
      <c r="F32" s="135"/>
      <c r="G32" s="95"/>
    </row>
    <row r="33" spans="1:7" ht="15">
      <c r="A33" s="133" t="s">
        <v>119</v>
      </c>
      <c r="B33" s="126"/>
      <c r="C33" s="108">
        <v>0</v>
      </c>
      <c r="D33" s="94"/>
      <c r="E33" s="108">
        <v>11217</v>
      </c>
      <c r="F33" s="135"/>
      <c r="G33" s="95"/>
    </row>
    <row r="34" spans="1:7" ht="15">
      <c r="A34" s="137" t="s">
        <v>120</v>
      </c>
      <c r="B34" s="126"/>
      <c r="C34" s="108">
        <v>-643</v>
      </c>
      <c r="D34" s="94"/>
      <c r="E34" s="108">
        <v>-1082</v>
      </c>
      <c r="F34" s="135"/>
      <c r="G34" s="95"/>
    </row>
    <row r="35" spans="1:7" ht="15">
      <c r="A35" s="133" t="s">
        <v>121</v>
      </c>
      <c r="B35" s="126"/>
      <c r="C35" s="309">
        <v>454</v>
      </c>
      <c r="D35" s="94"/>
      <c r="E35" s="309">
        <v>2386</v>
      </c>
      <c r="F35" s="135"/>
      <c r="G35" s="95"/>
    </row>
    <row r="36" spans="1:7" ht="15">
      <c r="A36" s="133" t="s">
        <v>122</v>
      </c>
      <c r="B36" s="126"/>
      <c r="C36" s="108">
        <v>88</v>
      </c>
      <c r="D36" s="94"/>
      <c r="E36" s="108">
        <v>193</v>
      </c>
      <c r="F36" s="135"/>
      <c r="G36" s="95"/>
    </row>
    <row r="37" spans="1:6" ht="15">
      <c r="A37" s="132" t="s">
        <v>123</v>
      </c>
      <c r="B37" s="139"/>
      <c r="C37" s="307">
        <f>SUM(C21:C36)</f>
        <v>-15248</v>
      </c>
      <c r="D37" s="94"/>
      <c r="E37" s="307">
        <f>SUM(E21:E36)</f>
        <v>-65909</v>
      </c>
      <c r="F37" s="140"/>
    </row>
    <row r="38" spans="1:6" ht="15">
      <c r="A38" s="133"/>
      <c r="B38" s="94"/>
      <c r="C38" s="269"/>
      <c r="D38" s="268"/>
      <c r="E38" s="269"/>
      <c r="F38" s="95"/>
    </row>
    <row r="39" spans="1:6" ht="15">
      <c r="A39" s="136" t="s">
        <v>125</v>
      </c>
      <c r="B39" s="94"/>
      <c r="C39" s="141"/>
      <c r="D39" s="94"/>
      <c r="E39" s="141"/>
      <c r="F39" s="140"/>
    </row>
    <row r="40" spans="1:7" ht="15">
      <c r="A40" s="142" t="s">
        <v>126</v>
      </c>
      <c r="B40" s="270"/>
      <c r="C40" s="108">
        <v>13207</v>
      </c>
      <c r="D40" s="94"/>
      <c r="E40" s="108">
        <v>48354</v>
      </c>
      <c r="F40" s="135"/>
      <c r="G40" s="95"/>
    </row>
    <row r="41" spans="1:7" ht="15">
      <c r="A41" s="142" t="s">
        <v>128</v>
      </c>
      <c r="B41" s="270"/>
      <c r="C41" s="108">
        <v>-3594</v>
      </c>
      <c r="D41" s="94"/>
      <c r="E41" s="108">
        <v>-8962</v>
      </c>
      <c r="F41" s="135"/>
      <c r="G41" s="95"/>
    </row>
    <row r="42" spans="1:7" ht="15">
      <c r="A42" s="142" t="s">
        <v>127</v>
      </c>
      <c r="B42" s="270"/>
      <c r="C42" s="108">
        <v>9196</v>
      </c>
      <c r="D42" s="94"/>
      <c r="E42" s="108">
        <v>724</v>
      </c>
      <c r="F42" s="135"/>
      <c r="G42" s="95"/>
    </row>
    <row r="43" spans="1:7" ht="15">
      <c r="A43" s="142" t="s">
        <v>129</v>
      </c>
      <c r="B43" s="270"/>
      <c r="C43" s="108">
        <v>-3881</v>
      </c>
      <c r="D43" s="94"/>
      <c r="E43" s="108">
        <v>-3273</v>
      </c>
      <c r="F43" s="135"/>
      <c r="G43" s="95"/>
    </row>
    <row r="44" spans="1:7" ht="15">
      <c r="A44" s="142" t="s">
        <v>181</v>
      </c>
      <c r="B44" s="270"/>
      <c r="C44" s="108">
        <v>0</v>
      </c>
      <c r="D44" s="94"/>
      <c r="E44" s="108">
        <v>6000</v>
      </c>
      <c r="F44" s="135"/>
      <c r="G44" s="95"/>
    </row>
    <row r="45" spans="1:7" ht="15">
      <c r="A45" s="142" t="s">
        <v>130</v>
      </c>
      <c r="B45" s="270"/>
      <c r="C45" s="108">
        <v>65</v>
      </c>
      <c r="D45" s="94"/>
      <c r="E45" s="108">
        <v>1455</v>
      </c>
      <c r="F45" s="135"/>
      <c r="G45" s="95"/>
    </row>
    <row r="46" spans="1:7" ht="15">
      <c r="A46" s="133" t="s">
        <v>131</v>
      </c>
      <c r="B46" s="268"/>
      <c r="C46" s="108">
        <v>-173</v>
      </c>
      <c r="D46" s="94"/>
      <c r="E46" s="108">
        <v>-90</v>
      </c>
      <c r="F46" s="135"/>
      <c r="G46" s="95"/>
    </row>
    <row r="47" spans="1:7" ht="15">
      <c r="A47" s="133" t="s">
        <v>132</v>
      </c>
      <c r="B47" s="268"/>
      <c r="C47" s="108">
        <v>48450</v>
      </c>
      <c r="D47" s="94"/>
      <c r="E47" s="108">
        <v>49330</v>
      </c>
      <c r="F47" s="135"/>
      <c r="G47" s="95"/>
    </row>
    <row r="48" spans="1:7" ht="15">
      <c r="A48" s="223" t="s">
        <v>133</v>
      </c>
      <c r="B48" s="270"/>
      <c r="C48" s="108">
        <v>-91</v>
      </c>
      <c r="D48" s="94"/>
      <c r="E48" s="108">
        <v>-107</v>
      </c>
      <c r="F48" s="135"/>
      <c r="G48" s="95"/>
    </row>
    <row r="49" spans="1:7" ht="16.5" customHeight="1">
      <c r="A49" s="133" t="s">
        <v>134</v>
      </c>
      <c r="B49" s="270"/>
      <c r="C49" s="308">
        <v>-304</v>
      </c>
      <c r="D49" s="94"/>
      <c r="E49" s="308">
        <v>-301</v>
      </c>
      <c r="F49" s="135"/>
      <c r="G49" s="95"/>
    </row>
    <row r="50" spans="1:7" s="96" customFormat="1" ht="15">
      <c r="A50" s="133" t="s">
        <v>135</v>
      </c>
      <c r="B50" s="270"/>
      <c r="C50" s="108">
        <v>-3675</v>
      </c>
      <c r="D50" s="94"/>
      <c r="E50" s="108">
        <v>-2963</v>
      </c>
      <c r="F50" s="135"/>
      <c r="G50" s="95"/>
    </row>
    <row r="51" spans="1:7" s="96" customFormat="1" ht="15">
      <c r="A51" s="224" t="s">
        <v>136</v>
      </c>
      <c r="B51" s="270"/>
      <c r="C51" s="108">
        <v>0</v>
      </c>
      <c r="D51" s="94"/>
      <c r="E51" s="108">
        <v>-2</v>
      </c>
      <c r="F51" s="135"/>
      <c r="G51" s="95"/>
    </row>
    <row r="52" spans="1:7" ht="15">
      <c r="A52" s="133" t="s">
        <v>137</v>
      </c>
      <c r="B52" s="270"/>
      <c r="C52" s="108">
        <v>-512</v>
      </c>
      <c r="D52" s="94"/>
      <c r="E52" s="108">
        <v>-29</v>
      </c>
      <c r="F52" s="135"/>
      <c r="G52" s="95"/>
    </row>
    <row r="53" spans="1:7" ht="15">
      <c r="A53" s="91" t="s">
        <v>138</v>
      </c>
      <c r="B53" s="270"/>
      <c r="C53" s="108">
        <v>253</v>
      </c>
      <c r="D53" s="94"/>
      <c r="E53" s="108">
        <v>0</v>
      </c>
      <c r="F53" s="135"/>
      <c r="G53" s="95"/>
    </row>
    <row r="54" spans="1:11" ht="15">
      <c r="A54" s="143" t="s">
        <v>139</v>
      </c>
      <c r="B54" s="268"/>
      <c r="C54" s="307">
        <f>SUM(C40:C53)</f>
        <v>58941</v>
      </c>
      <c r="D54" s="94"/>
      <c r="E54" s="307">
        <f>SUM(E40:E53)</f>
        <v>90136</v>
      </c>
      <c r="F54" s="144"/>
      <c r="I54" s="95"/>
      <c r="K54" s="95"/>
    </row>
    <row r="55" spans="1:11" ht="7.5" customHeight="1">
      <c r="A55" s="143"/>
      <c r="B55" s="268"/>
      <c r="C55" s="271"/>
      <c r="D55" s="268"/>
      <c r="E55" s="271"/>
      <c r="F55" s="144"/>
      <c r="I55" s="95"/>
      <c r="K55" s="95"/>
    </row>
    <row r="56" spans="1:11" s="96" customFormat="1" ht="27.75" customHeight="1">
      <c r="A56" s="239" t="s">
        <v>140</v>
      </c>
      <c r="B56" s="268"/>
      <c r="C56" s="272">
        <f>C18+C37+C54</f>
        <v>-891</v>
      </c>
      <c r="D56" s="268"/>
      <c r="E56" s="272">
        <f>E18+E37+E54</f>
        <v>-4277</v>
      </c>
      <c r="F56" s="144"/>
      <c r="G56" s="140"/>
      <c r="I56" s="95"/>
      <c r="K56" s="95"/>
    </row>
    <row r="57" spans="1:11" s="96" customFormat="1" ht="9.75" customHeight="1">
      <c r="A57" s="91"/>
      <c r="B57" s="268"/>
      <c r="C57" s="269"/>
      <c r="D57" s="268"/>
      <c r="E57" s="269"/>
      <c r="F57" s="144"/>
      <c r="I57" s="95"/>
      <c r="K57" s="95"/>
    </row>
    <row r="58" spans="1:11" ht="15">
      <c r="A58" s="91" t="s">
        <v>141</v>
      </c>
      <c r="B58" s="268"/>
      <c r="C58" s="267">
        <v>24129</v>
      </c>
      <c r="D58" s="268"/>
      <c r="E58" s="267">
        <v>22614</v>
      </c>
      <c r="F58" s="144"/>
      <c r="I58" s="95"/>
      <c r="K58" s="95"/>
    </row>
    <row r="59" spans="1:11" ht="9" customHeight="1">
      <c r="A59" s="91"/>
      <c r="B59" s="268"/>
      <c r="C59" s="273"/>
      <c r="D59" s="268"/>
      <c r="E59" s="273"/>
      <c r="F59" s="144"/>
      <c r="I59" s="95"/>
      <c r="K59" s="95"/>
    </row>
    <row r="60" spans="1:11" ht="15.75" thickBot="1">
      <c r="A60" s="96" t="s">
        <v>182</v>
      </c>
      <c r="B60" s="268">
        <f>+'[1]SFP'!C24</f>
        <v>25</v>
      </c>
      <c r="C60" s="274">
        <f>C58+C56</f>
        <v>23238</v>
      </c>
      <c r="D60" s="268"/>
      <c r="E60" s="274">
        <f>E58+E56</f>
        <v>18337</v>
      </c>
      <c r="F60" s="144"/>
      <c r="I60" s="95"/>
      <c r="K60" s="95"/>
    </row>
    <row r="61" spans="1:5" ht="16.5" thickTop="1">
      <c r="A61" s="125"/>
      <c r="B61" s="268"/>
      <c r="C61" s="275"/>
      <c r="D61" s="268"/>
      <c r="E61" s="275"/>
    </row>
    <row r="62" spans="1:5" ht="15">
      <c r="A62" s="225" t="str">
        <f>+SCI!A56</f>
        <v>The notes on pages 5 to 133 are an integral part of the present consolidated financial statement.</v>
      </c>
      <c r="B62" s="94"/>
      <c r="C62" s="126"/>
      <c r="D62" s="94"/>
      <c r="E62" s="94"/>
    </row>
    <row r="63" spans="1:5" ht="15">
      <c r="A63" s="145"/>
      <c r="B63" s="94"/>
      <c r="C63" s="126"/>
      <c r="D63" s="94"/>
      <c r="E63" s="94"/>
    </row>
    <row r="64" spans="1:5" ht="15">
      <c r="A64" s="145"/>
      <c r="B64" s="94"/>
      <c r="C64" s="126"/>
      <c r="D64" s="94"/>
      <c r="E64" s="94"/>
    </row>
    <row r="65" spans="1:5" ht="15">
      <c r="A65" s="233" t="s">
        <v>9</v>
      </c>
      <c r="B65" s="94"/>
      <c r="C65" s="94"/>
      <c r="D65" s="94"/>
      <c r="E65" s="94"/>
    </row>
    <row r="66" spans="1:5" ht="15">
      <c r="A66" s="234" t="s">
        <v>4</v>
      </c>
      <c r="B66" s="94"/>
      <c r="C66" s="94"/>
      <c r="D66" s="94"/>
      <c r="E66" s="94"/>
    </row>
    <row r="67" spans="1:5" ht="15">
      <c r="A67" s="146"/>
      <c r="B67" s="94"/>
      <c r="C67" s="94"/>
      <c r="D67" s="94"/>
      <c r="E67" s="94"/>
    </row>
    <row r="68" spans="1:5" ht="15">
      <c r="A68" s="233" t="s">
        <v>10</v>
      </c>
      <c r="B68" s="94"/>
      <c r="C68" s="94"/>
      <c r="D68" s="94"/>
      <c r="E68" s="94"/>
    </row>
    <row r="69" spans="1:5" ht="15">
      <c r="A69" s="234" t="s">
        <v>11</v>
      </c>
      <c r="B69" s="94"/>
      <c r="C69" s="94"/>
      <c r="D69" s="94"/>
      <c r="E69" s="94"/>
    </row>
    <row r="70" spans="1:5" ht="15">
      <c r="A70" s="147"/>
      <c r="B70" s="94"/>
      <c r="C70" s="94"/>
      <c r="D70" s="94"/>
      <c r="E70" s="94"/>
    </row>
    <row r="71" spans="1:6" ht="15">
      <c r="A71" s="41" t="s">
        <v>12</v>
      </c>
      <c r="B71" s="148"/>
      <c r="C71" s="148"/>
      <c r="D71" s="148"/>
      <c r="E71" s="148"/>
      <c r="F71" s="149"/>
    </row>
    <row r="72" ht="15">
      <c r="A72" s="122" t="s">
        <v>13</v>
      </c>
    </row>
    <row r="73" ht="15">
      <c r="A73" s="134"/>
    </row>
    <row r="74" ht="15">
      <c r="A74" s="99"/>
    </row>
    <row r="75" ht="15">
      <c r="A75" s="100"/>
    </row>
    <row r="76" ht="15">
      <c r="A76" s="101"/>
    </row>
    <row r="77" ht="15">
      <c r="A77" s="101"/>
    </row>
  </sheetData>
  <sheetProtection/>
  <mergeCells count="3">
    <mergeCell ref="B4:B5"/>
    <mergeCell ref="C4:C5"/>
    <mergeCell ref="E4:E5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view="pageBreakPreview" zoomScale="50" zoomScaleNormal="55" zoomScaleSheetLayoutView="50" zoomScalePageLayoutView="0" workbookViewId="0" topLeftCell="A1">
      <selection activeCell="S60" sqref="S60"/>
    </sheetView>
  </sheetViews>
  <sheetFormatPr defaultColWidth="9.140625" defaultRowHeight="12.75"/>
  <cols>
    <col min="1" max="1" width="88.7109375" style="178" customWidth="1"/>
    <col min="2" max="2" width="11.57421875" style="160" customWidth="1"/>
    <col min="3" max="3" width="13.8515625" style="160" customWidth="1"/>
    <col min="4" max="4" width="0.9921875" style="160" customWidth="1"/>
    <col min="5" max="5" width="13.421875" style="160" customWidth="1"/>
    <col min="6" max="6" width="0.85546875" style="160" customWidth="1"/>
    <col min="7" max="7" width="13.57421875" style="160" customWidth="1"/>
    <col min="8" max="8" width="0.9921875" style="160" customWidth="1"/>
    <col min="9" max="9" width="15.8515625" style="160" customWidth="1"/>
    <col min="10" max="10" width="0.9921875" style="160" customWidth="1"/>
    <col min="11" max="11" width="17.57421875" style="160" customWidth="1"/>
    <col min="12" max="12" width="0.5625" style="160" customWidth="1"/>
    <col min="13" max="13" width="20.28125" style="160" customWidth="1"/>
    <col min="14" max="14" width="0.85546875" style="160" customWidth="1"/>
    <col min="15" max="15" width="19.7109375" style="160" customWidth="1"/>
    <col min="16" max="16" width="1.421875" style="160" customWidth="1"/>
    <col min="17" max="17" width="13.7109375" style="160" customWidth="1"/>
    <col min="18" max="18" width="2.421875" style="160" customWidth="1"/>
    <col min="19" max="19" width="20.421875" style="181" customWidth="1"/>
    <col min="20" max="20" width="1.421875" style="160" customWidth="1"/>
    <col min="21" max="21" width="18.8515625" style="160" customWidth="1"/>
    <col min="22" max="22" width="11.7109375" style="103" bestFit="1" customWidth="1"/>
    <col min="23" max="23" width="10.8515625" style="103" customWidth="1"/>
    <col min="24" max="25" width="9.8515625" style="103" bestFit="1" customWidth="1"/>
    <col min="26" max="16384" width="9.140625" style="103" customWidth="1"/>
  </cols>
  <sheetData>
    <row r="1" spans="1:21" ht="18" customHeight="1">
      <c r="A1" s="161" t="str">
        <f>'Cover '!A1</f>
        <v>SOPHARMA GROUP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79"/>
      <c r="S1" s="180"/>
      <c r="T1" s="179"/>
      <c r="U1" s="179"/>
    </row>
    <row r="2" spans="1:17" ht="18" customHeight="1">
      <c r="A2" s="331" t="s">
        <v>142</v>
      </c>
      <c r="B2" s="331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21" ht="18" customHeight="1">
      <c r="A3" s="50" t="str">
        <f>SCI!A3</f>
        <v>for the period ended on 31 March 2020</v>
      </c>
      <c r="B3" s="156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U3" s="183"/>
    </row>
    <row r="4" spans="1:21" ht="43.5" customHeight="1">
      <c r="A4" s="162"/>
      <c r="B4" s="184"/>
      <c r="C4" s="333" t="s">
        <v>176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184"/>
      <c r="S4" s="185" t="s">
        <v>149</v>
      </c>
      <c r="T4" s="184"/>
      <c r="U4" s="185" t="s">
        <v>150</v>
      </c>
    </row>
    <row r="5" spans="1:21" s="104" customFormat="1" ht="28.5" customHeight="1">
      <c r="A5" s="334"/>
      <c r="B5" s="326" t="s">
        <v>32</v>
      </c>
      <c r="C5" s="336" t="s">
        <v>143</v>
      </c>
      <c r="D5" s="209"/>
      <c r="E5" s="329" t="s">
        <v>137</v>
      </c>
      <c r="F5" s="209"/>
      <c r="G5" s="329" t="s">
        <v>144</v>
      </c>
      <c r="H5" s="209"/>
      <c r="I5" s="329" t="s">
        <v>145</v>
      </c>
      <c r="J5" s="218"/>
      <c r="K5" s="329" t="s">
        <v>146</v>
      </c>
      <c r="L5" s="218"/>
      <c r="M5" s="329" t="s">
        <v>147</v>
      </c>
      <c r="N5" s="209"/>
      <c r="O5" s="329" t="s">
        <v>80</v>
      </c>
      <c r="P5" s="209"/>
      <c r="Q5" s="329" t="s">
        <v>148</v>
      </c>
      <c r="R5" s="210"/>
      <c r="S5" s="211"/>
      <c r="T5" s="210"/>
      <c r="U5" s="210"/>
    </row>
    <row r="6" spans="1:21" s="105" customFormat="1" ht="52.5" customHeight="1">
      <c r="A6" s="335"/>
      <c r="B6" s="326"/>
      <c r="C6" s="337"/>
      <c r="D6" s="213"/>
      <c r="E6" s="330"/>
      <c r="F6" s="213"/>
      <c r="G6" s="330"/>
      <c r="H6" s="213"/>
      <c r="I6" s="330"/>
      <c r="J6" s="219"/>
      <c r="K6" s="330"/>
      <c r="L6" s="219"/>
      <c r="M6" s="330"/>
      <c r="N6" s="213"/>
      <c r="O6" s="330"/>
      <c r="P6" s="213"/>
      <c r="Q6" s="330"/>
      <c r="R6" s="212"/>
      <c r="S6" s="214"/>
      <c r="T6" s="215"/>
      <c r="U6" s="215"/>
    </row>
    <row r="7" spans="1:21" s="106" customFormat="1" ht="16.5">
      <c r="A7" s="163"/>
      <c r="B7" s="310"/>
      <c r="C7" s="187" t="s">
        <v>0</v>
      </c>
      <c r="D7" s="187"/>
      <c r="E7" s="187" t="s">
        <v>0</v>
      </c>
      <c r="F7" s="187"/>
      <c r="G7" s="187" t="s">
        <v>0</v>
      </c>
      <c r="H7" s="187"/>
      <c r="I7" s="187" t="s">
        <v>0</v>
      </c>
      <c r="J7" s="187"/>
      <c r="K7" s="187" t="s">
        <v>0</v>
      </c>
      <c r="L7" s="187"/>
      <c r="M7" s="187" t="s">
        <v>0</v>
      </c>
      <c r="N7" s="187"/>
      <c r="O7" s="187" t="s">
        <v>0</v>
      </c>
      <c r="P7" s="187"/>
      <c r="Q7" s="187" t="s">
        <v>0</v>
      </c>
      <c r="R7" s="188"/>
      <c r="S7" s="311" t="s">
        <v>0</v>
      </c>
      <c r="T7" s="187"/>
      <c r="U7" s="187" t="s">
        <v>0</v>
      </c>
    </row>
    <row r="8" spans="1:21" s="105" customFormat="1" ht="12" customHeight="1">
      <c r="A8" s="172"/>
      <c r="B8" s="15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58"/>
      <c r="P8" s="187"/>
      <c r="Q8" s="187"/>
      <c r="R8" s="186"/>
      <c r="S8" s="312"/>
      <c r="T8" s="186"/>
      <c r="U8" s="186"/>
    </row>
    <row r="9" spans="1:21" s="107" customFormat="1" ht="3.75" customHeight="1">
      <c r="A9" s="164"/>
      <c r="B9" s="313"/>
      <c r="C9" s="276"/>
      <c r="D9" s="278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189"/>
      <c r="S9" s="284"/>
      <c r="T9" s="313"/>
      <c r="U9" s="314"/>
    </row>
    <row r="10" spans="1:22" s="107" customFormat="1" ht="24.75" customHeight="1" thickBot="1">
      <c r="A10" s="165" t="s">
        <v>183</v>
      </c>
      <c r="B10" s="184">
        <f>+'[2]SFP'!C39</f>
        <v>26</v>
      </c>
      <c r="C10" s="195">
        <v>134798</v>
      </c>
      <c r="D10" s="190"/>
      <c r="E10" s="195">
        <v>-33337</v>
      </c>
      <c r="F10" s="190"/>
      <c r="G10" s="195">
        <v>55967</v>
      </c>
      <c r="H10" s="190"/>
      <c r="I10" s="195">
        <v>29264</v>
      </c>
      <c r="J10" s="191"/>
      <c r="K10" s="195">
        <v>2933</v>
      </c>
      <c r="L10" s="191"/>
      <c r="M10" s="195">
        <v>834</v>
      </c>
      <c r="N10" s="190"/>
      <c r="O10" s="195">
        <v>285101</v>
      </c>
      <c r="P10" s="190"/>
      <c r="Q10" s="195">
        <v>475560</v>
      </c>
      <c r="R10" s="192"/>
      <c r="S10" s="195">
        <v>32969</v>
      </c>
      <c r="T10" s="193"/>
      <c r="U10" s="195">
        <v>508529</v>
      </c>
      <c r="V10" s="109"/>
    </row>
    <row r="11" spans="1:21" s="107" customFormat="1" ht="18" thickTop="1">
      <c r="A11" s="167" t="s">
        <v>184</v>
      </c>
      <c r="B11" s="184"/>
      <c r="C11" s="191"/>
      <c r="D11" s="190"/>
      <c r="E11" s="190"/>
      <c r="F11" s="190"/>
      <c r="G11" s="191"/>
      <c r="H11" s="190"/>
      <c r="I11" s="191"/>
      <c r="J11" s="191"/>
      <c r="K11" s="191"/>
      <c r="L11" s="191"/>
      <c r="M11" s="191"/>
      <c r="N11" s="190"/>
      <c r="O11" s="191"/>
      <c r="P11" s="190"/>
      <c r="Q11" s="191"/>
      <c r="R11" s="192"/>
      <c r="S11" s="192"/>
      <c r="T11" s="193"/>
      <c r="U11" s="287"/>
    </row>
    <row r="12" spans="1:21" s="107" customFormat="1" ht="16.5">
      <c r="A12" s="168" t="s">
        <v>151</v>
      </c>
      <c r="B12" s="184"/>
      <c r="C12" s="278">
        <v>0</v>
      </c>
      <c r="D12" s="278"/>
      <c r="E12" s="278">
        <v>-2</v>
      </c>
      <c r="F12" s="278"/>
      <c r="G12" s="278">
        <v>0</v>
      </c>
      <c r="H12" s="278"/>
      <c r="I12" s="278">
        <v>0</v>
      </c>
      <c r="J12" s="278"/>
      <c r="K12" s="278">
        <v>0</v>
      </c>
      <c r="L12" s="278"/>
      <c r="M12" s="278">
        <v>0</v>
      </c>
      <c r="N12" s="278"/>
      <c r="O12" s="278">
        <v>0</v>
      </c>
      <c r="P12" s="278"/>
      <c r="Q12" s="278">
        <f>SUM(C12:P12)</f>
        <v>-2</v>
      </c>
      <c r="R12" s="287"/>
      <c r="S12" s="278">
        <v>0</v>
      </c>
      <c r="T12" s="287"/>
      <c r="U12" s="286">
        <f>SUM(Q12:T12)</f>
        <v>-2</v>
      </c>
    </row>
    <row r="13" spans="1:21" s="107" customFormat="1" ht="8.25" customHeight="1">
      <c r="A13" s="168"/>
      <c r="B13" s="184"/>
      <c r="C13" s="191"/>
      <c r="D13" s="190"/>
      <c r="E13" s="190"/>
      <c r="F13" s="190"/>
      <c r="G13" s="191"/>
      <c r="H13" s="190"/>
      <c r="I13" s="191"/>
      <c r="J13" s="191"/>
      <c r="K13" s="191"/>
      <c r="L13" s="191"/>
      <c r="M13" s="191"/>
      <c r="N13" s="190"/>
      <c r="O13" s="191"/>
      <c r="P13" s="190"/>
      <c r="Q13" s="191"/>
      <c r="R13" s="192"/>
      <c r="S13" s="192"/>
      <c r="T13" s="193"/>
      <c r="U13" s="286"/>
    </row>
    <row r="14" spans="1:21" s="107" customFormat="1" ht="18" customHeight="1">
      <c r="A14" s="228" t="s">
        <v>152</v>
      </c>
      <c r="B14" s="184"/>
      <c r="C14" s="279">
        <v>0</v>
      </c>
      <c r="D14" s="278"/>
      <c r="E14" s="278">
        <v>0</v>
      </c>
      <c r="F14" s="278"/>
      <c r="G14" s="279">
        <v>0</v>
      </c>
      <c r="H14" s="279"/>
      <c r="I14" s="279">
        <v>0</v>
      </c>
      <c r="J14" s="279"/>
      <c r="K14" s="279">
        <v>0</v>
      </c>
      <c r="L14" s="279"/>
      <c r="M14" s="279">
        <v>0</v>
      </c>
      <c r="N14" s="279"/>
      <c r="O14" s="279">
        <v>0</v>
      </c>
      <c r="P14" s="278"/>
      <c r="Q14" s="283">
        <f>SUM(C14:P14)</f>
        <v>0</v>
      </c>
      <c r="R14" s="287"/>
      <c r="S14" s="278">
        <v>0</v>
      </c>
      <c r="T14" s="287"/>
      <c r="U14" s="286">
        <f>SUM(Q14:T14)</f>
        <v>0</v>
      </c>
    </row>
    <row r="15" spans="1:21" s="107" customFormat="1" ht="16.5">
      <c r="A15" s="166" t="s">
        <v>153</v>
      </c>
      <c r="B15" s="184"/>
      <c r="C15" s="280">
        <f>C16+C17</f>
        <v>0</v>
      </c>
      <c r="D15" s="283"/>
      <c r="E15" s="280">
        <f>E16+E17</f>
        <v>0</v>
      </c>
      <c r="F15" s="278"/>
      <c r="G15" s="280">
        <f>G16+G17</f>
        <v>0</v>
      </c>
      <c r="H15" s="280">
        <f aca="true" t="shared" si="0" ref="H15:P15">H16+H17</f>
        <v>0</v>
      </c>
      <c r="I15" s="280">
        <f t="shared" si="0"/>
        <v>0</v>
      </c>
      <c r="J15" s="280">
        <f t="shared" si="0"/>
        <v>0</v>
      </c>
      <c r="K15" s="280">
        <f t="shared" si="0"/>
        <v>0</v>
      </c>
      <c r="L15" s="280">
        <f t="shared" si="0"/>
        <v>0</v>
      </c>
      <c r="M15" s="280">
        <f t="shared" si="0"/>
        <v>0</v>
      </c>
      <c r="N15" s="280">
        <f t="shared" si="0"/>
        <v>0</v>
      </c>
      <c r="O15" s="280">
        <f t="shared" si="0"/>
        <v>0</v>
      </c>
      <c r="P15" s="280">
        <f t="shared" si="0"/>
        <v>0</v>
      </c>
      <c r="Q15" s="281">
        <f>SUM(C15:P15)</f>
        <v>0</v>
      </c>
      <c r="R15" s="280">
        <f>R16+R17</f>
        <v>0</v>
      </c>
      <c r="S15" s="280">
        <f>S16+S17</f>
        <v>0</v>
      </c>
      <c r="T15" s="280">
        <f>T16+T17</f>
        <v>0</v>
      </c>
      <c r="U15" s="288">
        <f>SUM(Q15:T15)</f>
        <v>0</v>
      </c>
    </row>
    <row r="16" spans="1:21" s="107" customFormat="1" ht="15.75">
      <c r="A16" s="235" t="s">
        <v>154</v>
      </c>
      <c r="B16" s="184"/>
      <c r="C16" s="190">
        <v>0</v>
      </c>
      <c r="D16" s="190"/>
      <c r="E16" s="190">
        <v>0</v>
      </c>
      <c r="F16" s="190"/>
      <c r="G16" s="190">
        <v>0</v>
      </c>
      <c r="H16" s="190"/>
      <c r="I16" s="190">
        <v>0</v>
      </c>
      <c r="J16" s="190"/>
      <c r="K16" s="190">
        <v>0</v>
      </c>
      <c r="L16" s="190"/>
      <c r="M16" s="190">
        <v>0</v>
      </c>
      <c r="N16" s="190"/>
      <c r="O16" s="190">
        <v>0</v>
      </c>
      <c r="P16" s="190"/>
      <c r="Q16" s="278">
        <v>0</v>
      </c>
      <c r="R16" s="196"/>
      <c r="S16" s="190">
        <v>0</v>
      </c>
      <c r="T16" s="315"/>
      <c r="U16" s="190">
        <v>0</v>
      </c>
    </row>
    <row r="17" spans="1:21" s="107" customFormat="1" ht="15.75">
      <c r="A17" s="235" t="s">
        <v>155</v>
      </c>
      <c r="B17" s="184"/>
      <c r="C17" s="190">
        <v>0</v>
      </c>
      <c r="D17" s="190"/>
      <c r="E17" s="190">
        <v>0</v>
      </c>
      <c r="F17" s="190"/>
      <c r="G17" s="190">
        <v>0</v>
      </c>
      <c r="H17" s="190"/>
      <c r="I17" s="190">
        <v>0</v>
      </c>
      <c r="J17" s="190"/>
      <c r="K17" s="190">
        <v>0</v>
      </c>
      <c r="L17" s="190"/>
      <c r="M17" s="190">
        <v>0</v>
      </c>
      <c r="N17" s="190"/>
      <c r="O17" s="190">
        <v>0</v>
      </c>
      <c r="P17" s="190"/>
      <c r="Q17" s="278">
        <f>SUM(C17:P17)</f>
        <v>0</v>
      </c>
      <c r="R17" s="196"/>
      <c r="S17" s="190">
        <v>0</v>
      </c>
      <c r="T17" s="315"/>
      <c r="U17" s="190">
        <f>SUM(Q17:T17)</f>
        <v>0</v>
      </c>
    </row>
    <row r="18" spans="1:21" s="107" customFormat="1" ht="6.75" customHeight="1">
      <c r="A18" s="170"/>
      <c r="B18" s="184"/>
      <c r="C18" s="191"/>
      <c r="D18" s="190"/>
      <c r="E18" s="190"/>
      <c r="F18" s="190"/>
      <c r="G18" s="191"/>
      <c r="H18" s="190"/>
      <c r="I18" s="191"/>
      <c r="J18" s="191"/>
      <c r="K18" s="191"/>
      <c r="L18" s="191"/>
      <c r="M18" s="191"/>
      <c r="N18" s="190"/>
      <c r="O18" s="191"/>
      <c r="P18" s="190"/>
      <c r="Q18" s="191"/>
      <c r="R18" s="192"/>
      <c r="S18" s="192"/>
      <c r="T18" s="193"/>
      <c r="U18" s="287"/>
    </row>
    <row r="19" spans="1:21" s="107" customFormat="1" ht="16.5">
      <c r="A19" s="164" t="s">
        <v>156</v>
      </c>
      <c r="B19" s="184"/>
      <c r="C19" s="281">
        <v>0</v>
      </c>
      <c r="D19" s="191"/>
      <c r="E19" s="281">
        <v>0</v>
      </c>
      <c r="F19" s="191"/>
      <c r="G19" s="281">
        <v>0</v>
      </c>
      <c r="H19" s="191"/>
      <c r="I19" s="281">
        <v>0</v>
      </c>
      <c r="J19" s="191"/>
      <c r="K19" s="281">
        <v>0</v>
      </c>
      <c r="L19" s="191"/>
      <c r="M19" s="281">
        <v>0</v>
      </c>
      <c r="N19" s="191"/>
      <c r="O19" s="281">
        <f>O20+O21+O23+O24+O22</f>
        <v>2309</v>
      </c>
      <c r="P19" s="281" t="e">
        <f>P20+P21+#REF!+P23+P24</f>
        <v>#REF!</v>
      </c>
      <c r="Q19" s="281">
        <f>Q20+Q21+Q23+Q24+Q22</f>
        <v>2309</v>
      </c>
      <c r="R19" s="281"/>
      <c r="S19" s="281">
        <f>S20+S21+S23+S24+S22</f>
        <v>-10135</v>
      </c>
      <c r="T19" s="281" t="e">
        <f>T20+T21+#REF!+T23+T24</f>
        <v>#REF!</v>
      </c>
      <c r="U19" s="281">
        <f>U20+U21+U23+U24+U22</f>
        <v>-7826</v>
      </c>
    </row>
    <row r="20" spans="1:21" s="107" customFormat="1" ht="16.5">
      <c r="A20" s="170" t="s">
        <v>157</v>
      </c>
      <c r="B20" s="184"/>
      <c r="C20" s="316">
        <v>0</v>
      </c>
      <c r="D20" s="190"/>
      <c r="E20" s="316">
        <v>0</v>
      </c>
      <c r="F20" s="190"/>
      <c r="G20" s="316">
        <v>0</v>
      </c>
      <c r="H20" s="190"/>
      <c r="I20" s="316">
        <v>0</v>
      </c>
      <c r="J20" s="191"/>
      <c r="K20" s="316">
        <v>0</v>
      </c>
      <c r="L20" s="191"/>
      <c r="M20" s="316">
        <v>0</v>
      </c>
      <c r="N20" s="190"/>
      <c r="O20" s="276">
        <v>0</v>
      </c>
      <c r="P20" s="190"/>
      <c r="Q20" s="278">
        <f>C20+E20+G20+I20+K20+M20+O20</f>
        <v>0</v>
      </c>
      <c r="R20" s="192"/>
      <c r="S20" s="276">
        <v>-484</v>
      </c>
      <c r="T20" s="193"/>
      <c r="U20" s="286">
        <f>SUM(Q20:T20)</f>
        <v>-484</v>
      </c>
    </row>
    <row r="21" spans="1:21" s="107" customFormat="1" ht="16.5">
      <c r="A21" s="170" t="s">
        <v>158</v>
      </c>
      <c r="B21" s="184"/>
      <c r="C21" s="316">
        <v>0</v>
      </c>
      <c r="D21" s="190"/>
      <c r="E21" s="316">
        <v>0</v>
      </c>
      <c r="F21" s="190"/>
      <c r="G21" s="316">
        <v>0</v>
      </c>
      <c r="H21" s="190"/>
      <c r="I21" s="316">
        <v>0</v>
      </c>
      <c r="J21" s="191"/>
      <c r="K21" s="316">
        <v>0</v>
      </c>
      <c r="L21" s="191"/>
      <c r="M21" s="316">
        <v>0</v>
      </c>
      <c r="N21" s="190"/>
      <c r="O21" s="276">
        <v>-10</v>
      </c>
      <c r="P21" s="190"/>
      <c r="Q21" s="278">
        <f>C21+E21+G21+I21+K21+M21+O21</f>
        <v>-10</v>
      </c>
      <c r="R21" s="192"/>
      <c r="S21" s="276">
        <v>-676</v>
      </c>
      <c r="T21" s="193"/>
      <c r="U21" s="286">
        <f>SUM(Q21:T21)</f>
        <v>-686</v>
      </c>
    </row>
    <row r="22" spans="1:21" s="107" customFormat="1" ht="16.5">
      <c r="A22" s="170" t="s">
        <v>159</v>
      </c>
      <c r="B22" s="184"/>
      <c r="C22" s="316"/>
      <c r="D22" s="190"/>
      <c r="E22" s="316"/>
      <c r="F22" s="190"/>
      <c r="G22" s="316"/>
      <c r="H22" s="190"/>
      <c r="I22" s="316"/>
      <c r="J22" s="191"/>
      <c r="K22" s="316"/>
      <c r="L22" s="191"/>
      <c r="M22" s="316"/>
      <c r="N22" s="190"/>
      <c r="O22" s="276">
        <v>-223</v>
      </c>
      <c r="P22" s="190"/>
      <c r="Q22" s="278">
        <f>C22+E22+G22+I22+K22+M22+O22</f>
        <v>-223</v>
      </c>
      <c r="R22" s="192"/>
      <c r="S22" s="276">
        <v>687</v>
      </c>
      <c r="T22" s="193"/>
      <c r="U22" s="286">
        <f>SUM(Q22:T22)</f>
        <v>464</v>
      </c>
    </row>
    <row r="23" spans="1:22" s="107" customFormat="1" ht="16.5">
      <c r="A23" s="170" t="s">
        <v>160</v>
      </c>
      <c r="B23" s="184"/>
      <c r="C23" s="316">
        <v>0</v>
      </c>
      <c r="D23" s="190"/>
      <c r="E23" s="316">
        <v>0</v>
      </c>
      <c r="F23" s="190"/>
      <c r="G23" s="316">
        <v>0</v>
      </c>
      <c r="H23" s="190"/>
      <c r="I23" s="316">
        <v>0</v>
      </c>
      <c r="J23" s="191"/>
      <c r="K23" s="316">
        <v>0</v>
      </c>
      <c r="L23" s="191"/>
      <c r="M23" s="316">
        <v>0</v>
      </c>
      <c r="N23" s="190"/>
      <c r="O23" s="276">
        <v>2477</v>
      </c>
      <c r="P23" s="190"/>
      <c r="Q23" s="278">
        <f>C23+E23+G23+I23+K23+M23+O23</f>
        <v>2477</v>
      </c>
      <c r="R23" s="192"/>
      <c r="S23" s="276">
        <v>-10744</v>
      </c>
      <c r="T23" s="193"/>
      <c r="U23" s="286">
        <f>SUM(Q23:T23)</f>
        <v>-8267</v>
      </c>
      <c r="V23" s="216"/>
    </row>
    <row r="24" spans="1:21" s="107" customFormat="1" ht="16.5">
      <c r="A24" s="170" t="s">
        <v>161</v>
      </c>
      <c r="B24" s="184"/>
      <c r="C24" s="316">
        <v>0</v>
      </c>
      <c r="D24" s="190"/>
      <c r="E24" s="316">
        <v>0</v>
      </c>
      <c r="F24" s="190"/>
      <c r="G24" s="316">
        <v>0</v>
      </c>
      <c r="H24" s="190"/>
      <c r="I24" s="316">
        <v>0</v>
      </c>
      <c r="J24" s="191"/>
      <c r="K24" s="316">
        <v>0</v>
      </c>
      <c r="L24" s="191"/>
      <c r="M24" s="316">
        <v>0</v>
      </c>
      <c r="N24" s="190"/>
      <c r="O24" s="276">
        <v>65</v>
      </c>
      <c r="P24" s="190"/>
      <c r="Q24" s="278">
        <f>C24+E24+G24+I24+K24+M24+O24</f>
        <v>65</v>
      </c>
      <c r="R24" s="192"/>
      <c r="S24" s="276">
        <v>1082</v>
      </c>
      <c r="T24" s="193"/>
      <c r="U24" s="286">
        <f>SUM(Q24:T24)</f>
        <v>1147</v>
      </c>
    </row>
    <row r="25" spans="1:21" s="107" customFormat="1" ht="6.75" customHeight="1">
      <c r="A25" s="170"/>
      <c r="B25" s="184"/>
      <c r="C25" s="191"/>
      <c r="D25" s="190"/>
      <c r="E25" s="190"/>
      <c r="F25" s="190"/>
      <c r="G25" s="191"/>
      <c r="H25" s="190"/>
      <c r="I25" s="191"/>
      <c r="J25" s="191"/>
      <c r="K25" s="191"/>
      <c r="L25" s="191"/>
      <c r="M25" s="191"/>
      <c r="N25" s="190"/>
      <c r="O25" s="191"/>
      <c r="P25" s="190"/>
      <c r="Q25" s="191"/>
      <c r="R25" s="192"/>
      <c r="S25" s="192"/>
      <c r="T25" s="193"/>
      <c r="U25" s="287"/>
    </row>
    <row r="26" spans="1:22" s="107" customFormat="1" ht="16.5">
      <c r="A26" s="220" t="s">
        <v>162</v>
      </c>
      <c r="B26" s="184"/>
      <c r="C26" s="281">
        <v>0</v>
      </c>
      <c r="D26" s="190"/>
      <c r="E26" s="281">
        <v>0</v>
      </c>
      <c r="F26" s="190"/>
      <c r="G26" s="281">
        <v>0</v>
      </c>
      <c r="H26" s="190"/>
      <c r="I26" s="281">
        <f>I27+I28</f>
        <v>0</v>
      </c>
      <c r="J26" s="191"/>
      <c r="K26" s="281">
        <f>K27+K28</f>
        <v>55</v>
      </c>
      <c r="L26" s="283">
        <f>L27+L28</f>
        <v>0</v>
      </c>
      <c r="M26" s="281">
        <f>M27+M28</f>
        <v>629</v>
      </c>
      <c r="N26" s="190"/>
      <c r="O26" s="281">
        <f>O27+O28</f>
        <v>15432</v>
      </c>
      <c r="P26" s="190"/>
      <c r="Q26" s="281">
        <f>Q27+Q28</f>
        <v>16116</v>
      </c>
      <c r="R26" s="192"/>
      <c r="S26" s="281">
        <f>S27+S28</f>
        <v>2336</v>
      </c>
      <c r="T26" s="193"/>
      <c r="U26" s="281">
        <f>U27+U28</f>
        <v>18452</v>
      </c>
      <c r="V26" s="119"/>
    </row>
    <row r="27" spans="1:22" s="107" customFormat="1" ht="16.5">
      <c r="A27" s="169" t="s">
        <v>163</v>
      </c>
      <c r="B27" s="184"/>
      <c r="C27" s="317">
        <v>0</v>
      </c>
      <c r="D27" s="190"/>
      <c r="E27" s="317">
        <v>0</v>
      </c>
      <c r="F27" s="190"/>
      <c r="G27" s="317">
        <v>0</v>
      </c>
      <c r="H27" s="190"/>
      <c r="I27" s="278">
        <v>0</v>
      </c>
      <c r="J27" s="191"/>
      <c r="K27" s="278">
        <v>0</v>
      </c>
      <c r="L27" s="191"/>
      <c r="M27" s="278">
        <v>0</v>
      </c>
      <c r="N27" s="190"/>
      <c r="O27" s="278">
        <v>15432</v>
      </c>
      <c r="P27" s="190"/>
      <c r="Q27" s="278">
        <f>SUM(C27:P27)</f>
        <v>15432</v>
      </c>
      <c r="R27" s="192"/>
      <c r="S27" s="278">
        <v>1794</v>
      </c>
      <c r="T27" s="193"/>
      <c r="U27" s="286">
        <f>SUM(Q27:T27)</f>
        <v>17226</v>
      </c>
      <c r="V27" s="109"/>
    </row>
    <row r="28" spans="1:21" s="107" customFormat="1" ht="16.5">
      <c r="A28" s="169" t="s">
        <v>164</v>
      </c>
      <c r="B28" s="184"/>
      <c r="C28" s="317">
        <v>0</v>
      </c>
      <c r="D28" s="190"/>
      <c r="E28" s="317">
        <v>0</v>
      </c>
      <c r="F28" s="190"/>
      <c r="G28" s="317">
        <v>0</v>
      </c>
      <c r="H28" s="190"/>
      <c r="I28" s="278">
        <v>0</v>
      </c>
      <c r="J28" s="191"/>
      <c r="K28" s="278">
        <v>55</v>
      </c>
      <c r="L28" s="191"/>
      <c r="M28" s="278">
        <v>629</v>
      </c>
      <c r="N28" s="190"/>
      <c r="O28" s="278">
        <v>0</v>
      </c>
      <c r="P28" s="190"/>
      <c r="Q28" s="278">
        <f>SUM(C28:P28)</f>
        <v>684</v>
      </c>
      <c r="R28" s="192"/>
      <c r="S28" s="278">
        <v>542</v>
      </c>
      <c r="T28" s="193"/>
      <c r="U28" s="286">
        <f>SUM(Q28:T28)</f>
        <v>1226</v>
      </c>
    </row>
    <row r="29" spans="1:21" s="107" customFormat="1" ht="5.25" customHeight="1">
      <c r="A29" s="164"/>
      <c r="B29" s="184"/>
      <c r="C29" s="317"/>
      <c r="D29" s="190"/>
      <c r="E29" s="317"/>
      <c r="F29" s="190"/>
      <c r="G29" s="317"/>
      <c r="H29" s="190"/>
      <c r="I29" s="278"/>
      <c r="J29" s="191"/>
      <c r="K29" s="278"/>
      <c r="L29" s="191"/>
      <c r="M29" s="278"/>
      <c r="N29" s="190"/>
      <c r="O29" s="278"/>
      <c r="P29" s="190"/>
      <c r="Q29" s="283"/>
      <c r="R29" s="192"/>
      <c r="S29" s="278"/>
      <c r="T29" s="193"/>
      <c r="U29" s="286"/>
    </row>
    <row r="30" spans="1:22" s="107" customFormat="1" ht="16.5">
      <c r="A30" s="164" t="s">
        <v>165</v>
      </c>
      <c r="B30" s="184"/>
      <c r="C30" s="317">
        <v>0</v>
      </c>
      <c r="D30" s="190"/>
      <c r="E30" s="317">
        <v>0</v>
      </c>
      <c r="F30" s="190"/>
      <c r="G30" s="317">
        <v>0</v>
      </c>
      <c r="H30" s="190"/>
      <c r="I30" s="278">
        <v>-175</v>
      </c>
      <c r="J30" s="191"/>
      <c r="K30" s="317">
        <v>0</v>
      </c>
      <c r="L30" s="191"/>
      <c r="M30" s="317">
        <v>0</v>
      </c>
      <c r="N30" s="190"/>
      <c r="O30" s="278">
        <v>175</v>
      </c>
      <c r="P30" s="190"/>
      <c r="Q30" s="278">
        <f>SUM(I30:P30)</f>
        <v>0</v>
      </c>
      <c r="R30" s="192"/>
      <c r="S30" s="278">
        <v>0</v>
      </c>
      <c r="T30" s="193"/>
      <c r="U30" s="286">
        <f>Q30+S30</f>
        <v>0</v>
      </c>
      <c r="V30" s="216"/>
    </row>
    <row r="31" spans="1:21" s="107" customFormat="1" ht="7.5" customHeight="1">
      <c r="A31" s="164"/>
      <c r="B31" s="184"/>
      <c r="C31" s="191"/>
      <c r="D31" s="190"/>
      <c r="E31" s="190"/>
      <c r="F31" s="190"/>
      <c r="G31" s="191"/>
      <c r="H31" s="190"/>
      <c r="I31" s="191"/>
      <c r="J31" s="191"/>
      <c r="K31" s="191"/>
      <c r="L31" s="191"/>
      <c r="M31" s="191"/>
      <c r="N31" s="190"/>
      <c r="O31" s="191"/>
      <c r="P31" s="190"/>
      <c r="Q31" s="191"/>
      <c r="R31" s="192"/>
      <c r="S31" s="192"/>
      <c r="T31" s="193"/>
      <c r="U31" s="287"/>
    </row>
    <row r="32" spans="1:22" s="107" customFormat="1" ht="18" customHeight="1" thickBot="1">
      <c r="A32" s="165" t="s">
        <v>186</v>
      </c>
      <c r="B32" s="184">
        <f>+'[2]SFP'!C39</f>
        <v>26</v>
      </c>
      <c r="C32" s="195">
        <f>+C10+C12+C15+C19+C26+C30</f>
        <v>134798</v>
      </c>
      <c r="D32" s="195">
        <f>+D10+D12+D15+D19+D26+D30</f>
        <v>0</v>
      </c>
      <c r="E32" s="195">
        <f>E12+E15+E19+E26+E30+E14+E10</f>
        <v>-33339</v>
      </c>
      <c r="F32" s="195" t="e">
        <f>#REF!+F12+F15+F19+F26+F30+F14</f>
        <v>#REF!</v>
      </c>
      <c r="G32" s="195">
        <f>G12+G15+G19+G26+G30+G14+G10</f>
        <v>55967</v>
      </c>
      <c r="H32" s="195" t="e">
        <f>#REF!+H12+H15+H19+H26+H30+H14</f>
        <v>#REF!</v>
      </c>
      <c r="I32" s="195">
        <f>I12+I15+I19+I26+I30+I14+I10</f>
        <v>29089</v>
      </c>
      <c r="J32" s="195" t="e">
        <f>#REF!+J12+J15+J19+J26+J30+J14</f>
        <v>#REF!</v>
      </c>
      <c r="K32" s="195">
        <f>K12+K15+K19+K26+K30+K14+K10</f>
        <v>2988</v>
      </c>
      <c r="L32" s="195" t="e">
        <f>#REF!+L12+L15+L19+L26+L30+L14</f>
        <v>#REF!</v>
      </c>
      <c r="M32" s="195">
        <f>M12+M15+M19+M26+M30+M14+M10</f>
        <v>1463</v>
      </c>
      <c r="N32" s="195" t="e">
        <f>#REF!+N12+N15+N19+N26+N30+N14</f>
        <v>#REF!</v>
      </c>
      <c r="O32" s="195">
        <f>O12+O15+O19+O26+O30+O14+O10</f>
        <v>303017</v>
      </c>
      <c r="P32" s="195" t="e">
        <f>#REF!+P12+P15+P19+P26+P30+P14</f>
        <v>#REF!</v>
      </c>
      <c r="Q32" s="195">
        <f>Q12+Q15+Q19+Q26+Q30+Q14+Q10</f>
        <v>493983</v>
      </c>
      <c r="R32" s="195"/>
      <c r="S32" s="195">
        <f>S12+S15+S19+S26+S30+S14+S10</f>
        <v>25170</v>
      </c>
      <c r="T32" s="195" t="e">
        <f>+T10+T12+T15+T19+T26+T30</f>
        <v>#REF!</v>
      </c>
      <c r="U32" s="195">
        <f>U12+U15+U19+U26+U30+U14+U10</f>
        <v>519153</v>
      </c>
      <c r="V32" s="109"/>
    </row>
    <row r="33" spans="1:22" s="107" customFormat="1" ht="12" customHeight="1" thickTop="1">
      <c r="A33" s="165"/>
      <c r="B33" s="184"/>
      <c r="C33" s="191"/>
      <c r="D33" s="190"/>
      <c r="E33" s="191"/>
      <c r="F33" s="190"/>
      <c r="G33" s="191"/>
      <c r="H33" s="190"/>
      <c r="I33" s="191"/>
      <c r="J33" s="191"/>
      <c r="K33" s="191"/>
      <c r="L33" s="191"/>
      <c r="M33" s="191"/>
      <c r="N33" s="190"/>
      <c r="O33" s="191"/>
      <c r="P33" s="190"/>
      <c r="Q33" s="191"/>
      <c r="R33" s="192"/>
      <c r="S33" s="191"/>
      <c r="T33" s="193"/>
      <c r="U33" s="191"/>
      <c r="V33" s="109"/>
    </row>
    <row r="34" spans="1:22" s="107" customFormat="1" ht="15.75" customHeight="1" thickBot="1">
      <c r="A34" s="165" t="s">
        <v>198</v>
      </c>
      <c r="B34" s="184"/>
      <c r="C34" s="195">
        <v>134798</v>
      </c>
      <c r="D34" s="190"/>
      <c r="E34" s="195">
        <v>-34142</v>
      </c>
      <c r="F34" s="190"/>
      <c r="G34" s="195">
        <v>59297</v>
      </c>
      <c r="H34" s="190"/>
      <c r="I34" s="195">
        <v>28871</v>
      </c>
      <c r="J34" s="191"/>
      <c r="K34" s="195">
        <v>2873</v>
      </c>
      <c r="L34" s="191"/>
      <c r="M34" s="195">
        <v>4078</v>
      </c>
      <c r="N34" s="190"/>
      <c r="O34" s="195">
        <v>360656</v>
      </c>
      <c r="P34" s="190"/>
      <c r="Q34" s="195">
        <v>556431</v>
      </c>
      <c r="R34" s="192"/>
      <c r="S34" s="195">
        <v>19341</v>
      </c>
      <c r="T34" s="193"/>
      <c r="U34" s="195">
        <v>575772</v>
      </c>
      <c r="V34" s="109"/>
    </row>
    <row r="35" spans="1:21" s="107" customFormat="1" ht="18" thickTop="1">
      <c r="A35" s="167" t="s">
        <v>184</v>
      </c>
      <c r="B35" s="184"/>
      <c r="C35" s="191"/>
      <c r="D35" s="190"/>
      <c r="E35" s="190"/>
      <c r="F35" s="190"/>
      <c r="G35" s="191"/>
      <c r="H35" s="190"/>
      <c r="I35" s="191"/>
      <c r="J35" s="191"/>
      <c r="K35" s="191"/>
      <c r="L35" s="191"/>
      <c r="M35" s="191"/>
      <c r="N35" s="190"/>
      <c r="O35" s="191"/>
      <c r="P35" s="190"/>
      <c r="Q35" s="191"/>
      <c r="R35" s="192"/>
      <c r="S35" s="192"/>
      <c r="T35" s="193"/>
      <c r="U35" s="287"/>
    </row>
    <row r="36" spans="1:21" s="107" customFormat="1" ht="16.5">
      <c r="A36" s="168" t="s">
        <v>151</v>
      </c>
      <c r="B36" s="184"/>
      <c r="C36" s="278">
        <v>0</v>
      </c>
      <c r="D36" s="278"/>
      <c r="E36" s="278">
        <v>0</v>
      </c>
      <c r="F36" s="278"/>
      <c r="G36" s="278">
        <v>0</v>
      </c>
      <c r="H36" s="278"/>
      <c r="I36" s="278">
        <v>0</v>
      </c>
      <c r="J36" s="278"/>
      <c r="K36" s="278">
        <v>0</v>
      </c>
      <c r="L36" s="278"/>
      <c r="M36" s="278">
        <v>0</v>
      </c>
      <c r="N36" s="278"/>
      <c r="O36" s="278">
        <v>0</v>
      </c>
      <c r="P36" s="278"/>
      <c r="Q36" s="278">
        <f>SUM(C36:O36)</f>
        <v>0</v>
      </c>
      <c r="R36" s="287"/>
      <c r="S36" s="278">
        <v>0</v>
      </c>
      <c r="T36" s="287"/>
      <c r="U36" s="287">
        <f>+Q36+S36</f>
        <v>0</v>
      </c>
    </row>
    <row r="37" spans="1:21" s="107" customFormat="1" ht="6" customHeight="1">
      <c r="A37" s="168"/>
      <c r="B37" s="1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83"/>
      <c r="R37" s="287"/>
      <c r="S37" s="278"/>
      <c r="T37" s="287"/>
      <c r="U37" s="286"/>
    </row>
    <row r="38" spans="1:21" s="107" customFormat="1" ht="16.5">
      <c r="A38" s="166" t="s">
        <v>166</v>
      </c>
      <c r="B38" s="184"/>
      <c r="C38" s="282">
        <v>0</v>
      </c>
      <c r="D38" s="283"/>
      <c r="E38" s="282">
        <v>0</v>
      </c>
      <c r="F38" s="278"/>
      <c r="G38" s="281">
        <f>G39+G40</f>
        <v>0</v>
      </c>
      <c r="H38" s="278">
        <f aca="true" t="shared" si="1" ref="H38:N38">H39+H40</f>
        <v>0</v>
      </c>
      <c r="I38" s="282">
        <f t="shared" si="1"/>
        <v>0</v>
      </c>
      <c r="J38" s="278">
        <f t="shared" si="1"/>
        <v>0</v>
      </c>
      <c r="K38" s="282">
        <f t="shared" si="1"/>
        <v>0</v>
      </c>
      <c r="L38" s="278">
        <f t="shared" si="1"/>
        <v>0</v>
      </c>
      <c r="M38" s="282">
        <f t="shared" si="1"/>
        <v>0</v>
      </c>
      <c r="N38" s="278">
        <f t="shared" si="1"/>
        <v>0</v>
      </c>
      <c r="O38" s="281">
        <f>O39+O40</f>
        <v>0</v>
      </c>
      <c r="P38" s="281">
        <f aca="true" t="shared" si="2" ref="P38:U38">P39+P40</f>
        <v>0</v>
      </c>
      <c r="Q38" s="281">
        <f t="shared" si="2"/>
        <v>0</v>
      </c>
      <c r="R38" s="281">
        <f t="shared" si="2"/>
        <v>0</v>
      </c>
      <c r="S38" s="281">
        <f t="shared" si="2"/>
        <v>0</v>
      </c>
      <c r="T38" s="281">
        <f t="shared" si="2"/>
        <v>0</v>
      </c>
      <c r="U38" s="281">
        <f t="shared" si="2"/>
        <v>0</v>
      </c>
    </row>
    <row r="39" spans="1:21" s="107" customFormat="1" ht="16.5">
      <c r="A39" s="170" t="s">
        <v>154</v>
      </c>
      <c r="B39" s="184"/>
      <c r="C39" s="278">
        <v>0</v>
      </c>
      <c r="D39" s="278"/>
      <c r="E39" s="278">
        <v>0</v>
      </c>
      <c r="F39" s="278"/>
      <c r="G39" s="278">
        <v>0</v>
      </c>
      <c r="H39" s="278"/>
      <c r="I39" s="278">
        <v>0</v>
      </c>
      <c r="J39" s="278"/>
      <c r="K39" s="278">
        <v>0</v>
      </c>
      <c r="L39" s="278"/>
      <c r="M39" s="278">
        <v>0</v>
      </c>
      <c r="N39" s="278"/>
      <c r="O39" s="278">
        <v>0</v>
      </c>
      <c r="P39" s="278"/>
      <c r="Q39" s="278">
        <f>SUM(C39:O39)</f>
        <v>0</v>
      </c>
      <c r="R39" s="286"/>
      <c r="S39" s="278">
        <v>0</v>
      </c>
      <c r="T39" s="289"/>
      <c r="U39" s="290">
        <f aca="true" t="shared" si="3" ref="U39:U47">+Q39+S39</f>
        <v>0</v>
      </c>
    </row>
    <row r="40" spans="1:21" s="107" customFormat="1" ht="16.5">
      <c r="A40" s="170" t="s">
        <v>155</v>
      </c>
      <c r="B40" s="184"/>
      <c r="C40" s="278">
        <v>0</v>
      </c>
      <c r="D40" s="278"/>
      <c r="E40" s="278">
        <v>0</v>
      </c>
      <c r="F40" s="278"/>
      <c r="G40" s="278">
        <v>0</v>
      </c>
      <c r="H40" s="278"/>
      <c r="I40" s="278">
        <v>0</v>
      </c>
      <c r="J40" s="278"/>
      <c r="K40" s="278">
        <v>0</v>
      </c>
      <c r="L40" s="278"/>
      <c r="M40" s="278">
        <v>0</v>
      </c>
      <c r="N40" s="278"/>
      <c r="O40" s="278">
        <v>0</v>
      </c>
      <c r="P40" s="278"/>
      <c r="Q40" s="278">
        <f>SUM(C40:O40)</f>
        <v>0</v>
      </c>
      <c r="R40" s="286"/>
      <c r="S40" s="278">
        <v>0</v>
      </c>
      <c r="T40" s="286"/>
      <c r="U40" s="287">
        <f t="shared" si="3"/>
        <v>0</v>
      </c>
    </row>
    <row r="41" spans="1:21" s="107" customFormat="1" ht="6.75" customHeight="1">
      <c r="A41" s="170"/>
      <c r="B41" s="184"/>
      <c r="C41" s="283"/>
      <c r="D41" s="278"/>
      <c r="E41" s="278"/>
      <c r="F41" s="278"/>
      <c r="G41" s="283"/>
      <c r="H41" s="278"/>
      <c r="I41" s="283"/>
      <c r="J41" s="283"/>
      <c r="K41" s="283"/>
      <c r="L41" s="283"/>
      <c r="M41" s="283"/>
      <c r="N41" s="278"/>
      <c r="O41" s="283"/>
      <c r="P41" s="278"/>
      <c r="Q41" s="283"/>
      <c r="R41" s="287"/>
      <c r="S41" s="287"/>
      <c r="T41" s="287"/>
      <c r="U41" s="287"/>
    </row>
    <row r="42" spans="1:21" s="107" customFormat="1" ht="16.5">
      <c r="A42" s="164" t="s">
        <v>156</v>
      </c>
      <c r="B42" s="184"/>
      <c r="C42" s="282">
        <v>0</v>
      </c>
      <c r="D42" s="283"/>
      <c r="E42" s="282">
        <v>0</v>
      </c>
      <c r="F42" s="283"/>
      <c r="G42" s="282">
        <v>0</v>
      </c>
      <c r="H42" s="283"/>
      <c r="I42" s="282">
        <v>0</v>
      </c>
      <c r="J42" s="283"/>
      <c r="K42" s="282">
        <v>0</v>
      </c>
      <c r="L42" s="283"/>
      <c r="M42" s="282">
        <v>0</v>
      </c>
      <c r="N42" s="283"/>
      <c r="O42" s="281">
        <f>SUM(O43:O47)</f>
        <v>77</v>
      </c>
      <c r="P42" s="278"/>
      <c r="Q42" s="281">
        <f>SUM(Q43:Q47)</f>
        <v>77</v>
      </c>
      <c r="R42" s="287"/>
      <c r="S42" s="280">
        <f>SUM(S43:S47)</f>
        <v>2887</v>
      </c>
      <c r="T42" s="287"/>
      <c r="U42" s="280">
        <f t="shared" si="3"/>
        <v>2964</v>
      </c>
    </row>
    <row r="43" spans="1:21" s="107" customFormat="1" ht="16.5">
      <c r="A43" s="170" t="s">
        <v>167</v>
      </c>
      <c r="B43" s="184"/>
      <c r="C43" s="278">
        <v>0</v>
      </c>
      <c r="D43" s="278"/>
      <c r="E43" s="278">
        <v>0</v>
      </c>
      <c r="F43" s="278"/>
      <c r="G43" s="278">
        <v>0</v>
      </c>
      <c r="H43" s="278"/>
      <c r="I43" s="278">
        <v>0</v>
      </c>
      <c r="J43" s="283"/>
      <c r="K43" s="278">
        <v>0</v>
      </c>
      <c r="L43" s="283"/>
      <c r="M43" s="278">
        <v>0</v>
      </c>
      <c r="N43" s="278"/>
      <c r="O43" s="278">
        <v>0</v>
      </c>
      <c r="P43" s="278"/>
      <c r="Q43" s="278">
        <f>SUM(C43:O43)</f>
        <v>0</v>
      </c>
      <c r="R43" s="287"/>
      <c r="S43" s="278">
        <f>2929</f>
        <v>2929</v>
      </c>
      <c r="T43" s="287"/>
      <c r="U43" s="286">
        <f t="shared" si="3"/>
        <v>2929</v>
      </c>
    </row>
    <row r="44" spans="1:21" s="107" customFormat="1" ht="16.5">
      <c r="A44" s="170" t="s">
        <v>158</v>
      </c>
      <c r="B44" s="184"/>
      <c r="C44" s="278">
        <v>0</v>
      </c>
      <c r="D44" s="278"/>
      <c r="E44" s="278">
        <v>0</v>
      </c>
      <c r="F44" s="278"/>
      <c r="G44" s="278">
        <v>0</v>
      </c>
      <c r="H44" s="278"/>
      <c r="I44" s="278">
        <v>0</v>
      </c>
      <c r="J44" s="283"/>
      <c r="K44" s="278">
        <v>0</v>
      </c>
      <c r="L44" s="283"/>
      <c r="M44" s="278">
        <v>0</v>
      </c>
      <c r="N44" s="278"/>
      <c r="O44" s="278">
        <v>0</v>
      </c>
      <c r="P44" s="278"/>
      <c r="Q44" s="278">
        <f>SUM(C44:O44)</f>
        <v>0</v>
      </c>
      <c r="R44" s="287"/>
      <c r="S44" s="278">
        <v>-42</v>
      </c>
      <c r="T44" s="287"/>
      <c r="U44" s="286">
        <f t="shared" si="3"/>
        <v>-42</v>
      </c>
    </row>
    <row r="45" spans="1:21" s="107" customFormat="1" ht="16.5">
      <c r="A45" s="170" t="s">
        <v>159</v>
      </c>
      <c r="C45" s="278">
        <v>0</v>
      </c>
      <c r="D45" s="278"/>
      <c r="E45" s="278">
        <v>0</v>
      </c>
      <c r="F45" s="278"/>
      <c r="G45" s="278">
        <v>0</v>
      </c>
      <c r="H45" s="278"/>
      <c r="I45" s="278">
        <v>0</v>
      </c>
      <c r="J45" s="283"/>
      <c r="K45" s="278">
        <v>0</v>
      </c>
      <c r="L45" s="283"/>
      <c r="M45" s="278">
        <v>0</v>
      </c>
      <c r="N45" s="278"/>
      <c r="O45" s="278">
        <v>0</v>
      </c>
      <c r="P45" s="278"/>
      <c r="Q45" s="278">
        <f>SUM(C45:O45)</f>
        <v>0</v>
      </c>
      <c r="R45" s="287"/>
      <c r="S45" s="278">
        <v>0</v>
      </c>
      <c r="T45" s="287"/>
      <c r="U45" s="286">
        <f t="shared" si="3"/>
        <v>0</v>
      </c>
    </row>
    <row r="46" spans="1:21" s="107" customFormat="1" ht="16.5">
      <c r="A46" s="170" t="s">
        <v>160</v>
      </c>
      <c r="B46" s="184"/>
      <c r="C46" s="278">
        <v>0</v>
      </c>
      <c r="D46" s="278"/>
      <c r="E46" s="278">
        <v>0</v>
      </c>
      <c r="F46" s="278"/>
      <c r="G46" s="278">
        <v>0</v>
      </c>
      <c r="H46" s="278"/>
      <c r="I46" s="278">
        <v>0</v>
      </c>
      <c r="J46" s="283"/>
      <c r="K46" s="278">
        <v>0</v>
      </c>
      <c r="L46" s="283"/>
      <c r="M46" s="278">
        <v>0</v>
      </c>
      <c r="N46" s="278"/>
      <c r="O46" s="278">
        <v>0</v>
      </c>
      <c r="P46" s="278"/>
      <c r="Q46" s="278">
        <f>SUM(C46:O46)</f>
        <v>0</v>
      </c>
      <c r="R46" s="287"/>
      <c r="S46" s="278">
        <v>0</v>
      </c>
      <c r="T46" s="287"/>
      <c r="U46" s="286">
        <f t="shared" si="3"/>
        <v>0</v>
      </c>
    </row>
    <row r="47" spans="1:21" s="107" customFormat="1" ht="16.5">
      <c r="A47" s="170" t="s">
        <v>161</v>
      </c>
      <c r="B47" s="184"/>
      <c r="C47" s="278">
        <v>0</v>
      </c>
      <c r="D47" s="278"/>
      <c r="E47" s="278">
        <v>0</v>
      </c>
      <c r="F47" s="278"/>
      <c r="G47" s="278">
        <v>0</v>
      </c>
      <c r="H47" s="278"/>
      <c r="I47" s="278">
        <v>0</v>
      </c>
      <c r="J47" s="283"/>
      <c r="K47" s="278">
        <v>0</v>
      </c>
      <c r="L47" s="283"/>
      <c r="M47" s="278">
        <v>0</v>
      </c>
      <c r="N47" s="278"/>
      <c r="O47" s="278">
        <v>77</v>
      </c>
      <c r="P47" s="278"/>
      <c r="Q47" s="278">
        <f>SUM(C47:O47)</f>
        <v>77</v>
      </c>
      <c r="R47" s="287"/>
      <c r="S47" s="278">
        <v>0</v>
      </c>
      <c r="T47" s="287"/>
      <c r="U47" s="286">
        <f t="shared" si="3"/>
        <v>77</v>
      </c>
    </row>
    <row r="48" spans="1:21" s="107" customFormat="1" ht="6.75" customHeight="1">
      <c r="A48" s="170"/>
      <c r="B48" s="184"/>
      <c r="C48" s="283"/>
      <c r="D48" s="278"/>
      <c r="E48" s="278"/>
      <c r="F48" s="278"/>
      <c r="G48" s="283"/>
      <c r="H48" s="278"/>
      <c r="I48" s="283"/>
      <c r="J48" s="283"/>
      <c r="K48" s="283"/>
      <c r="L48" s="283"/>
      <c r="M48" s="283"/>
      <c r="N48" s="278"/>
      <c r="O48" s="283"/>
      <c r="P48" s="278"/>
      <c r="Q48" s="283"/>
      <c r="R48" s="287"/>
      <c r="S48" s="287"/>
      <c r="T48" s="287"/>
      <c r="U48" s="287"/>
    </row>
    <row r="49" spans="1:22" s="107" customFormat="1" ht="16.5">
      <c r="A49" s="220" t="s">
        <v>185</v>
      </c>
      <c r="B49" s="184"/>
      <c r="C49" s="281">
        <v>0</v>
      </c>
      <c r="D49" s="278"/>
      <c r="E49" s="281">
        <v>0</v>
      </c>
      <c r="F49" s="278"/>
      <c r="G49" s="281">
        <v>0</v>
      </c>
      <c r="H49" s="278"/>
      <c r="I49" s="281">
        <f>I50+I51</f>
        <v>0</v>
      </c>
      <c r="J49" s="283"/>
      <c r="K49" s="281">
        <f>K50+K51</f>
        <v>-875</v>
      </c>
      <c r="L49" s="283">
        <f aca="true" t="shared" si="4" ref="L49:U49">L50+L51</f>
        <v>0</v>
      </c>
      <c r="M49" s="281">
        <f t="shared" si="4"/>
        <v>-416</v>
      </c>
      <c r="N49" s="283">
        <f t="shared" si="4"/>
        <v>0</v>
      </c>
      <c r="O49" s="281">
        <f t="shared" si="4"/>
        <v>10797</v>
      </c>
      <c r="P49" s="283">
        <f t="shared" si="4"/>
        <v>0</v>
      </c>
      <c r="Q49" s="281">
        <f>Q50+Q51</f>
        <v>9506</v>
      </c>
      <c r="R49" s="283">
        <f t="shared" si="4"/>
        <v>0</v>
      </c>
      <c r="S49" s="281">
        <f t="shared" si="4"/>
        <v>-3009</v>
      </c>
      <c r="T49" s="281">
        <f t="shared" si="4"/>
        <v>0</v>
      </c>
      <c r="U49" s="281">
        <f t="shared" si="4"/>
        <v>6497</v>
      </c>
      <c r="V49" s="119"/>
    </row>
    <row r="50" spans="1:22" s="107" customFormat="1" ht="16.5">
      <c r="A50" s="169" t="s">
        <v>163</v>
      </c>
      <c r="B50" s="184"/>
      <c r="C50" s="278">
        <v>0</v>
      </c>
      <c r="D50" s="278"/>
      <c r="E50" s="278">
        <v>0</v>
      </c>
      <c r="F50" s="278"/>
      <c r="G50" s="278">
        <v>0</v>
      </c>
      <c r="H50" s="278"/>
      <c r="I50" s="278">
        <v>0</v>
      </c>
      <c r="J50" s="283"/>
      <c r="K50" s="278">
        <v>0</v>
      </c>
      <c r="L50" s="283"/>
      <c r="M50" s="278">
        <v>0</v>
      </c>
      <c r="N50" s="278"/>
      <c r="O50" s="278">
        <v>10797</v>
      </c>
      <c r="P50" s="278"/>
      <c r="Q50" s="283">
        <f>SUM(C50:O50)</f>
        <v>10797</v>
      </c>
      <c r="R50" s="287"/>
      <c r="S50" s="278">
        <v>-2379</v>
      </c>
      <c r="T50" s="287"/>
      <c r="U50" s="286">
        <f>+Q50+S50</f>
        <v>8418</v>
      </c>
      <c r="V50" s="109"/>
    </row>
    <row r="51" spans="1:21" s="107" customFormat="1" ht="16.5">
      <c r="A51" s="169" t="s">
        <v>164</v>
      </c>
      <c r="B51" s="184"/>
      <c r="C51" s="278">
        <v>0</v>
      </c>
      <c r="D51" s="278"/>
      <c r="E51" s="278">
        <v>0</v>
      </c>
      <c r="F51" s="278"/>
      <c r="G51" s="278">
        <v>0</v>
      </c>
      <c r="H51" s="278"/>
      <c r="I51" s="278">
        <v>0</v>
      </c>
      <c r="J51" s="283"/>
      <c r="K51" s="278">
        <v>-875</v>
      </c>
      <c r="L51" s="283"/>
      <c r="M51" s="278">
        <v>-416</v>
      </c>
      <c r="N51" s="278"/>
      <c r="O51" s="278">
        <v>0</v>
      </c>
      <c r="P51" s="278"/>
      <c r="Q51" s="283">
        <f>SUM(C51:O51)</f>
        <v>-1291</v>
      </c>
      <c r="R51" s="287"/>
      <c r="S51" s="278">
        <v>-630</v>
      </c>
      <c r="T51" s="287"/>
      <c r="U51" s="286">
        <f>+Q51+S51</f>
        <v>-1921</v>
      </c>
    </row>
    <row r="52" spans="1:21" s="107" customFormat="1" ht="5.25" customHeight="1">
      <c r="A52" s="164"/>
      <c r="B52" s="184"/>
      <c r="C52" s="278"/>
      <c r="D52" s="278"/>
      <c r="E52" s="278"/>
      <c r="F52" s="278"/>
      <c r="G52" s="278"/>
      <c r="H52" s="278"/>
      <c r="I52" s="278"/>
      <c r="J52" s="283"/>
      <c r="K52" s="278"/>
      <c r="L52" s="283"/>
      <c r="M52" s="278"/>
      <c r="N52" s="278"/>
      <c r="O52" s="278"/>
      <c r="P52" s="278"/>
      <c r="Q52" s="283">
        <f>SUM(C52:O52)</f>
        <v>0</v>
      </c>
      <c r="R52" s="287"/>
      <c r="S52" s="278"/>
      <c r="T52" s="287"/>
      <c r="U52" s="286"/>
    </row>
    <row r="53" spans="1:21" s="107" customFormat="1" ht="16.5">
      <c r="A53" s="164" t="s">
        <v>165</v>
      </c>
      <c r="B53" s="184"/>
      <c r="C53" s="278">
        <v>0</v>
      </c>
      <c r="D53" s="278"/>
      <c r="E53" s="278">
        <v>0</v>
      </c>
      <c r="F53" s="278"/>
      <c r="G53" s="278">
        <v>0</v>
      </c>
      <c r="H53" s="278"/>
      <c r="I53" s="278">
        <v>-189</v>
      </c>
      <c r="J53" s="283"/>
      <c r="K53" s="278">
        <v>80</v>
      </c>
      <c r="L53" s="283"/>
      <c r="M53" s="278">
        <v>0</v>
      </c>
      <c r="N53" s="278"/>
      <c r="O53" s="278">
        <v>109</v>
      </c>
      <c r="P53" s="278"/>
      <c r="Q53" s="283">
        <f>SUM(C53:O53)</f>
        <v>0</v>
      </c>
      <c r="R53" s="287"/>
      <c r="S53" s="278">
        <v>0</v>
      </c>
      <c r="T53" s="287"/>
      <c r="U53" s="286">
        <f>+Q53+S53</f>
        <v>0</v>
      </c>
    </row>
    <row r="54" spans="1:21" s="107" customFormat="1" ht="16.5">
      <c r="A54" s="165"/>
      <c r="B54" s="184"/>
      <c r="C54" s="191"/>
      <c r="D54" s="190"/>
      <c r="E54" s="190"/>
      <c r="F54" s="190"/>
      <c r="G54" s="191"/>
      <c r="H54" s="190"/>
      <c r="I54" s="191"/>
      <c r="J54" s="191"/>
      <c r="K54" s="191"/>
      <c r="L54" s="191"/>
      <c r="M54" s="191"/>
      <c r="N54" s="190"/>
      <c r="O54" s="191">
        <v>0</v>
      </c>
      <c r="P54" s="190"/>
      <c r="Q54" s="283">
        <f>SUM(C54:O54)</f>
        <v>0</v>
      </c>
      <c r="R54" s="192"/>
      <c r="S54" s="192">
        <v>0</v>
      </c>
      <c r="T54" s="193"/>
      <c r="U54" s="286">
        <f>+Q54+S54</f>
        <v>0</v>
      </c>
    </row>
    <row r="55" spans="1:21" s="107" customFormat="1" ht="17.25" thickBot="1">
      <c r="A55" s="165" t="s">
        <v>199</v>
      </c>
      <c r="B55" s="184">
        <f>+'[2]SFP'!C39</f>
        <v>26</v>
      </c>
      <c r="C55" s="195">
        <f>+C32+C36+C38+C42+C49+C53</f>
        <v>134798</v>
      </c>
      <c r="D55" s="190"/>
      <c r="E55" s="195">
        <f>+E34+E36+E38+E42+E49+E53</f>
        <v>-34142</v>
      </c>
      <c r="F55" s="190"/>
      <c r="G55" s="195">
        <f>+G34+G36+G38+G42+G49+G53</f>
        <v>59297</v>
      </c>
      <c r="H55" s="190"/>
      <c r="I55" s="195">
        <f>+I34+I36+I38+I42+I49+I53</f>
        <v>28682</v>
      </c>
      <c r="J55" s="191"/>
      <c r="K55" s="195">
        <f>+K34+K36+K38+K42+K49+K53</f>
        <v>2078</v>
      </c>
      <c r="L55" s="191"/>
      <c r="M55" s="195">
        <f>+M34+M36+M38+M42+M49+M53</f>
        <v>3662</v>
      </c>
      <c r="N55" s="190"/>
      <c r="O55" s="195">
        <f>+O34+O36+O38+O42+O49+O53+O54</f>
        <v>371639</v>
      </c>
      <c r="P55" s="195" t="e">
        <f>+P34+P36+P38+P42+P49+P53+#REF!+P54</f>
        <v>#REF!</v>
      </c>
      <c r="Q55" s="195">
        <f>+Q34+Q36+Q38+Q42+Q49+Q53+Q54</f>
        <v>566014</v>
      </c>
      <c r="R55" s="195"/>
      <c r="S55" s="195">
        <f>+S34+S36+S38+S42+S49+S53+S54</f>
        <v>19219</v>
      </c>
      <c r="T55" s="195" t="e">
        <f>+T34+T36+T38+T42+T49+T53+#REF!+T54</f>
        <v>#REF!</v>
      </c>
      <c r="U55" s="195">
        <f>+U34+U36+U38+U42+U49+U53+U54</f>
        <v>585233</v>
      </c>
    </row>
    <row r="56" spans="1:21" s="107" customFormat="1" ht="17.25" thickTop="1">
      <c r="A56" s="165"/>
      <c r="B56" s="184"/>
      <c r="C56" s="191"/>
      <c r="D56" s="190"/>
      <c r="E56" s="191"/>
      <c r="F56" s="190"/>
      <c r="G56" s="191"/>
      <c r="H56" s="190"/>
      <c r="I56" s="191"/>
      <c r="J56" s="191"/>
      <c r="K56" s="191"/>
      <c r="L56" s="191"/>
      <c r="M56" s="191"/>
      <c r="N56" s="190"/>
      <c r="O56" s="191"/>
      <c r="P56" s="190"/>
      <c r="Q56" s="191"/>
      <c r="R56" s="192"/>
      <c r="S56" s="277"/>
      <c r="T56" s="285"/>
      <c r="U56" s="277"/>
    </row>
    <row r="57" spans="1:21" s="107" customFormat="1" ht="16.5">
      <c r="A57" s="165"/>
      <c r="B57" s="184"/>
      <c r="C57" s="191"/>
      <c r="D57" s="190"/>
      <c r="E57" s="190"/>
      <c r="F57" s="190"/>
      <c r="G57" s="191"/>
      <c r="H57" s="190"/>
      <c r="I57" s="191"/>
      <c r="J57" s="191"/>
      <c r="K57" s="191"/>
      <c r="L57" s="191"/>
      <c r="M57" s="191"/>
      <c r="N57" s="190"/>
      <c r="O57" s="191"/>
      <c r="P57" s="190"/>
      <c r="Q57" s="191"/>
      <c r="R57" s="192"/>
      <c r="S57" s="192"/>
      <c r="T57" s="193"/>
      <c r="U57" s="194"/>
    </row>
    <row r="58" spans="1:21" s="14" customFormat="1" ht="17.25">
      <c r="A58" s="171" t="str">
        <f>+SCI!A56</f>
        <v>The notes on pages 5 to 133 are an integral part of the present consolidated financial statement.</v>
      </c>
      <c r="B58" s="197"/>
      <c r="C58" s="158"/>
      <c r="D58" s="158"/>
      <c r="E58" s="158"/>
      <c r="F58" s="158"/>
      <c r="G58" s="198"/>
      <c r="H58" s="199"/>
      <c r="I58" s="198"/>
      <c r="J58" s="198"/>
      <c r="K58" s="200"/>
      <c r="L58" s="198"/>
      <c r="M58" s="198"/>
      <c r="N58" s="198"/>
      <c r="O58" s="200"/>
      <c r="P58" s="198"/>
      <c r="Q58" s="200"/>
      <c r="R58" s="157"/>
      <c r="S58" s="200"/>
      <c r="T58" s="157"/>
      <c r="U58" s="200"/>
    </row>
    <row r="59" spans="1:21" s="14" customFormat="1" ht="8.25" customHeight="1">
      <c r="A59" s="172"/>
      <c r="B59" s="202"/>
      <c r="C59" s="198"/>
      <c r="D59" s="198"/>
      <c r="E59" s="198"/>
      <c r="F59" s="198"/>
      <c r="G59" s="198"/>
      <c r="H59" s="199"/>
      <c r="I59" s="198"/>
      <c r="J59" s="198"/>
      <c r="K59" s="198"/>
      <c r="L59" s="198"/>
      <c r="M59" s="198"/>
      <c r="N59" s="198"/>
      <c r="O59" s="198"/>
      <c r="P59" s="198"/>
      <c r="Q59" s="198"/>
      <c r="R59" s="157"/>
      <c r="S59" s="201"/>
      <c r="T59" s="157"/>
      <c r="U59" s="157"/>
    </row>
    <row r="60" spans="1:17" ht="15.75">
      <c r="A60" s="38" t="s">
        <v>9</v>
      </c>
      <c r="B60" s="203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</row>
    <row r="61" spans="1:17" ht="9.75" customHeight="1">
      <c r="A61" s="173"/>
      <c r="B61" s="203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</row>
    <row r="62" spans="1:2" ht="15.75">
      <c r="A62" s="39" t="s">
        <v>4</v>
      </c>
      <c r="B62" s="203"/>
    </row>
    <row r="63" spans="1:2" ht="10.5" customHeight="1">
      <c r="A63" s="174"/>
      <c r="B63" s="203"/>
    </row>
    <row r="64" spans="1:2" ht="15.75">
      <c r="A64" s="236" t="s">
        <v>168</v>
      </c>
      <c r="B64" s="205"/>
    </row>
    <row r="65" spans="1:2" ht="14.25" customHeight="1">
      <c r="A65" s="237" t="s">
        <v>11</v>
      </c>
      <c r="B65" s="205"/>
    </row>
    <row r="66" spans="1:2" ht="8.25" customHeight="1">
      <c r="A66" s="175"/>
      <c r="B66" s="206"/>
    </row>
    <row r="67" spans="1:2" ht="15.75">
      <c r="A67" s="41" t="s">
        <v>12</v>
      </c>
      <c r="B67" s="207"/>
    </row>
    <row r="68" spans="1:2" ht="15.75">
      <c r="A68" s="122" t="s">
        <v>13</v>
      </c>
      <c r="B68" s="208"/>
    </row>
    <row r="69" ht="16.5">
      <c r="A69" s="172"/>
    </row>
    <row r="71" ht="16.5">
      <c r="A71" s="176"/>
    </row>
    <row r="77" spans="1:2" ht="16.5">
      <c r="A77" s="177"/>
      <c r="B77" s="159"/>
    </row>
  </sheetData>
  <sheetProtection/>
  <mergeCells count="12">
    <mergeCell ref="O5:O6"/>
    <mergeCell ref="B5:B6"/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8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Investor Relations</dc:creator>
  <cp:keywords/>
  <dc:description/>
  <cp:lastModifiedBy>Investor Relations</cp:lastModifiedBy>
  <cp:lastPrinted>2018-08-24T08:48:43Z</cp:lastPrinted>
  <dcterms:created xsi:type="dcterms:W3CDTF">2012-04-12T11:15:46Z</dcterms:created>
  <dcterms:modified xsi:type="dcterms:W3CDTF">2020-06-01T11:52:57Z</dcterms:modified>
  <cp:category/>
  <cp:version/>
  <cp:contentType/>
  <cp:contentStatus/>
</cp:coreProperties>
</file>