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Cover " sheetId="1" r:id="rId1"/>
    <sheet name="SCI" sheetId="2" r:id="rId2"/>
    <sheet name="SFP" sheetId="3" r:id="rId3"/>
    <sheet name="SFC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1">'SCI'!$A$1:$E$56</definedName>
    <definedName name="_xlnm.Print_Area" localSheetId="4">'SEQ'!$A$1:$S$44</definedName>
    <definedName name="_xlnm.Print_Area" localSheetId="3">'SFC'!$A$1:$E$63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'SEQ'!#REF!</definedName>
    <definedName name="Z_0C92A18C_82C1_43C8_B8D2_6F7E21DEB0D9_.wvu.Cols" localSheetId="3" hidden="1">'SFC'!$F:$IV</definedName>
    <definedName name="Z_0C92A18C_82C1_43C8_B8D2_6F7E21DEB0D9_.wvu.Rows" localSheetId="3" hidden="1">'SFC'!$65:$65536</definedName>
    <definedName name="Z_2BD2C2C3_AF9C_11D6_9CEF_00D009775214_.wvu.Cols" localSheetId="4" hidden="1">'SEQ'!#REF!</definedName>
    <definedName name="Z_2BD2C2C3_AF9C_11D6_9CEF_00D009775214_.wvu.Cols" localSheetId="3" hidden="1">'SFC'!$F:$IV</definedName>
    <definedName name="Z_2BD2C2C3_AF9C_11D6_9CEF_00D009775214_.wvu.PrintArea" localSheetId="3" hidden="1">'SFC'!$A$1:$E$43</definedName>
    <definedName name="Z_2BD2C2C3_AF9C_11D6_9CEF_00D009775214_.wvu.Rows" localSheetId="3" hidden="1">'SFC'!$63:$65536</definedName>
    <definedName name="Z_3DF3D3DF_0C20_498D_AC7F_CE0D39724717_.wvu.Cols" localSheetId="4" hidden="1">'SEQ'!#REF!</definedName>
    <definedName name="Z_3DF3D3DF_0C20_498D_AC7F_CE0D39724717_.wvu.Cols" localSheetId="3" hidden="1">'SFC'!$F:$IV</definedName>
    <definedName name="Z_3DF3D3DF_0C20_498D_AC7F_CE0D39724717_.wvu.Rows" localSheetId="3" hidden="1">'SFC'!$65:$65536,'SFC'!$52:$52</definedName>
    <definedName name="Z_92AC9888_5B7E_11D6_9CEE_00D009757B57_.wvu.Cols" localSheetId="3" hidden="1">'SFC'!#REF!</definedName>
    <definedName name="Z_9656BBF7_C4A3_41EC_B0C6_A21B380E3C2F_.wvu.Cols" localSheetId="4" hidden="1">'SEQ'!#REF!</definedName>
    <definedName name="Z_9656BBF7_C4A3_41EC_B0C6_A21B380E3C2F_.wvu.Cols" localSheetId="3" hidden="1">'SFC'!#REF!</definedName>
    <definedName name="Z_9656BBF7_C4A3_41EC_B0C6_A21B380E3C2F_.wvu.PrintArea" localSheetId="4" hidden="1">'SEQ'!$A$1:$P$32</definedName>
    <definedName name="Z_9656BBF7_C4A3_41EC_B0C6_A21B380E3C2F_.wvu.Rows" localSheetId="3" hidden="1">'SFC'!$65:$65536,'SFC'!$52:$52</definedName>
  </definedNames>
  <calcPr fullCalcOnLoad="1"/>
</workbook>
</file>

<file path=xl/sharedStrings.xml><?xml version="1.0" encoding="utf-8"?>
<sst xmlns="http://schemas.openxmlformats.org/spreadsheetml/2006/main" count="218" uniqueCount="188">
  <si>
    <t>АКТИВ</t>
  </si>
  <si>
    <t>Приложения</t>
  </si>
  <si>
    <t>BGN'000</t>
  </si>
  <si>
    <t>Адриана Балева</t>
  </si>
  <si>
    <t>Венелин Гачев</t>
  </si>
  <si>
    <t>Йорданка Петкова</t>
  </si>
  <si>
    <t>Весела Стоева</t>
  </si>
  <si>
    <t>Венцислав Стоев</t>
  </si>
  <si>
    <t>Ситибанк Н.А.</t>
  </si>
  <si>
    <t xml:space="preserve"> </t>
  </si>
  <si>
    <t>Борис Борисов</t>
  </si>
  <si>
    <t>Александър Чаушев</t>
  </si>
  <si>
    <t>Петър Калпакчиев</t>
  </si>
  <si>
    <t xml:space="preserve">Инг Банк Н.В. </t>
  </si>
  <si>
    <t>Сибанк ЕАД</t>
  </si>
  <si>
    <t>Огнян Палавеев</t>
  </si>
  <si>
    <t xml:space="preserve">                                                                              Йорданка Петкова</t>
  </si>
  <si>
    <t>Бойко Ботев</t>
  </si>
  <si>
    <t xml:space="preserve">      Борис Борисов</t>
  </si>
  <si>
    <t xml:space="preserve">           Йорданка Петкова</t>
  </si>
  <si>
    <t>Иван Бадински</t>
  </si>
  <si>
    <t>2019   BGN'000</t>
  </si>
  <si>
    <t>2020   BGN'000</t>
  </si>
  <si>
    <t>8,9</t>
  </si>
  <si>
    <t>24 (а)</t>
  </si>
  <si>
    <t>24 (b)</t>
  </si>
  <si>
    <t>13,14</t>
  </si>
  <si>
    <t>Наименование общества:</t>
  </si>
  <si>
    <t>Совет  директоров:</t>
  </si>
  <si>
    <t>Исполнительный директор:</t>
  </si>
  <si>
    <t>Финансовый директор:</t>
  </si>
  <si>
    <t xml:space="preserve">Главный бухгалтер: </t>
  </si>
  <si>
    <t>Начальник юридического отдела:</t>
  </si>
  <si>
    <t>Галина Ангелова</t>
  </si>
  <si>
    <t>Юридический адрес:</t>
  </si>
  <si>
    <t>Адвокаты:</t>
  </si>
  <si>
    <t>Гергана Тодорова</t>
  </si>
  <si>
    <t>Обслуживающие банки:</t>
  </si>
  <si>
    <t>Аудиторы:</t>
  </si>
  <si>
    <t>ул. "Илиенско шосе" 16</t>
  </si>
  <si>
    <t>г. София</t>
  </si>
  <si>
    <t>Райффайзенбанк (Болгария)  ЕАД</t>
  </si>
  <si>
    <t>Банк ДСК ЕАД</t>
  </si>
  <si>
    <t>Юробанк и Еф Джи Болгария АО</t>
  </si>
  <si>
    <t>Уникредит  АО</t>
  </si>
  <si>
    <t>Сосиате Женерал Експресбанк АО</t>
  </si>
  <si>
    <t>Бейкър Тили Клиту и Партньори ООО</t>
  </si>
  <si>
    <t>д-р эк. н. Огнян Донев</t>
  </si>
  <si>
    <t>д-р эк. н.  Огнян Донев</t>
  </si>
  <si>
    <t>ИНДИВИДУАЛЬНЬІЙ ОТЧЕТ О СОВОКУПНОМ ДОХОДЕ</t>
  </si>
  <si>
    <t>за период, заканчивающийся 31 марта 2020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</si>
  <si>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</si>
  <si>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</si>
  <si>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</si>
  <si>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</si>
  <si>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</si>
  <si>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</si>
  <si>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</si>
  <si>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</si>
  <si>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</si>
  <si>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</si>
  <si>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доходы / (Расходы), нетто</t>
  </si>
  <si>
    <t>Финансовые расходы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</si>
  <si>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</si>
  <si>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</si>
  <si>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</si>
  <si>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</si>
  <si>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</si>
  <si>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>Прочий совокупный доход за год, за вычетом налога</t>
  </si>
  <si>
    <t xml:space="preserve">ОБЩИЙ СОВОКУПНЬІЙ  ДОХОД ЗА ГОД </t>
  </si>
  <si>
    <t>Главная чистая прибыль на акцию                                                                     BGN</t>
  </si>
  <si>
    <t>Приложения на страницах с 5 до 123 являются неотъемлемой частью финансового отчета.индивидуалния финансов отчет.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</si>
  <si>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</si>
  <si>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</si>
  <si>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</si>
  <si>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>ИНДИВИДУАЛЬНЬІЙ ОТЧЕТ О ФИНАНСОВОМ СОСТОЯНИИ</t>
  </si>
  <si>
    <t>по состоянию на 31 марта 2020 г.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</si>
  <si>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</si>
  <si>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</si>
  <si>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</si>
  <si>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</si>
  <si>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</si>
  <si>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</si>
  <si>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</si>
  <si>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</si>
  <si>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</si>
  <si>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31 марта                         2020
      BGN'000</t>
  </si>
  <si>
    <t>31 декабря              2019
      BGN'000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</si>
  <si>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</si>
  <si>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</si>
  <si>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</si>
  <si>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</si>
  <si>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</si>
  <si>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</si>
  <si>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</si>
  <si>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</si>
  <si>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</si>
  <si>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</si>
  <si>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</si>
  <si>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</si>
  <si>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</si>
  <si>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</si>
  <si>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</si>
  <si>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 xml:space="preserve">Долгосрочные банковские займы </t>
  </si>
  <si>
    <t>Долгосрочные обязательства</t>
  </si>
  <si>
    <t xml:space="preserve">Пассивы по отсроченным налогам </t>
  </si>
  <si>
    <t>Государственное финансирование</t>
  </si>
  <si>
    <t>Лизинговые обязательства перед связанными предприятий</t>
  </si>
  <si>
    <t>Лизинговые обязательства перед третьими лицами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</si>
  <si>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</si>
  <si>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</si>
  <si>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</si>
  <si>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</si>
  <si>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</si>
  <si>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</si>
  <si>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</si>
  <si>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</si>
  <si>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</si>
  <si>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</si>
  <si>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</si>
  <si>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 xml:space="preserve">ИНДИВИДУАЛЬНЬІЙ ОТЧЕТ О ДЕНЕЖНЬІХ ПОТОКАХ  </t>
  </si>
  <si>
    <t>Курсовые разницы, нетто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</si>
  <si>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</si>
  <si>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</si>
  <si>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</si>
  <si>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</si>
  <si>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прибыль.)</t>
  </si>
  <si>
    <t>Восстановленные налоги (без налогов на прибыль.)</t>
  </si>
  <si>
    <t>Прочие поступления/(платежи), нетто</t>
  </si>
  <si>
    <t xml:space="preserve">Чистые  денежные потоки от операционной деяельности </t>
  </si>
  <si>
    <t>(Уплаченные)/Восстановленные налога на прибыль, нетто</t>
  </si>
  <si>
    <t>Уплаченные проценты и банковские сборы по кредитам оборотного капитала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</si>
  <si>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</si>
  <si>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</si>
  <si>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</si>
  <si>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</si>
  <si>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</si>
  <si>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Приобретение акций в ассоциированных компаниях</t>
  </si>
  <si>
    <t>Поступления от продажи акций в ассоциированных обществах</t>
  </si>
  <si>
    <t xml:space="preserve">Чистые денежные потоки, использованне в инвестиционной </t>
  </si>
  <si>
    <t>Восстановленные займы, предоставленные  другим предприятиям</t>
  </si>
  <si>
    <t xml:space="preserve">Предоставленные займы другим предприятиям </t>
  </si>
  <si>
    <t>Восстановленные займы, предоставленные связанным</t>
  </si>
  <si>
    <t>Предоставленные займы связанным предприятиям</t>
  </si>
  <si>
    <t>Поступления от продажи акций/долей в дочерних обществах</t>
  </si>
  <si>
    <t>Приобретение  акций/долей в дочерних обществах</t>
  </si>
  <si>
    <t>Приобретение капитальных вложений</t>
  </si>
  <si>
    <t>Поступления от продажи инвестиций</t>
  </si>
  <si>
    <t>Денежные потоки от финансовой деятельности</t>
  </si>
  <si>
    <t xml:space="preserve">Погашение долгосрочных банковских займов </t>
  </si>
  <si>
    <t>Поступления от краткосрочных банковских займов (овердрафт ), нетто</t>
  </si>
  <si>
    <t>Выплаченные дивиденды</t>
  </si>
  <si>
    <t>Проценты, полученные по выданным кредитам</t>
  </si>
  <si>
    <t>Уплаченные проценты и сборы по займам инвестиционного предназначения</t>
  </si>
  <si>
    <t>Платежи по договорам лизинга перед связанным предприятиям</t>
  </si>
  <si>
    <t>Платежи по договорам лизинга перед третьими лицами</t>
  </si>
  <si>
    <t>Получено государственное финансирование</t>
  </si>
  <si>
    <t xml:space="preserve">Чистые денежные потоки (использованные в)/от финансовой деятельности 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</si>
  <si>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</si>
  <si>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</si>
  <si>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марта</t>
  </si>
  <si>
    <t xml:space="preserve">                                      д-р эк. н. Огнян Донев</t>
  </si>
  <si>
    <t>ИНДИВИДУАЛЬНЬІЙ ОТЧЕТ ОБ ИЗМЕНЕНИЯХ СОБСТВЕННОГО  КАПИТАЛА</t>
  </si>
  <si>
    <t>Сальдо на 1 яваря 2019 года</t>
  </si>
  <si>
    <t xml:space="preserve">Изменения  собственного капитала за 2019 год </t>
  </si>
  <si>
    <t>* резервы</t>
  </si>
  <si>
    <t xml:space="preserve">Распределение прибыли на:                   </t>
  </si>
  <si>
    <t>Общий совокупный доход за год, в т.ч.:</t>
  </si>
  <si>
    <t>Перенос на счет нераспределенная прибыль</t>
  </si>
  <si>
    <t>Сальдо на 31 декабря 2019 года</t>
  </si>
  <si>
    <t>Сальдо на 31 марта 2020 года</t>
  </si>
  <si>
    <t xml:space="preserve">Финансовый директор:                                                          </t>
  </si>
  <si>
    <t xml:space="preserve"> д-р эк. н. Огнян Донев</t>
  </si>
  <si>
    <t>Обратно вкупленные собственне акции</t>
  </si>
  <si>
    <t>Законные резервы</t>
  </si>
  <si>
    <t>Дополнительные резервы</t>
  </si>
  <si>
    <t xml:space="preserve">Нераспределен-ная прибыль </t>
  </si>
  <si>
    <t>Общий собственный капитал</t>
  </si>
  <si>
    <t>Эффекты oбратно выкупленные собственные акции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</si>
  <si>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</si>
  <si>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 всеобхватен доход</t>
  </si>
  <si>
    <t xml:space="preserve"> ОА "СОФАРМА"</t>
  </si>
  <si>
    <t>Чистое изменение справедливой стоимости прочих долгосрочных инвестиций в акционерный капитал</t>
  </si>
  <si>
    <t>"СОФАРМА" АО</t>
  </si>
  <si>
    <t>* приобретение выкупленных акций</t>
  </si>
  <si>
    <t>* шестимесячные дивиденды от прибыли за 2019 год</t>
  </si>
  <si>
    <t xml:space="preserve">    * чистая прибыль за год </t>
  </si>
  <si>
    <t xml:space="preserve">   * прочие компоненты совокупного дохода, за вычетом налогов 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</si>
</sst>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3" fontId="3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34" fillId="0" borderId="0" xfId="42" applyNumberFormat="1" applyFont="1" applyAlignment="1">
      <alignment horizontal="right"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203" fontId="46" fillId="0" borderId="0" xfId="0" applyNumberFormat="1" applyFont="1" applyAlignment="1">
      <alignment/>
    </xf>
    <xf numFmtId="0" fontId="45" fillId="0" borderId="0" xfId="61" applyFont="1">
      <alignment/>
      <protection/>
    </xf>
    <xf numFmtId="0" fontId="30" fillId="0" borderId="0" xfId="0" applyFont="1" applyAlignment="1">
      <alignment horizontal="right"/>
    </xf>
    <xf numFmtId="0" fontId="45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5" fillId="0" borderId="0" xfId="61" applyFont="1" applyAlignment="1">
      <alignment horizontal="center" vertical="center"/>
      <protection/>
    </xf>
    <xf numFmtId="0" fontId="45" fillId="0" borderId="0" xfId="61" applyFont="1" applyAlignment="1">
      <alignment vertical="center" wrapText="1"/>
      <protection/>
    </xf>
    <xf numFmtId="203" fontId="45" fillId="0" borderId="0" xfId="61" applyNumberFormat="1" applyFont="1" applyAlignment="1">
      <alignment vertical="center"/>
      <protection/>
    </xf>
    <xf numFmtId="203" fontId="45" fillId="0" borderId="0" xfId="0" applyNumberFormat="1" applyFont="1" applyAlignment="1">
      <alignment/>
    </xf>
    <xf numFmtId="0" fontId="45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5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6" fillId="0" borderId="0" xfId="59" applyFont="1" applyAlignment="1">
      <alignment horizontal="right" vertical="center"/>
      <protection/>
    </xf>
    <xf numFmtId="203" fontId="49" fillId="0" borderId="0" xfId="61" applyNumberFormat="1" applyFont="1" applyAlignment="1">
      <alignment vertical="center"/>
      <protection/>
    </xf>
    <xf numFmtId="0" fontId="48" fillId="0" borderId="0" xfId="0" applyFont="1" applyAlignment="1">
      <alignment horizontal="left" vertical="center" wrapText="1"/>
    </xf>
    <xf numFmtId="0" fontId="47" fillId="0" borderId="0" xfId="61" applyFont="1" applyAlignment="1">
      <alignment vertical="top"/>
      <protection/>
    </xf>
    <xf numFmtId="0" fontId="45" fillId="0" borderId="0" xfId="61" applyFont="1" applyAlignment="1">
      <alignment vertical="top"/>
      <protection/>
    </xf>
    <xf numFmtId="0" fontId="48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34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0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 vertical="top"/>
    </xf>
    <xf numFmtId="0" fontId="45" fillId="0" borderId="0" xfId="61" applyFont="1" applyAlignment="1" quotePrefix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51" fillId="0" borderId="0" xfId="59" applyFont="1" applyAlignment="1">
      <alignment horizontal="right" vertical="center"/>
      <protection/>
    </xf>
    <xf numFmtId="0" fontId="51" fillId="0" borderId="0" xfId="59" applyFont="1" applyAlignment="1">
      <alignment horizontal="left" vertical="center"/>
      <protection/>
    </xf>
    <xf numFmtId="0" fontId="51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7" fillId="0" borderId="0" xfId="62" applyFont="1" applyAlignment="1">
      <alignment horizontal="left" vertical="center" wrapText="1"/>
      <protection/>
    </xf>
    <xf numFmtId="0" fontId="47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45" fillId="0" borderId="0" xfId="44" applyNumberFormat="1" applyFont="1" applyAlignment="1">
      <alignment horizontal="center" vertical="center"/>
    </xf>
    <xf numFmtId="181" fontId="45" fillId="0" borderId="0" xfId="44" applyFont="1" applyAlignment="1">
      <alignment horizontal="right"/>
    </xf>
    <xf numFmtId="3" fontId="45" fillId="0" borderId="0" xfId="44" applyNumberFormat="1" applyFont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203" fontId="45" fillId="0" borderId="10" xfId="44" applyNumberFormat="1" applyFont="1" applyBorder="1" applyAlignment="1">
      <alignment horizontal="right" vertical="center"/>
    </xf>
    <xf numFmtId="179" fontId="45" fillId="0" borderId="10" xfId="44" applyNumberFormat="1" applyFont="1" applyBorder="1" applyAlignment="1">
      <alignment horizontal="right"/>
    </xf>
    <xf numFmtId="203" fontId="45" fillId="0" borderId="0" xfId="44" applyNumberFormat="1" applyFont="1" applyAlignment="1">
      <alignment horizontal="right" vertical="center"/>
    </xf>
    <xf numFmtId="179" fontId="45" fillId="0" borderId="0" xfId="44" applyNumberFormat="1" applyFont="1" applyAlignment="1">
      <alignment horizontal="right"/>
    </xf>
    <xf numFmtId="181" fontId="45" fillId="0" borderId="10" xfId="44" applyFont="1" applyBorder="1" applyAlignment="1">
      <alignment horizontal="right"/>
    </xf>
    <xf numFmtId="203" fontId="45" fillId="0" borderId="10" xfId="0" applyNumberFormat="1" applyFont="1" applyBorder="1" applyAlignment="1">
      <alignment horizontal="center"/>
    </xf>
    <xf numFmtId="179" fontId="46" fillId="0" borderId="0" xfId="44" applyNumberFormat="1" applyFont="1" applyAlignment="1">
      <alignment horizontal="right"/>
    </xf>
    <xf numFmtId="181" fontId="45" fillId="0" borderId="0" xfId="44" applyFont="1" applyAlignment="1">
      <alignment horizontal="center"/>
    </xf>
    <xf numFmtId="203" fontId="46" fillId="0" borderId="0" xfId="44" applyNumberFormat="1" applyFont="1" applyAlignment="1">
      <alignment horizontal="right" vertical="center"/>
    </xf>
    <xf numFmtId="0" fontId="46" fillId="0" borderId="0" xfId="0" applyFont="1" applyAlignment="1">
      <alignment/>
    </xf>
    <xf numFmtId="181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9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0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3" fontId="34" fillId="0" borderId="0" xfId="0" applyNumberFormat="1" applyFont="1" applyFill="1" applyAlignment="1">
      <alignment horizontal="right"/>
    </xf>
    <xf numFmtId="181" fontId="30" fillId="0" borderId="0" xfId="44" applyFont="1" applyBorder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0" fontId="45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203" fontId="30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81" fontId="45" fillId="0" borderId="0" xfId="42" applyFont="1" applyAlignment="1">
      <alignment horizontal="right" vertical="center"/>
    </xf>
    <xf numFmtId="179" fontId="8" fillId="0" borderId="0" xfId="63" applyNumberFormat="1" applyFont="1" applyFill="1" applyAlignment="1">
      <alignment horizontal="right"/>
      <protection/>
    </xf>
    <xf numFmtId="206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vertical="center" wrapText="1"/>
      <protection/>
    </xf>
    <xf numFmtId="0" fontId="1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203" fontId="34" fillId="0" borderId="0" xfId="42" applyNumberFormat="1" applyFont="1" applyFill="1" applyBorder="1" applyAlignment="1">
      <alignment horizontal="right"/>
    </xf>
    <xf numFmtId="203" fontId="0" fillId="0" borderId="0" xfId="0" applyNumberFormat="1" applyFill="1" applyAlignment="1">
      <alignment/>
    </xf>
    <xf numFmtId="0" fontId="27" fillId="0" borderId="0" xfId="60" applyFont="1" applyFill="1" applyBorder="1" applyAlignment="1">
      <alignment vertical="top" wrapText="1"/>
      <protection/>
    </xf>
    <xf numFmtId="0" fontId="28" fillId="0" borderId="0" xfId="60" applyFont="1" applyFill="1" applyBorder="1" applyAlignment="1">
      <alignment horizontal="center"/>
      <protection/>
    </xf>
    <xf numFmtId="179" fontId="8" fillId="0" borderId="0" xfId="60" applyNumberFormat="1" applyFont="1" applyFill="1" applyBorder="1" applyAlignment="1">
      <alignment horizontal="right"/>
      <protection/>
    </xf>
    <xf numFmtId="0" fontId="8" fillId="0" borderId="0" xfId="60" applyFont="1" applyFill="1">
      <alignment/>
      <protection/>
    </xf>
    <xf numFmtId="0" fontId="29" fillId="0" borderId="0" xfId="60" applyFont="1" applyFill="1" applyBorder="1" applyAlignment="1">
      <alignment vertical="top" wrapText="1"/>
      <protection/>
    </xf>
    <xf numFmtId="0" fontId="28" fillId="0" borderId="0" xfId="60" applyFont="1" applyFill="1" applyBorder="1" applyAlignment="1">
      <alignment horizontal="center"/>
      <protection/>
    </xf>
    <xf numFmtId="0" fontId="9" fillId="0" borderId="0" xfId="60" applyFont="1" applyFill="1">
      <alignment/>
      <protection/>
    </xf>
    <xf numFmtId="0" fontId="27" fillId="0" borderId="0" xfId="60" applyFont="1" applyFill="1" applyBorder="1" applyAlignment="1">
      <alignment vertical="top"/>
      <protection/>
    </xf>
    <xf numFmtId="179" fontId="5" fillId="0" borderId="0" xfId="60" applyNumberFormat="1" applyFont="1" applyFill="1" applyBorder="1" applyAlignment="1">
      <alignment horizontal="right"/>
      <protection/>
    </xf>
    <xf numFmtId="0" fontId="29" fillId="0" borderId="0" xfId="60" applyFont="1" applyFill="1" applyBorder="1" applyAlignment="1">
      <alignment vertical="top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203" fontId="30" fillId="0" borderId="0" xfId="44" applyNumberFormat="1" applyFont="1" applyAlignment="1">
      <alignment horizontal="right" vertical="top" wrapText="1"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03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"/>
      <sheetName val="44-сделки свързани лица"/>
      <sheetName val="43- сегменти"/>
    </sheetNames>
    <sheetDataSet>
      <sheetData sheetId="53">
        <row r="10">
          <cell r="D10">
            <v>0.06906185485247687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89" zoomScaleNormal="89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28.7109375" style="27" customWidth="1"/>
    <col min="4" max="9" width="9.28125" style="27" customWidth="1"/>
    <col min="10" max="16384" width="9.28125" style="27" hidden="1" customWidth="1"/>
  </cols>
  <sheetData>
    <row r="1" spans="1:8" ht="17.25">
      <c r="A1" s="25" t="s">
        <v>27</v>
      </c>
      <c r="B1" s="26"/>
      <c r="C1" s="26"/>
      <c r="D1" s="31" t="s">
        <v>181</v>
      </c>
      <c r="E1" s="26"/>
      <c r="F1" s="26"/>
      <c r="G1" s="26"/>
      <c r="H1" s="26"/>
    </row>
    <row r="2" ht="12.75"/>
    <row r="3" ht="12.75"/>
    <row r="4" ht="12.75"/>
    <row r="5" spans="1:9" ht="17.25">
      <c r="A5" s="28" t="s">
        <v>28</v>
      </c>
      <c r="D5" s="16" t="s">
        <v>48</v>
      </c>
      <c r="E5" s="55"/>
      <c r="F5" s="29"/>
      <c r="G5" s="29"/>
      <c r="H5" s="29"/>
      <c r="I5" s="29"/>
    </row>
    <row r="6" spans="1:9" ht="17.25" customHeight="1">
      <c r="A6" s="28"/>
      <c r="D6" s="16" t="s">
        <v>6</v>
      </c>
      <c r="E6" s="55"/>
      <c r="F6" s="29"/>
      <c r="G6" s="29"/>
      <c r="H6" s="29"/>
      <c r="I6" s="29"/>
    </row>
    <row r="7" spans="1:9" ht="17.25">
      <c r="A7" s="28"/>
      <c r="D7" s="16" t="s">
        <v>11</v>
      </c>
      <c r="E7" s="55"/>
      <c r="F7" s="29"/>
      <c r="G7" s="29"/>
      <c r="H7" s="29"/>
      <c r="I7" s="29"/>
    </row>
    <row r="8" spans="1:9" ht="17.25">
      <c r="A8" s="28"/>
      <c r="D8" s="16" t="s">
        <v>15</v>
      </c>
      <c r="E8" s="55"/>
      <c r="F8" s="29"/>
      <c r="G8" s="29"/>
      <c r="H8" s="29"/>
      <c r="I8" s="29"/>
    </row>
    <row r="9" spans="1:9" ht="16.5">
      <c r="A9" s="30"/>
      <c r="D9" s="16" t="s">
        <v>20</v>
      </c>
      <c r="E9" s="55"/>
      <c r="F9" s="30"/>
      <c r="G9" s="29"/>
      <c r="H9" s="29"/>
      <c r="I9" s="29"/>
    </row>
    <row r="10" spans="1:9" ht="17.25">
      <c r="A10" s="28"/>
      <c r="D10" s="264"/>
      <c r="E10" s="264"/>
      <c r="F10" s="29"/>
      <c r="G10" s="29"/>
      <c r="H10" s="29"/>
      <c r="I10" s="29"/>
    </row>
    <row r="11" spans="1:9" ht="17.25">
      <c r="A11" s="28"/>
      <c r="D11" s="16"/>
      <c r="E11" s="16"/>
      <c r="F11" s="16"/>
      <c r="G11" s="29"/>
      <c r="H11" s="29"/>
      <c r="I11" s="29"/>
    </row>
    <row r="12" spans="1:7" ht="18">
      <c r="A12" s="28" t="s">
        <v>29</v>
      </c>
      <c r="D12" s="16" t="s">
        <v>47</v>
      </c>
      <c r="E12" s="52"/>
      <c r="F12" s="52"/>
      <c r="G12" s="53"/>
    </row>
    <row r="13" spans="4:9" ht="16.5">
      <c r="D13" s="16"/>
      <c r="E13" s="52"/>
      <c r="F13" s="52"/>
      <c r="G13" s="55"/>
      <c r="H13" s="29"/>
      <c r="I13" s="29"/>
    </row>
    <row r="14" spans="4:9" ht="16.5">
      <c r="D14" s="16"/>
      <c r="E14" s="52"/>
      <c r="F14" s="52"/>
      <c r="G14" s="55"/>
      <c r="H14" s="29"/>
      <c r="I14" s="29"/>
    </row>
    <row r="15" spans="1:9" ht="17.25">
      <c r="A15" s="28" t="s">
        <v>30</v>
      </c>
      <c r="D15" s="16" t="s">
        <v>10</v>
      </c>
      <c r="E15" s="52"/>
      <c r="F15" s="52"/>
      <c r="G15" s="55"/>
      <c r="H15" s="29"/>
      <c r="I15" s="29"/>
    </row>
    <row r="16" spans="1:9" ht="17.25">
      <c r="A16" s="28"/>
      <c r="D16" s="16"/>
      <c r="E16" s="52"/>
      <c r="F16" s="52"/>
      <c r="G16" s="55"/>
      <c r="H16" s="29"/>
      <c r="I16" s="29"/>
    </row>
    <row r="17" spans="1:9" ht="17.25">
      <c r="A17" s="265"/>
      <c r="D17" s="16"/>
      <c r="E17" s="52"/>
      <c r="F17" s="52"/>
      <c r="G17" s="55"/>
      <c r="H17" s="29"/>
      <c r="I17" s="29"/>
    </row>
    <row r="18" spans="1:9" ht="17.25">
      <c r="A18" s="28" t="s">
        <v>31</v>
      </c>
      <c r="B18" s="28"/>
      <c r="C18" s="28"/>
      <c r="D18" s="16" t="s">
        <v>5</v>
      </c>
      <c r="E18" s="52"/>
      <c r="F18" s="52"/>
      <c r="G18" s="55"/>
      <c r="H18" s="29"/>
      <c r="I18" s="29"/>
    </row>
    <row r="19" spans="1:9" ht="17.25">
      <c r="A19" s="28"/>
      <c r="B19" s="28"/>
      <c r="C19" s="28"/>
      <c r="D19" s="16"/>
      <c r="E19" s="52"/>
      <c r="F19" s="52"/>
      <c r="G19" s="55"/>
      <c r="H19" s="29"/>
      <c r="I19" s="29"/>
    </row>
    <row r="20" spans="1:9" ht="18">
      <c r="A20" s="28"/>
      <c r="D20" s="16"/>
      <c r="E20" s="52"/>
      <c r="F20" s="52"/>
      <c r="G20" s="53"/>
      <c r="H20" s="28"/>
      <c r="I20" s="28"/>
    </row>
    <row r="21" spans="1:7" ht="18">
      <c r="A21" s="265" t="s">
        <v>32</v>
      </c>
      <c r="B21" s="266"/>
      <c r="C21" s="267"/>
      <c r="D21" s="268" t="s">
        <v>33</v>
      </c>
      <c r="E21" s="269"/>
      <c r="F21" s="269"/>
      <c r="G21" s="53"/>
    </row>
    <row r="22" spans="1:7" ht="18">
      <c r="A22" s="265"/>
      <c r="B22" s="266"/>
      <c r="C22" s="267"/>
      <c r="D22" s="268"/>
      <c r="E22" s="269"/>
      <c r="F22" s="269"/>
      <c r="G22" s="53"/>
    </row>
    <row r="23" spans="1:7" ht="18">
      <c r="A23" s="28"/>
      <c r="C23" s="267"/>
      <c r="D23" s="16"/>
      <c r="E23" s="52"/>
      <c r="F23" s="52"/>
      <c r="G23" s="53"/>
    </row>
    <row r="24" spans="1:7" ht="18">
      <c r="A24" s="28" t="s">
        <v>34</v>
      </c>
      <c r="D24" s="16" t="s">
        <v>40</v>
      </c>
      <c r="E24" s="52"/>
      <c r="F24" s="52"/>
      <c r="G24" s="53"/>
    </row>
    <row r="25" spans="1:7" ht="18">
      <c r="A25" s="28"/>
      <c r="D25" s="16" t="s">
        <v>39</v>
      </c>
      <c r="E25" s="52"/>
      <c r="F25" s="52"/>
      <c r="G25" s="53"/>
    </row>
    <row r="26" spans="1:7" ht="18">
      <c r="A26" s="28"/>
      <c r="D26" s="29"/>
      <c r="E26" s="55"/>
      <c r="F26" s="55"/>
      <c r="G26" s="53"/>
    </row>
    <row r="27" spans="1:7" ht="18">
      <c r="A27" s="28"/>
      <c r="D27" s="16"/>
      <c r="E27" s="53"/>
      <c r="F27" s="53"/>
      <c r="G27" s="53"/>
    </row>
    <row r="28" spans="1:7" ht="18">
      <c r="A28" s="265" t="s">
        <v>35</v>
      </c>
      <c r="B28" s="266"/>
      <c r="C28" s="267"/>
      <c r="D28" s="268" t="s">
        <v>3</v>
      </c>
      <c r="E28" s="269"/>
      <c r="F28" s="270"/>
      <c r="G28" s="270"/>
    </row>
    <row r="29" spans="1:7" ht="18">
      <c r="A29" s="265"/>
      <c r="B29" s="266"/>
      <c r="C29" s="267"/>
      <c r="D29" s="268" t="s">
        <v>4</v>
      </c>
      <c r="E29" s="269"/>
      <c r="F29" s="270"/>
      <c r="G29" s="271"/>
    </row>
    <row r="30" spans="1:7" ht="18">
      <c r="A30" s="265"/>
      <c r="B30" s="266"/>
      <c r="C30" s="267"/>
      <c r="D30" s="268" t="s">
        <v>7</v>
      </c>
      <c r="E30" s="269"/>
      <c r="F30" s="270"/>
      <c r="G30" s="271"/>
    </row>
    <row r="31" spans="1:7" ht="18">
      <c r="A31" s="265"/>
      <c r="B31" s="266"/>
      <c r="C31" s="267"/>
      <c r="D31" s="268" t="s">
        <v>17</v>
      </c>
      <c r="E31" s="269"/>
      <c r="F31" s="270"/>
      <c r="G31" s="271"/>
    </row>
    <row r="32" spans="1:7" ht="17.25">
      <c r="A32" s="265"/>
      <c r="B32" s="266"/>
      <c r="C32" s="266"/>
      <c r="D32" s="268" t="s">
        <v>36</v>
      </c>
      <c r="E32" s="271"/>
      <c r="F32" s="271"/>
      <c r="G32" s="271"/>
    </row>
    <row r="33" spans="1:7" ht="18">
      <c r="A33" s="265"/>
      <c r="B33" s="266"/>
      <c r="C33" s="264"/>
      <c r="D33" s="268" t="s">
        <v>12</v>
      </c>
      <c r="E33" s="272"/>
      <c r="F33" s="270"/>
      <c r="G33" s="271"/>
    </row>
    <row r="34" spans="1:7" ht="18">
      <c r="A34" s="28"/>
      <c r="D34" s="16"/>
      <c r="E34" s="56"/>
      <c r="F34" s="53"/>
      <c r="G34" s="56"/>
    </row>
    <row r="35" spans="1:9" ht="17.25">
      <c r="A35" s="28" t="s">
        <v>37</v>
      </c>
      <c r="D35" s="268" t="s">
        <v>41</v>
      </c>
      <c r="E35" s="269"/>
      <c r="F35" s="269"/>
      <c r="G35" s="269"/>
      <c r="H35" s="28"/>
      <c r="I35" s="28"/>
    </row>
    <row r="36" spans="1:9" ht="17.25">
      <c r="A36" s="28"/>
      <c r="D36" s="268" t="s">
        <v>42</v>
      </c>
      <c r="E36" s="269"/>
      <c r="F36" s="269"/>
      <c r="G36" s="269"/>
      <c r="H36" s="28"/>
      <c r="I36" s="28"/>
    </row>
    <row r="37" spans="1:7" ht="17.25">
      <c r="A37" s="28"/>
      <c r="D37" s="268" t="s">
        <v>43</v>
      </c>
      <c r="E37" s="269"/>
      <c r="F37" s="269"/>
      <c r="G37" s="269"/>
    </row>
    <row r="38" spans="1:8" ht="17.25">
      <c r="A38" s="28"/>
      <c r="D38" s="268" t="s">
        <v>13</v>
      </c>
      <c r="E38" s="269"/>
      <c r="F38" s="269"/>
      <c r="G38" s="269"/>
      <c r="H38" s="266"/>
    </row>
    <row r="39" spans="1:8" ht="17.25">
      <c r="A39" s="28"/>
      <c r="D39" s="268" t="s">
        <v>44</v>
      </c>
      <c r="E39" s="269"/>
      <c r="F39" s="269"/>
      <c r="G39" s="269"/>
      <c r="H39" s="266"/>
    </row>
    <row r="40" spans="1:8" ht="17.25">
      <c r="A40" s="28"/>
      <c r="D40" s="268" t="s">
        <v>45</v>
      </c>
      <c r="E40" s="269"/>
      <c r="F40" s="269"/>
      <c r="G40" s="269"/>
      <c r="H40" s="266"/>
    </row>
    <row r="41" spans="1:8" ht="17.25">
      <c r="A41" s="28"/>
      <c r="D41" s="268" t="s">
        <v>8</v>
      </c>
      <c r="E41" s="269"/>
      <c r="F41" s="269"/>
      <c r="G41" s="269"/>
      <c r="H41" s="266"/>
    </row>
    <row r="42" spans="1:8" ht="17.25">
      <c r="A42" s="28"/>
      <c r="D42" s="268" t="s">
        <v>14</v>
      </c>
      <c r="E42" s="269"/>
      <c r="F42" s="269"/>
      <c r="G42" s="269"/>
      <c r="H42" s="266"/>
    </row>
    <row r="43" spans="1:7" ht="18">
      <c r="A43" s="28"/>
      <c r="D43" s="268"/>
      <c r="E43" s="271"/>
      <c r="F43" s="270"/>
      <c r="G43" s="271"/>
    </row>
    <row r="44" spans="1:9" ht="17.25">
      <c r="A44" s="28" t="s">
        <v>38</v>
      </c>
      <c r="D44" s="29" t="s">
        <v>46</v>
      </c>
      <c r="E44" s="56"/>
      <c r="F44" s="56"/>
      <c r="G44" s="271"/>
      <c r="H44" s="266"/>
      <c r="I44" s="266"/>
    </row>
    <row r="45" spans="1:7" ht="18">
      <c r="A45" s="28"/>
      <c r="E45" s="56"/>
      <c r="F45" s="53"/>
      <c r="G45" s="56"/>
    </row>
    <row r="46" spans="1:6" ht="17.25">
      <c r="A46" s="28"/>
      <c r="F46" s="28"/>
    </row>
    <row r="47" spans="1:6" ht="17.25">
      <c r="A47" s="28"/>
      <c r="F47" s="28"/>
    </row>
    <row r="48" spans="1:6" ht="17.25">
      <c r="A48" s="28"/>
      <c r="F48" s="28"/>
    </row>
    <row r="49" spans="1:6" ht="17.25">
      <c r="A49" s="28"/>
      <c r="F49" s="28"/>
    </row>
    <row r="50" spans="1:6" ht="17.25">
      <c r="A50" s="28"/>
      <c r="F50" s="28"/>
    </row>
    <row r="51" spans="1:6" ht="17.25">
      <c r="A51" s="28"/>
      <c r="F51" s="28"/>
    </row>
    <row r="52" spans="1:6" ht="17.2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8">
      <selection activeCell="C18" sqref="C18:E20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300" t="str">
        <f>'Cover '!D1</f>
        <v> ОА "СОФАРМА"</v>
      </c>
      <c r="B1" s="301"/>
      <c r="C1" s="301"/>
      <c r="D1" s="301"/>
      <c r="E1" s="301"/>
      <c r="F1" s="215"/>
    </row>
    <row r="2" spans="1:6" s="39" customFormat="1" ht="13.5">
      <c r="A2" s="302" t="s">
        <v>49</v>
      </c>
      <c r="B2" s="303"/>
      <c r="C2" s="303"/>
      <c r="D2" s="303"/>
      <c r="E2" s="303"/>
      <c r="F2" s="191"/>
    </row>
    <row r="3" spans="1:6" ht="13.5">
      <c r="A3" s="79" t="s">
        <v>50</v>
      </c>
      <c r="B3" s="80"/>
      <c r="C3" s="231"/>
      <c r="D3" s="80"/>
      <c r="E3" s="80"/>
      <c r="F3" s="80"/>
    </row>
    <row r="4" spans="1:6" ht="15" customHeight="1">
      <c r="A4" s="105"/>
      <c r="B4" s="304" t="s">
        <v>1</v>
      </c>
      <c r="C4" s="305" t="s">
        <v>22</v>
      </c>
      <c r="D4" s="81"/>
      <c r="E4" s="305" t="s">
        <v>21</v>
      </c>
      <c r="F4" s="192"/>
    </row>
    <row r="5" spans="1:6" ht="12.75" customHeight="1">
      <c r="A5" s="117"/>
      <c r="B5" s="304"/>
      <c r="C5" s="305"/>
      <c r="D5" s="81"/>
      <c r="E5" s="305"/>
      <c r="F5" s="192"/>
    </row>
    <row r="6" spans="1:6" ht="15" customHeight="1">
      <c r="A6" s="106"/>
      <c r="C6" s="232"/>
      <c r="E6" s="140"/>
      <c r="F6" s="140"/>
    </row>
    <row r="7" ht="13.5">
      <c r="A7" s="273"/>
    </row>
    <row r="8" spans="1:7" ht="13.5">
      <c r="A8" s="274" t="s">
        <v>51</v>
      </c>
      <c r="B8" s="37">
        <v>3</v>
      </c>
      <c r="C8" s="233">
        <v>50170</v>
      </c>
      <c r="D8" s="94"/>
      <c r="E8" s="121">
        <v>52174</v>
      </c>
      <c r="F8" s="121"/>
      <c r="G8" s="133"/>
    </row>
    <row r="9" spans="1:8" ht="13.5">
      <c r="A9" s="274" t="s">
        <v>52</v>
      </c>
      <c r="B9" s="37">
        <v>4</v>
      </c>
      <c r="C9" s="234">
        <v>1129</v>
      </c>
      <c r="D9" s="176"/>
      <c r="E9" s="121">
        <v>920</v>
      </c>
      <c r="F9" s="121"/>
      <c r="G9" s="108"/>
      <c r="H9" s="109"/>
    </row>
    <row r="10" spans="1:8" ht="27" customHeight="1">
      <c r="A10" s="275" t="s">
        <v>53</v>
      </c>
      <c r="C10" s="233">
        <v>2511</v>
      </c>
      <c r="D10" s="121"/>
      <c r="E10" s="121">
        <v>3337</v>
      </c>
      <c r="F10" s="121"/>
      <c r="G10" s="108"/>
      <c r="H10" s="109"/>
    </row>
    <row r="11" spans="1:8" ht="13.5">
      <c r="A11" s="274" t="s">
        <v>54</v>
      </c>
      <c r="B11" s="101">
        <v>5</v>
      </c>
      <c r="C11" s="233">
        <v>-17901</v>
      </c>
      <c r="D11" s="121"/>
      <c r="E11" s="121">
        <v>-19157</v>
      </c>
      <c r="F11" s="121"/>
      <c r="G11" s="108"/>
      <c r="H11" s="109"/>
    </row>
    <row r="12" spans="1:8" ht="13.5">
      <c r="A12" s="274" t="s">
        <v>55</v>
      </c>
      <c r="B12" s="37">
        <v>6</v>
      </c>
      <c r="C12" s="234">
        <v>-8877</v>
      </c>
      <c r="D12" s="121"/>
      <c r="E12" s="121">
        <v>-7789</v>
      </c>
      <c r="F12" s="121"/>
      <c r="G12" s="108"/>
      <c r="H12" s="109"/>
    </row>
    <row r="13" spans="1:8" ht="13.5">
      <c r="A13" s="274" t="s">
        <v>56</v>
      </c>
      <c r="B13" s="37">
        <v>7</v>
      </c>
      <c r="C13" s="233">
        <v>-12958</v>
      </c>
      <c r="D13" s="121"/>
      <c r="E13" s="121">
        <v>-12316</v>
      </c>
      <c r="F13" s="121"/>
      <c r="G13" s="108"/>
      <c r="H13" s="109"/>
    </row>
    <row r="14" spans="1:8" ht="13.5">
      <c r="A14" s="274" t="s">
        <v>57</v>
      </c>
      <c r="B14" s="37" t="s">
        <v>26</v>
      </c>
      <c r="C14" s="233">
        <v>-4520</v>
      </c>
      <c r="D14" s="121"/>
      <c r="E14" s="121">
        <v>-4540</v>
      </c>
      <c r="F14" s="121"/>
      <c r="G14" s="108"/>
      <c r="H14" s="109"/>
    </row>
    <row r="15" spans="1:8" ht="13.5">
      <c r="A15" s="274" t="s">
        <v>58</v>
      </c>
      <c r="B15" s="37" t="s">
        <v>23</v>
      </c>
      <c r="C15" s="233">
        <v>-542</v>
      </c>
      <c r="D15" s="94"/>
      <c r="E15" s="121">
        <v>-496</v>
      </c>
      <c r="F15" s="121"/>
      <c r="G15" s="108"/>
      <c r="H15" s="109"/>
    </row>
    <row r="16" spans="1:8" ht="13.5">
      <c r="A16" s="276" t="s">
        <v>59</v>
      </c>
      <c r="C16" s="235">
        <f>SUM(C8:C15)</f>
        <v>9012</v>
      </c>
      <c r="D16" s="121"/>
      <c r="E16" s="122">
        <f>SUM(E8:E15)</f>
        <v>12133</v>
      </c>
      <c r="F16" s="216"/>
      <c r="G16" s="108"/>
      <c r="H16" s="109"/>
    </row>
    <row r="17" spans="1:6" ht="7.5" customHeight="1">
      <c r="A17" s="39"/>
      <c r="C17" s="236"/>
      <c r="D17" s="94"/>
      <c r="E17" s="123"/>
      <c r="F17" s="123"/>
    </row>
    <row r="18" spans="1:5" s="278" customFormat="1" ht="13.5">
      <c r="A18" s="274" t="s">
        <v>60</v>
      </c>
      <c r="B18" s="277">
        <v>10</v>
      </c>
      <c r="C18" s="233">
        <v>1062</v>
      </c>
      <c r="D18" s="94"/>
      <c r="E18" s="121">
        <v>2462</v>
      </c>
    </row>
    <row r="19" spans="1:5" s="278" customFormat="1" ht="13.5">
      <c r="A19" s="274" t="s">
        <v>62</v>
      </c>
      <c r="B19" s="277">
        <v>11</v>
      </c>
      <c r="C19" s="233">
        <v>-404</v>
      </c>
      <c r="D19" s="121"/>
      <c r="E19" s="121">
        <v>-309</v>
      </c>
    </row>
    <row r="20" spans="1:5" s="278" customFormat="1" ht="13.5">
      <c r="A20" s="279" t="s">
        <v>61</v>
      </c>
      <c r="B20" s="277"/>
      <c r="C20" s="235">
        <f>C18+C19</f>
        <v>658</v>
      </c>
      <c r="D20" s="121"/>
      <c r="E20" s="122">
        <f>E18+E19</f>
        <v>2153</v>
      </c>
    </row>
    <row r="21" spans="1:6" ht="8.25" customHeight="1">
      <c r="A21" s="82"/>
      <c r="C21" s="236"/>
      <c r="D21" s="98"/>
      <c r="E21" s="123"/>
      <c r="F21" s="123"/>
    </row>
    <row r="22" spans="1:6" ht="13.5">
      <c r="A22" s="79" t="s">
        <v>63</v>
      </c>
      <c r="C22" s="237">
        <f>C16+C20</f>
        <v>9670</v>
      </c>
      <c r="D22" s="94"/>
      <c r="E22" s="237">
        <f>E16+E20</f>
        <v>14286</v>
      </c>
      <c r="F22" s="216"/>
    </row>
    <row r="23" spans="1:6" ht="7.5" customHeight="1">
      <c r="A23" s="79"/>
      <c r="C23" s="238"/>
      <c r="D23" s="94"/>
      <c r="E23" s="125"/>
      <c r="F23" s="125"/>
    </row>
    <row r="24" spans="1:6" ht="13.5">
      <c r="A24" s="39" t="s">
        <v>64</v>
      </c>
      <c r="C24" s="233">
        <v>-990</v>
      </c>
      <c r="D24" s="94"/>
      <c r="E24" s="121">
        <v>-1392</v>
      </c>
      <c r="F24" s="121"/>
    </row>
    <row r="25" spans="1:6" ht="13.5">
      <c r="A25" s="79"/>
      <c r="B25" s="36"/>
      <c r="C25" s="239"/>
      <c r="D25" s="121"/>
      <c r="E25" s="127"/>
      <c r="F25" s="217"/>
    </row>
    <row r="26" spans="1:8" ht="13.5">
      <c r="A26" s="79" t="s">
        <v>65</v>
      </c>
      <c r="B26" s="138"/>
      <c r="C26" s="237">
        <f>C22+C24</f>
        <v>8680</v>
      </c>
      <c r="D26" s="95"/>
      <c r="E26" s="124">
        <f>E22+E24</f>
        <v>12894</v>
      </c>
      <c r="F26" s="216"/>
      <c r="G26" s="108"/>
      <c r="H26" s="109"/>
    </row>
    <row r="27" spans="1:6" ht="8.25" customHeight="1">
      <c r="A27" s="79"/>
      <c r="B27" s="36"/>
      <c r="C27" s="240"/>
      <c r="D27" s="95"/>
      <c r="E27" s="118"/>
      <c r="F27" s="118"/>
    </row>
    <row r="28" spans="1:6" ht="13.5">
      <c r="A28" s="97" t="s">
        <v>66</v>
      </c>
      <c r="B28" s="115"/>
      <c r="C28" s="241"/>
      <c r="D28" s="36"/>
      <c r="E28" s="132"/>
      <c r="F28" s="132"/>
    </row>
    <row r="29" spans="1:6" ht="27.75">
      <c r="A29" s="114" t="s">
        <v>67</v>
      </c>
      <c r="B29" s="115"/>
      <c r="C29" s="242"/>
      <c r="D29" s="119"/>
      <c r="E29" s="142"/>
      <c r="F29" s="142"/>
    </row>
    <row r="30" spans="1:11" ht="27.75">
      <c r="A30" s="179" t="s">
        <v>182</v>
      </c>
      <c r="B30" s="37">
        <v>18</v>
      </c>
      <c r="C30" s="243">
        <f>-681-194</f>
        <v>-875</v>
      </c>
      <c r="D30" s="94"/>
      <c r="E30" s="143">
        <v>55</v>
      </c>
      <c r="F30" s="143"/>
      <c r="I30" s="108"/>
      <c r="K30" s="108"/>
    </row>
    <row r="31" spans="1:6" ht="13.5">
      <c r="A31" s="99" t="s">
        <v>68</v>
      </c>
      <c r="B31" s="37">
        <v>12</v>
      </c>
      <c r="C31" s="145">
        <f>SUM(C30:C30)</f>
        <v>-875</v>
      </c>
      <c r="D31" s="144"/>
      <c r="E31" s="145">
        <f>SUM(E30:E30)</f>
        <v>55</v>
      </c>
      <c r="F31" s="218"/>
    </row>
    <row r="32" spans="1:6" ht="9" customHeight="1">
      <c r="A32" s="99"/>
      <c r="C32" s="244"/>
      <c r="D32" s="229"/>
      <c r="E32" s="219"/>
      <c r="F32" s="219"/>
    </row>
    <row r="33" spans="1:6" ht="14.25" thickBot="1">
      <c r="A33" s="99" t="s">
        <v>69</v>
      </c>
      <c r="B33" s="115"/>
      <c r="C33" s="245">
        <f>C31+C26</f>
        <v>7805</v>
      </c>
      <c r="D33" s="113"/>
      <c r="E33" s="126">
        <f>E31+E26</f>
        <v>12949</v>
      </c>
      <c r="F33" s="220"/>
    </row>
    <row r="34" spans="1:6" ht="9.75" customHeight="1" thickTop="1">
      <c r="A34" s="100"/>
      <c r="B34" s="115"/>
      <c r="C34" s="246"/>
      <c r="D34" s="113"/>
      <c r="E34" s="120"/>
      <c r="F34" s="120"/>
    </row>
    <row r="35" spans="1:6" ht="9.75" customHeight="1">
      <c r="A35" s="100"/>
      <c r="B35" s="115"/>
      <c r="C35" s="246"/>
      <c r="D35" s="113"/>
      <c r="E35" s="120"/>
      <c r="F35" s="120"/>
    </row>
    <row r="36" spans="1:6" ht="13.5">
      <c r="A36" s="39" t="s">
        <v>70</v>
      </c>
      <c r="B36" s="37">
        <v>26</v>
      </c>
      <c r="C36" s="262">
        <f>'[3]28 d'!$D$10</f>
        <v>0.06906185485247687</v>
      </c>
      <c r="D36" s="263"/>
      <c r="E36" s="262">
        <v>0.1</v>
      </c>
      <c r="F36" s="149"/>
    </row>
    <row r="37" spans="1:4" ht="13.5">
      <c r="A37" s="51"/>
      <c r="D37" s="146"/>
    </row>
    <row r="38" spans="1:4" ht="13.5">
      <c r="A38" s="51"/>
      <c r="D38" s="146"/>
    </row>
    <row r="39" spans="1:4" ht="13.5">
      <c r="A39" s="51"/>
      <c r="D39" s="146"/>
    </row>
    <row r="40" spans="1:3" ht="14.25">
      <c r="A40" s="93" t="s">
        <v>71</v>
      </c>
      <c r="C40" s="139"/>
    </row>
    <row r="41" spans="1:3" ht="14.25">
      <c r="A41" s="93"/>
      <c r="C41" s="139"/>
    </row>
    <row r="42" spans="1:3" ht="14.25">
      <c r="A42" s="93"/>
      <c r="C42" s="139"/>
    </row>
    <row r="44" spans="1:3" ht="13.5">
      <c r="A44" s="13" t="s">
        <v>72</v>
      </c>
      <c r="C44" s="36"/>
    </row>
    <row r="45" ht="13.5">
      <c r="A45" s="69" t="s">
        <v>47</v>
      </c>
    </row>
    <row r="46" ht="13.5">
      <c r="A46" s="69"/>
    </row>
    <row r="47" ht="13.5">
      <c r="A47" s="13" t="s">
        <v>73</v>
      </c>
    </row>
    <row r="48" ht="13.5">
      <c r="A48" s="69" t="s">
        <v>10</v>
      </c>
    </row>
    <row r="49" ht="13.5">
      <c r="A49" s="69"/>
    </row>
    <row r="50" ht="13.5">
      <c r="A50" s="74" t="s">
        <v>74</v>
      </c>
    </row>
    <row r="51" ht="13.5">
      <c r="A51" s="135" t="s">
        <v>16</v>
      </c>
    </row>
    <row r="52" ht="13.5">
      <c r="A52" s="135"/>
    </row>
    <row r="53" ht="13.5">
      <c r="A53" s="135"/>
    </row>
    <row r="54" ht="13.5">
      <c r="A54" s="135"/>
    </row>
    <row r="55" ht="13.5">
      <c r="A55" s="255"/>
    </row>
    <row r="56" spans="1:2" ht="13.5">
      <c r="A56" s="137"/>
      <c r="B56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="70" zoomScaleSheetLayoutView="70" zoomScalePageLayoutView="0" workbookViewId="0" topLeftCell="A28">
      <selection activeCell="B31" sqref="B31:E35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3.5">
      <c r="A1" s="32" t="s">
        <v>183</v>
      </c>
      <c r="B1" s="76"/>
      <c r="C1" s="76"/>
      <c r="D1" s="76"/>
      <c r="E1" s="32"/>
      <c r="F1" s="32"/>
    </row>
    <row r="2" spans="1:6" ht="13.5">
      <c r="A2" s="33" t="s">
        <v>75</v>
      </c>
      <c r="B2" s="77"/>
      <c r="C2" s="77"/>
      <c r="D2" s="77"/>
      <c r="E2" s="33"/>
      <c r="F2" s="33"/>
    </row>
    <row r="3" spans="1:6" ht="13.5">
      <c r="A3" s="33" t="s">
        <v>76</v>
      </c>
      <c r="B3" s="78"/>
      <c r="C3" s="78"/>
      <c r="D3" s="78"/>
      <c r="E3" s="18"/>
      <c r="F3" s="18"/>
    </row>
    <row r="4" spans="1:6" ht="26.25" customHeight="1">
      <c r="A4" s="83"/>
      <c r="B4" s="304" t="s">
        <v>1</v>
      </c>
      <c r="C4" s="305" t="s">
        <v>86</v>
      </c>
      <c r="D4" s="81"/>
      <c r="E4" s="305" t="s">
        <v>87</v>
      </c>
      <c r="F4" s="147"/>
    </row>
    <row r="5" spans="2:6" ht="12" customHeight="1">
      <c r="B5" s="304"/>
      <c r="C5" s="306"/>
      <c r="D5" s="81"/>
      <c r="E5" s="306"/>
      <c r="F5" s="180"/>
    </row>
    <row r="6" spans="1:6" ht="15.75" customHeight="1">
      <c r="A6" s="280"/>
      <c r="B6" s="104"/>
      <c r="C6" s="141"/>
      <c r="D6" s="81"/>
      <c r="E6" s="141"/>
      <c r="F6" s="181"/>
    </row>
    <row r="7" spans="1:6" ht="13.5">
      <c r="A7" s="281" t="s">
        <v>0</v>
      </c>
      <c r="B7" s="38"/>
      <c r="C7" s="38"/>
      <c r="D7" s="38"/>
      <c r="E7" s="38"/>
      <c r="F7" s="38"/>
    </row>
    <row r="8" spans="1:6" ht="13.5">
      <c r="A8" s="281" t="s">
        <v>77</v>
      </c>
      <c r="B8" s="35"/>
      <c r="C8" s="35"/>
      <c r="D8" s="35"/>
      <c r="E8" s="35"/>
      <c r="F8" s="35"/>
    </row>
    <row r="9" spans="1:6" ht="13.5">
      <c r="A9" s="282" t="s">
        <v>78</v>
      </c>
      <c r="B9" s="40">
        <v>13</v>
      </c>
      <c r="C9" s="150">
        <v>224294</v>
      </c>
      <c r="D9" s="40"/>
      <c r="E9" s="150">
        <v>224654</v>
      </c>
      <c r="F9" s="60"/>
    </row>
    <row r="10" spans="1:6" ht="13.5">
      <c r="A10" s="283" t="s">
        <v>79</v>
      </c>
      <c r="B10" s="40">
        <v>14</v>
      </c>
      <c r="C10" s="150">
        <v>8278</v>
      </c>
      <c r="D10" s="40"/>
      <c r="E10" s="150">
        <v>8524</v>
      </c>
      <c r="F10" s="60"/>
    </row>
    <row r="11" spans="1:6" ht="13.5">
      <c r="A11" s="282" t="s">
        <v>80</v>
      </c>
      <c r="B11" s="40">
        <v>15</v>
      </c>
      <c r="C11" s="150">
        <v>41083</v>
      </c>
      <c r="D11" s="40"/>
      <c r="E11" s="150">
        <v>39329</v>
      </c>
      <c r="F11" s="60"/>
    </row>
    <row r="12" spans="1:6" ht="13.5">
      <c r="A12" s="283" t="s">
        <v>81</v>
      </c>
      <c r="B12" s="40">
        <v>16</v>
      </c>
      <c r="C12" s="150">
        <f>87147-1</f>
        <v>87146</v>
      </c>
      <c r="D12" s="40"/>
      <c r="E12" s="150">
        <f>87147-1</f>
        <v>87146</v>
      </c>
      <c r="F12" s="60"/>
    </row>
    <row r="13" spans="1:6" ht="13.5">
      <c r="A13" s="283" t="s">
        <v>82</v>
      </c>
      <c r="B13" s="40">
        <v>17</v>
      </c>
      <c r="C13" s="150">
        <v>6062</v>
      </c>
      <c r="D13" s="40"/>
      <c r="E13" s="150">
        <v>6062</v>
      </c>
      <c r="F13" s="60"/>
    </row>
    <row r="14" spans="1:6" ht="13.5">
      <c r="A14" s="283" t="s">
        <v>83</v>
      </c>
      <c r="B14" s="40">
        <v>18</v>
      </c>
      <c r="C14" s="150">
        <v>10136</v>
      </c>
      <c r="D14" s="40"/>
      <c r="E14" s="150">
        <f>9620+1</f>
        <v>9621</v>
      </c>
      <c r="F14" s="60"/>
    </row>
    <row r="15" spans="1:6" ht="27.75">
      <c r="A15" s="284" t="s">
        <v>84</v>
      </c>
      <c r="B15" s="40">
        <v>19</v>
      </c>
      <c r="C15" s="150">
        <v>92686</v>
      </c>
      <c r="D15" s="40"/>
      <c r="E15" s="150">
        <v>91794</v>
      </c>
      <c r="F15" s="177"/>
    </row>
    <row r="16" spans="1:6" ht="13.5">
      <c r="A16" s="284" t="s">
        <v>85</v>
      </c>
      <c r="B16" s="40">
        <v>20</v>
      </c>
      <c r="C16" s="150">
        <v>10541</v>
      </c>
      <c r="D16" s="40"/>
      <c r="E16" s="150">
        <f>9957-60</f>
        <v>9897</v>
      </c>
      <c r="F16" s="177"/>
    </row>
    <row r="17" spans="1:9" ht="13.5">
      <c r="A17" s="285"/>
      <c r="B17" s="129"/>
      <c r="C17" s="62">
        <f>SUM(C9:C16)</f>
        <v>480226</v>
      </c>
      <c r="D17" s="35"/>
      <c r="E17" s="62">
        <f>SUM(E9:E16)</f>
        <v>477027</v>
      </c>
      <c r="F17" s="63"/>
      <c r="I17" s="147" t="s">
        <v>9</v>
      </c>
    </row>
    <row r="18" spans="1:6" ht="14.25" customHeight="1">
      <c r="A18" s="281" t="s">
        <v>88</v>
      </c>
      <c r="B18" s="35"/>
      <c r="C18" s="61"/>
      <c r="D18" s="35"/>
      <c r="E18" s="61"/>
      <c r="F18" s="61"/>
    </row>
    <row r="19" spans="1:6" ht="13.5">
      <c r="A19" s="282" t="s">
        <v>89</v>
      </c>
      <c r="B19" s="40">
        <v>21</v>
      </c>
      <c r="C19" s="60">
        <v>66844</v>
      </c>
      <c r="D19" s="40"/>
      <c r="E19" s="60">
        <v>61365</v>
      </c>
      <c r="F19" s="60"/>
    </row>
    <row r="20" spans="1:6" ht="13.5">
      <c r="A20" s="282" t="s">
        <v>90</v>
      </c>
      <c r="B20" s="40">
        <v>22</v>
      </c>
      <c r="C20" s="60">
        <v>107632</v>
      </c>
      <c r="D20" s="178"/>
      <c r="E20" s="60">
        <f>97015-1</f>
        <v>97014</v>
      </c>
      <c r="F20" s="177"/>
    </row>
    <row r="21" spans="1:6" ht="13.5">
      <c r="A21" s="282" t="s">
        <v>91</v>
      </c>
      <c r="B21" s="40">
        <v>23</v>
      </c>
      <c r="C21" s="228">
        <v>20249</v>
      </c>
      <c r="D21" s="40"/>
      <c r="E21" s="228">
        <v>27212</v>
      </c>
      <c r="F21" s="177"/>
    </row>
    <row r="22" spans="1:6" ht="13.5">
      <c r="A22" s="286" t="s">
        <v>92</v>
      </c>
      <c r="B22" s="40" t="s">
        <v>24</v>
      </c>
      <c r="C22" s="60">
        <v>5769</v>
      </c>
      <c r="D22" s="40"/>
      <c r="E22" s="60">
        <f>6047-3</f>
        <v>6044</v>
      </c>
      <c r="F22" s="177"/>
    </row>
    <row r="23" spans="1:6" ht="13.5">
      <c r="A23" s="285" t="s">
        <v>93</v>
      </c>
      <c r="B23" s="40" t="s">
        <v>25</v>
      </c>
      <c r="C23" s="228">
        <f>2+12313</f>
        <v>12315</v>
      </c>
      <c r="D23" s="40"/>
      <c r="E23" s="228">
        <v>6144</v>
      </c>
      <c r="F23" s="60"/>
    </row>
    <row r="24" spans="1:6" ht="13.5">
      <c r="A24" s="282" t="s">
        <v>94</v>
      </c>
      <c r="B24" s="40">
        <v>25</v>
      </c>
      <c r="C24" s="60">
        <v>3902</v>
      </c>
      <c r="D24" s="40"/>
      <c r="E24" s="60">
        <v>3959</v>
      </c>
      <c r="F24" s="60"/>
    </row>
    <row r="25" spans="1:6" ht="13.5">
      <c r="A25" s="33"/>
      <c r="B25" s="35"/>
      <c r="C25" s="62">
        <f>SUM(C19:C24)</f>
        <v>216711</v>
      </c>
      <c r="D25" s="35"/>
      <c r="E25" s="62">
        <f>SUM(E19:E24)</f>
        <v>201738</v>
      </c>
      <c r="F25" s="63"/>
    </row>
    <row r="26" spans="1:6" ht="8.25" customHeight="1">
      <c r="A26" s="33"/>
      <c r="B26" s="35"/>
      <c r="C26" s="63"/>
      <c r="D26" s="35"/>
      <c r="E26" s="63"/>
      <c r="F26" s="63"/>
    </row>
    <row r="27" spans="1:6" ht="15.75" customHeight="1" thickBot="1">
      <c r="A27" s="33" t="s">
        <v>95</v>
      </c>
      <c r="B27" s="129"/>
      <c r="C27" s="64">
        <f>SUM(C17+C25)</f>
        <v>696937</v>
      </c>
      <c r="D27" s="35"/>
      <c r="E27" s="64">
        <f>SUM(E17+E25)</f>
        <v>678765</v>
      </c>
      <c r="F27" s="63"/>
    </row>
    <row r="28" spans="1:6" ht="10.5" customHeight="1" thickTop="1">
      <c r="A28" s="18"/>
      <c r="B28" s="40"/>
      <c r="C28" s="61"/>
      <c r="D28" s="40"/>
      <c r="E28" s="61"/>
      <c r="F28" s="61"/>
    </row>
    <row r="29" spans="1:6" ht="15.75" customHeight="1">
      <c r="A29" s="33" t="s">
        <v>96</v>
      </c>
      <c r="B29" s="38"/>
      <c r="C29" s="84"/>
      <c r="D29" s="38"/>
      <c r="E29" s="84"/>
      <c r="F29" s="84"/>
    </row>
    <row r="30" spans="1:6" ht="17.25" customHeight="1">
      <c r="A30" s="33" t="s">
        <v>97</v>
      </c>
      <c r="B30" s="38"/>
      <c r="C30" s="84"/>
      <c r="D30" s="38"/>
      <c r="E30" s="84"/>
      <c r="F30" s="84"/>
    </row>
    <row r="31" spans="1:6" s="280" customFormat="1" ht="13.5">
      <c r="A31" s="282" t="s">
        <v>98</v>
      </c>
      <c r="B31" s="287"/>
      <c r="C31" s="287">
        <v>134798</v>
      </c>
      <c r="D31" s="288"/>
      <c r="E31" s="287">
        <v>134798</v>
      </c>
      <c r="F31" s="288">
        <v>134798</v>
      </c>
    </row>
    <row r="32" spans="1:6" s="280" customFormat="1" ht="13.5">
      <c r="A32" s="282" t="s">
        <v>99</v>
      </c>
      <c r="B32" s="287"/>
      <c r="C32" s="287">
        <v>-34142</v>
      </c>
      <c r="D32" s="288"/>
      <c r="E32" s="287">
        <v>-34142</v>
      </c>
      <c r="F32" s="288">
        <v>-18809</v>
      </c>
    </row>
    <row r="33" spans="1:6" s="280" customFormat="1" ht="13.5">
      <c r="A33" s="282" t="s">
        <v>100</v>
      </c>
      <c r="B33" s="287"/>
      <c r="C33" s="287">
        <v>381565</v>
      </c>
      <c r="D33" s="288"/>
      <c r="E33" s="287">
        <v>382549</v>
      </c>
      <c r="F33" s="288">
        <v>304403</v>
      </c>
    </row>
    <row r="34" spans="1:8" s="280" customFormat="1" ht="13.5">
      <c r="A34" s="282" t="s">
        <v>101</v>
      </c>
      <c r="B34" s="287"/>
      <c r="C34" s="287">
        <v>48228</v>
      </c>
      <c r="D34" s="288"/>
      <c r="E34" s="287">
        <v>39439</v>
      </c>
      <c r="F34" s="288">
        <v>42483</v>
      </c>
      <c r="H34" s="289"/>
    </row>
    <row r="35" spans="1:6" ht="13.5">
      <c r="A35" s="33"/>
      <c r="B35" s="38">
        <v>26</v>
      </c>
      <c r="C35" s="188">
        <v>530449</v>
      </c>
      <c r="D35" s="40"/>
      <c r="E35" s="188">
        <v>522644</v>
      </c>
      <c r="F35" s="66"/>
    </row>
    <row r="36" spans="1:6" ht="13.5">
      <c r="A36" s="33" t="s">
        <v>102</v>
      </c>
      <c r="B36" s="35"/>
      <c r="C36" s="72"/>
      <c r="D36" s="72"/>
      <c r="E36" s="72"/>
      <c r="F36" s="72"/>
    </row>
    <row r="37" spans="1:6" ht="13.5">
      <c r="A37" s="33" t="s">
        <v>104</v>
      </c>
      <c r="B37" s="72"/>
      <c r="C37" s="72"/>
      <c r="D37" s="72"/>
      <c r="E37" s="72"/>
      <c r="F37" s="61"/>
    </row>
    <row r="38" spans="1:6" ht="13.5">
      <c r="A38" s="18" t="s">
        <v>103</v>
      </c>
      <c r="B38" s="72">
        <v>27</v>
      </c>
      <c r="C38" s="60">
        <v>596</v>
      </c>
      <c r="D38" s="72"/>
      <c r="E38" s="60">
        <v>2398</v>
      </c>
      <c r="F38" s="110"/>
    </row>
    <row r="39" spans="1:6" ht="13.5">
      <c r="A39" s="23" t="s">
        <v>105</v>
      </c>
      <c r="B39" s="72">
        <v>28</v>
      </c>
      <c r="C39" s="247">
        <v>6185</v>
      </c>
      <c r="D39" s="72"/>
      <c r="E39" s="247">
        <v>6209</v>
      </c>
      <c r="F39" s="177"/>
    </row>
    <row r="40" spans="1:6" ht="13.5">
      <c r="A40" s="116" t="s">
        <v>106</v>
      </c>
      <c r="B40" s="72">
        <v>29</v>
      </c>
      <c r="C40" s="60">
        <v>4743</v>
      </c>
      <c r="D40" s="72"/>
      <c r="E40" s="60">
        <v>4858</v>
      </c>
      <c r="F40" s="110"/>
    </row>
    <row r="41" spans="1:6" ht="13.5">
      <c r="A41" s="116" t="s">
        <v>107</v>
      </c>
      <c r="B41" s="72">
        <v>30</v>
      </c>
      <c r="C41" s="60">
        <v>1394</v>
      </c>
      <c r="E41" s="60">
        <v>1610</v>
      </c>
      <c r="F41" s="110"/>
    </row>
    <row r="42" spans="1:6" ht="13.5">
      <c r="A42" s="116" t="s">
        <v>108</v>
      </c>
      <c r="B42" s="72">
        <v>31</v>
      </c>
      <c r="C42" s="60">
        <v>1002</v>
      </c>
      <c r="E42" s="60">
        <v>954</v>
      </c>
      <c r="F42" s="110"/>
    </row>
    <row r="43" spans="1:7" ht="13.5">
      <c r="A43" s="18" t="s">
        <v>109</v>
      </c>
      <c r="B43" s="72">
        <v>32</v>
      </c>
      <c r="C43" s="60">
        <v>4551</v>
      </c>
      <c r="D43" s="72"/>
      <c r="E43" s="60">
        <v>4638</v>
      </c>
      <c r="F43" s="110"/>
      <c r="G43" s="96"/>
    </row>
    <row r="44" spans="1:6" ht="13.5">
      <c r="A44" s="15"/>
      <c r="B44" s="35"/>
      <c r="C44" s="188">
        <f>SUM(C38:C43)</f>
        <v>18471</v>
      </c>
      <c r="D44" s="35"/>
      <c r="E44" s="188">
        <f>SUM(E38:E43)</f>
        <v>20667</v>
      </c>
      <c r="F44" s="66"/>
    </row>
    <row r="45" spans="1:6" ht="6.75" customHeight="1">
      <c r="A45" s="15"/>
      <c r="B45" s="35"/>
      <c r="C45" s="221"/>
      <c r="D45" s="35"/>
      <c r="E45" s="221"/>
      <c r="F45" s="66"/>
    </row>
    <row r="46" spans="1:6" ht="13.5">
      <c r="A46" s="33" t="s">
        <v>110</v>
      </c>
      <c r="B46" s="86"/>
      <c r="C46" s="86"/>
      <c r="D46" s="86"/>
      <c r="E46" s="86"/>
      <c r="F46" s="87"/>
    </row>
    <row r="47" spans="1:6" ht="13.5">
      <c r="A47" s="24" t="s">
        <v>111</v>
      </c>
      <c r="B47" s="40">
        <v>33</v>
      </c>
      <c r="C47" s="60">
        <v>107717</v>
      </c>
      <c r="D47" s="230"/>
      <c r="E47" s="60">
        <v>100359</v>
      </c>
      <c r="F47" s="110"/>
    </row>
    <row r="48" spans="1:6" ht="13.5">
      <c r="A48" s="24" t="s">
        <v>112</v>
      </c>
      <c r="B48" s="40">
        <v>27</v>
      </c>
      <c r="C48" s="60">
        <v>7174</v>
      </c>
      <c r="D48" s="40"/>
      <c r="E48" s="60">
        <v>7181</v>
      </c>
      <c r="F48" s="110"/>
    </row>
    <row r="49" spans="1:6" ht="13.5">
      <c r="A49" s="24" t="s">
        <v>113</v>
      </c>
      <c r="B49" s="40">
        <v>34</v>
      </c>
      <c r="C49" s="60">
        <v>8045</v>
      </c>
      <c r="D49" s="40"/>
      <c r="E49" s="60">
        <v>6074</v>
      </c>
      <c r="F49" s="110"/>
    </row>
    <row r="50" spans="1:6" ht="13.5">
      <c r="A50" s="24" t="s">
        <v>114</v>
      </c>
      <c r="B50" s="40">
        <v>35</v>
      </c>
      <c r="C50" s="60">
        <v>7798</v>
      </c>
      <c r="D50" s="40"/>
      <c r="E50" s="60">
        <v>6664</v>
      </c>
      <c r="F50" s="110"/>
    </row>
    <row r="51" spans="1:6" ht="13.5">
      <c r="A51" s="24" t="s">
        <v>115</v>
      </c>
      <c r="B51" s="40">
        <v>36</v>
      </c>
      <c r="C51" s="60">
        <v>4055</v>
      </c>
      <c r="D51" s="40"/>
      <c r="E51" s="60">
        <v>2329</v>
      </c>
      <c r="F51" s="110"/>
    </row>
    <row r="52" spans="1:6" ht="16.5" customHeight="1">
      <c r="A52" s="50" t="s">
        <v>116</v>
      </c>
      <c r="B52" s="40">
        <v>37</v>
      </c>
      <c r="C52" s="60">
        <v>7876</v>
      </c>
      <c r="D52" s="40"/>
      <c r="E52" s="60">
        <v>7266</v>
      </c>
      <c r="F52" s="110"/>
    </row>
    <row r="53" spans="1:6" ht="13.5">
      <c r="A53" s="24" t="s">
        <v>117</v>
      </c>
      <c r="B53" s="40">
        <v>38</v>
      </c>
      <c r="C53" s="60">
        <v>5352</v>
      </c>
      <c r="D53" s="40"/>
      <c r="E53" s="60">
        <v>5581</v>
      </c>
      <c r="F53" s="177"/>
    </row>
    <row r="54" spans="1:6" ht="13.5">
      <c r="A54" s="33"/>
      <c r="B54" s="35"/>
      <c r="C54" s="65">
        <f>SUM(C47:C53)</f>
        <v>148017</v>
      </c>
      <c r="D54" s="35"/>
      <c r="E54" s="65">
        <f>SUM(E47:E53)</f>
        <v>135454</v>
      </c>
      <c r="F54" s="66"/>
    </row>
    <row r="55" spans="1:6" ht="6.75" customHeight="1">
      <c r="A55" s="33"/>
      <c r="B55" s="35"/>
      <c r="C55" s="66"/>
      <c r="D55" s="35"/>
      <c r="E55" s="66"/>
      <c r="F55" s="66"/>
    </row>
    <row r="56" spans="1:6" ht="13.5">
      <c r="A56" s="85" t="s">
        <v>118</v>
      </c>
      <c r="B56" s="35"/>
      <c r="C56" s="67">
        <f>C44+C54</f>
        <v>166488</v>
      </c>
      <c r="D56" s="35"/>
      <c r="E56" s="67">
        <f>E44+E54</f>
        <v>156121</v>
      </c>
      <c r="F56" s="66"/>
    </row>
    <row r="57" spans="1:6" ht="5.25" customHeight="1">
      <c r="A57" s="88"/>
      <c r="B57" s="35"/>
      <c r="C57" s="66"/>
      <c r="D57" s="35"/>
      <c r="E57" s="66"/>
      <c r="F57" s="66"/>
    </row>
    <row r="58" spans="1:6" ht="14.25" thickBot="1">
      <c r="A58" s="33" t="s">
        <v>119</v>
      </c>
      <c r="B58" s="35"/>
      <c r="C58" s="68">
        <f>C35+C56</f>
        <v>696937</v>
      </c>
      <c r="D58" s="35"/>
      <c r="E58" s="68">
        <f>E35+E56</f>
        <v>678765</v>
      </c>
      <c r="F58" s="66"/>
    </row>
    <row r="59" spans="1:6" ht="7.5" customHeight="1" thickTop="1">
      <c r="A59" s="18"/>
      <c r="B59" s="40"/>
      <c r="C59" s="112"/>
      <c r="D59" s="40"/>
      <c r="E59" s="112"/>
      <c r="F59" s="112"/>
    </row>
    <row r="60" spans="1:6" ht="17.25" customHeight="1">
      <c r="A60" s="18"/>
      <c r="B60" s="40"/>
      <c r="C60" s="112"/>
      <c r="D60" s="40"/>
      <c r="E60" s="112"/>
      <c r="F60" s="112"/>
    </row>
    <row r="61" spans="1:6" ht="15" customHeight="1">
      <c r="A61" s="91" t="str">
        <f>SCI!A40</f>
        <v>Приложения на страницах с 5 до 123 являются неотъемлемой частью финансового отчета.индивидуалния финансов отчет.</v>
      </c>
      <c r="B61" s="92"/>
      <c r="C61" s="134"/>
      <c r="D61" s="134"/>
      <c r="E61" s="134"/>
      <c r="F61" s="134"/>
    </row>
    <row r="62" spans="1:6" ht="6.75" customHeight="1">
      <c r="A62" s="91"/>
      <c r="B62" s="92"/>
      <c r="C62" s="134"/>
      <c r="D62" s="134"/>
      <c r="E62" s="134"/>
      <c r="F62" s="134"/>
    </row>
    <row r="63" spans="1:6" ht="15" customHeight="1">
      <c r="A63" s="91"/>
      <c r="B63" s="92"/>
      <c r="C63" s="134"/>
      <c r="D63" s="134"/>
      <c r="E63" s="134"/>
      <c r="F63" s="134"/>
    </row>
    <row r="64" spans="1:6" s="14" customFormat="1" ht="13.5">
      <c r="A64" s="13" t="s">
        <v>72</v>
      </c>
      <c r="B64" s="37"/>
      <c r="C64" s="131"/>
      <c r="D64" s="37"/>
      <c r="E64" s="131"/>
      <c r="F64" s="130"/>
    </row>
    <row r="65" spans="1:6" s="14" customFormat="1" ht="13.5" customHeight="1">
      <c r="A65" s="69" t="s">
        <v>47</v>
      </c>
      <c r="B65" s="37"/>
      <c r="C65" s="37"/>
      <c r="D65" s="37"/>
      <c r="E65" s="130"/>
      <c r="F65" s="130"/>
    </row>
    <row r="66" spans="1:6" s="14" customFormat="1" ht="6" customHeight="1">
      <c r="A66" s="69"/>
      <c r="B66" s="37"/>
      <c r="C66" s="37"/>
      <c r="D66" s="37"/>
      <c r="E66" s="37"/>
      <c r="F66" s="37"/>
    </row>
    <row r="67" spans="1:6" s="14" customFormat="1" ht="13.5" customHeight="1">
      <c r="A67" s="13" t="str">
        <f>SCI!A47</f>
        <v>Финансовый директор: </v>
      </c>
      <c r="B67" s="37"/>
      <c r="C67" s="37"/>
      <c r="D67" s="37"/>
      <c r="E67" s="37"/>
      <c r="F67" s="37"/>
    </row>
    <row r="68" spans="1:6" s="14" customFormat="1" ht="12.75" customHeight="1">
      <c r="A68" s="69" t="str">
        <f>SCI!A48</f>
        <v>Борис Борисов</v>
      </c>
      <c r="B68" s="37"/>
      <c r="C68" s="37"/>
      <c r="D68" s="37"/>
      <c r="E68" s="130"/>
      <c r="F68" s="130"/>
    </row>
    <row r="69" spans="1:6" s="14" customFormat="1" ht="4.5" customHeight="1">
      <c r="A69" s="69"/>
      <c r="B69" s="37"/>
      <c r="C69" s="37"/>
      <c r="D69" s="37"/>
      <c r="E69" s="37"/>
      <c r="F69" s="37"/>
    </row>
    <row r="70" spans="1:6" s="14" customFormat="1" ht="12" customHeight="1">
      <c r="A70" s="74" t="s">
        <v>74</v>
      </c>
      <c r="B70" s="37"/>
      <c r="C70" s="37"/>
      <c r="D70" s="37"/>
      <c r="E70" s="37"/>
      <c r="F70" s="37"/>
    </row>
    <row r="71" spans="1:6" s="14" customFormat="1" ht="12.75" customHeight="1">
      <c r="A71" s="75" t="s">
        <v>5</v>
      </c>
      <c r="B71" s="37"/>
      <c r="C71" s="37"/>
      <c r="D71" s="37"/>
      <c r="E71" s="37"/>
      <c r="F71" s="37"/>
    </row>
    <row r="72" spans="1:6" s="14" customFormat="1" ht="12.75" customHeight="1">
      <c r="A72" s="253"/>
      <c r="B72" s="37"/>
      <c r="C72" s="37"/>
      <c r="D72" s="37"/>
      <c r="E72" s="37"/>
      <c r="F72" s="37"/>
    </row>
    <row r="73" ht="12">
      <c r="A73" s="254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89" zoomScaleSheetLayoutView="89" zoomScalePageLayoutView="0" workbookViewId="0" topLeftCell="A34">
      <selection activeCell="C20" sqref="C20:E35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3.5">
      <c r="A1" s="1" t="s">
        <v>183</v>
      </c>
      <c r="B1" s="190"/>
      <c r="C1" s="190"/>
      <c r="D1" s="190"/>
      <c r="E1" s="190"/>
    </row>
    <row r="2" spans="1:5" s="3" customFormat="1" ht="13.5">
      <c r="A2" s="17" t="s">
        <v>120</v>
      </c>
      <c r="B2" s="43"/>
      <c r="C2" s="43"/>
      <c r="D2" s="43"/>
      <c r="E2" s="43"/>
    </row>
    <row r="3" spans="1:5" s="3" customFormat="1" ht="13.5">
      <c r="A3" s="79" t="str">
        <f>SCI!A3</f>
        <v>за период, заканчивающийся 31 марта 2020 года</v>
      </c>
      <c r="B3" s="43"/>
      <c r="C3" s="43"/>
      <c r="D3" s="43"/>
      <c r="E3" s="43"/>
    </row>
    <row r="4" spans="1:5" ht="17.25" customHeight="1">
      <c r="A4" s="307" t="s">
        <v>1</v>
      </c>
      <c r="B4" s="307"/>
      <c r="C4" s="54">
        <v>2020</v>
      </c>
      <c r="D4" s="57"/>
      <c r="E4" s="54">
        <v>2019</v>
      </c>
    </row>
    <row r="5" spans="1:5" ht="14.25" customHeight="1">
      <c r="A5" s="44"/>
      <c r="B5" s="12"/>
      <c r="C5" s="41" t="s">
        <v>2</v>
      </c>
      <c r="D5" s="12"/>
      <c r="E5" s="41" t="s">
        <v>2</v>
      </c>
    </row>
    <row r="6" spans="1:5" ht="12.75" customHeight="1">
      <c r="A6" s="44"/>
      <c r="B6" s="12"/>
      <c r="C6" s="141"/>
      <c r="D6" s="12"/>
      <c r="E6" s="141"/>
    </row>
    <row r="7" spans="1:5" s="293" customFormat="1" ht="13.5">
      <c r="A7" s="290" t="s">
        <v>122</v>
      </c>
      <c r="B7" s="291"/>
      <c r="C7" s="292"/>
      <c r="D7" s="291"/>
      <c r="E7" s="292"/>
    </row>
    <row r="8" spans="1:5" s="293" customFormat="1" ht="13.5">
      <c r="A8" s="294" t="s">
        <v>123</v>
      </c>
      <c r="B8" s="291"/>
      <c r="C8" s="70">
        <v>51664</v>
      </c>
      <c r="D8" s="45"/>
      <c r="E8" s="70">
        <v>51105</v>
      </c>
    </row>
    <row r="9" spans="1:5" s="293" customFormat="1" ht="13.5">
      <c r="A9" s="294" t="s">
        <v>124</v>
      </c>
      <c r="B9" s="291"/>
      <c r="C9" s="70">
        <v>-30598</v>
      </c>
      <c r="D9" s="45"/>
      <c r="E9" s="70">
        <v>-28568</v>
      </c>
    </row>
    <row r="10" spans="1:5" s="293" customFormat="1" ht="13.5">
      <c r="A10" s="294" t="s">
        <v>125</v>
      </c>
      <c r="B10" s="291"/>
      <c r="C10" s="70">
        <v>-12268</v>
      </c>
      <c r="D10" s="45"/>
      <c r="E10" s="70">
        <v>-11372</v>
      </c>
    </row>
    <row r="11" spans="1:5" s="296" customFormat="1" ht="13.5">
      <c r="A11" s="294" t="s">
        <v>126</v>
      </c>
      <c r="B11" s="295"/>
      <c r="C11" s="70">
        <v>-1611</v>
      </c>
      <c r="D11" s="47"/>
      <c r="E11" s="70">
        <v>-1864</v>
      </c>
    </row>
    <row r="12" spans="1:5" s="296" customFormat="1" ht="13.5">
      <c r="A12" s="294" t="s">
        <v>127</v>
      </c>
      <c r="B12" s="295"/>
      <c r="C12" s="70">
        <v>1394</v>
      </c>
      <c r="D12" s="47"/>
      <c r="E12" s="70">
        <v>284</v>
      </c>
    </row>
    <row r="13" spans="1:5" s="6" customFormat="1" ht="13.5">
      <c r="A13" s="46" t="s">
        <v>130</v>
      </c>
      <c r="B13" s="47"/>
      <c r="C13" s="70">
        <v>0</v>
      </c>
      <c r="D13" s="47"/>
      <c r="E13" s="70">
        <v>-457</v>
      </c>
    </row>
    <row r="14" spans="1:5" s="6" customFormat="1" ht="25.5">
      <c r="A14" s="46" t="s">
        <v>131</v>
      </c>
      <c r="B14" s="47"/>
      <c r="C14" s="70">
        <v>-391</v>
      </c>
      <c r="D14" s="47"/>
      <c r="E14" s="70">
        <v>-266</v>
      </c>
    </row>
    <row r="15" spans="1:5" s="6" customFormat="1" ht="13.5">
      <c r="A15" s="46" t="s">
        <v>121</v>
      </c>
      <c r="B15" s="47"/>
      <c r="C15" s="70">
        <v>-55</v>
      </c>
      <c r="D15" s="47"/>
      <c r="E15" s="70">
        <v>-53</v>
      </c>
    </row>
    <row r="16" spans="1:5" ht="13.5">
      <c r="A16" s="46" t="s">
        <v>128</v>
      </c>
      <c r="B16" s="47"/>
      <c r="C16" s="70">
        <f>-5961-41</f>
        <v>-6002</v>
      </c>
      <c r="D16" s="47"/>
      <c r="E16" s="70">
        <v>-291</v>
      </c>
    </row>
    <row r="17" spans="1:5" s="6" customFormat="1" ht="13.5">
      <c r="A17" s="148" t="s">
        <v>129</v>
      </c>
      <c r="B17" s="47"/>
      <c r="C17" s="71">
        <f>SUM(C8:C16)</f>
        <v>2133</v>
      </c>
      <c r="D17" s="47"/>
      <c r="E17" s="71">
        <f>SUM(E8:E16)</f>
        <v>8518</v>
      </c>
    </row>
    <row r="18" spans="1:5" s="6" customFormat="1" ht="6" customHeight="1">
      <c r="A18" s="42"/>
      <c r="B18" s="47"/>
      <c r="C18" s="58"/>
      <c r="D18" s="47"/>
      <c r="E18" s="58"/>
    </row>
    <row r="19" spans="1:5" s="296" customFormat="1" ht="13.5">
      <c r="A19" s="297" t="s">
        <v>132</v>
      </c>
      <c r="B19" s="295"/>
      <c r="C19" s="298"/>
      <c r="D19" s="295"/>
      <c r="E19" s="298"/>
    </row>
    <row r="20" spans="1:5" s="293" customFormat="1" ht="13.5">
      <c r="A20" s="294" t="s">
        <v>133</v>
      </c>
      <c r="B20" s="295"/>
      <c r="C20" s="70">
        <v>-2695</v>
      </c>
      <c r="D20" s="70"/>
      <c r="E20" s="70">
        <v>-2674</v>
      </c>
    </row>
    <row r="21" spans="1:5" s="293" customFormat="1" ht="13.5">
      <c r="A21" s="299" t="s">
        <v>134</v>
      </c>
      <c r="B21" s="295"/>
      <c r="C21" s="70">
        <v>59</v>
      </c>
      <c r="D21" s="70"/>
      <c r="E21" s="70">
        <v>9</v>
      </c>
    </row>
    <row r="22" spans="1:5" ht="13.5">
      <c r="A22" s="46" t="s">
        <v>135</v>
      </c>
      <c r="B22" s="47"/>
      <c r="C22" s="70">
        <v>-17</v>
      </c>
      <c r="D22" s="70"/>
      <c r="E22" s="70">
        <v>0</v>
      </c>
    </row>
    <row r="23" spans="1:5" ht="13.5">
      <c r="A23" s="46" t="s">
        <v>136</v>
      </c>
      <c r="B23" s="47"/>
      <c r="C23" s="70">
        <v>-1750</v>
      </c>
      <c r="D23" s="70"/>
      <c r="E23" s="70">
        <v>-136</v>
      </c>
    </row>
    <row r="24" spans="1:5" ht="13.5">
      <c r="A24" s="46" t="s">
        <v>137</v>
      </c>
      <c r="B24" s="47"/>
      <c r="C24" s="70">
        <v>0</v>
      </c>
      <c r="D24" s="70"/>
      <c r="E24" s="70">
        <v>-135</v>
      </c>
    </row>
    <row r="25" spans="1:5" ht="13.5">
      <c r="A25" s="46" t="s">
        <v>138</v>
      </c>
      <c r="B25" s="47"/>
      <c r="C25" s="70">
        <v>1</v>
      </c>
      <c r="D25" s="70"/>
      <c r="E25" s="70">
        <v>99</v>
      </c>
    </row>
    <row r="26" spans="1:5" ht="13.5">
      <c r="A26" s="46" t="s">
        <v>146</v>
      </c>
      <c r="B26" s="47"/>
      <c r="C26" s="70">
        <v>-1417</v>
      </c>
      <c r="D26" s="151"/>
      <c r="E26" s="70">
        <v>-1447</v>
      </c>
    </row>
    <row r="27" spans="1:5" ht="13.5">
      <c r="A27" s="46" t="s">
        <v>147</v>
      </c>
      <c r="B27" s="47"/>
      <c r="C27" s="70">
        <v>26</v>
      </c>
      <c r="D27" s="151"/>
      <c r="E27" s="70">
        <v>87</v>
      </c>
    </row>
    <row r="28" spans="1:5" s="189" customFormat="1" ht="13.5">
      <c r="A28" s="46" t="s">
        <v>145</v>
      </c>
      <c r="B28" s="47"/>
      <c r="C28" s="70">
        <v>0</v>
      </c>
      <c r="D28" s="151"/>
      <c r="E28" s="70">
        <v>-181</v>
      </c>
    </row>
    <row r="29" spans="1:5" ht="13.5">
      <c r="A29" s="46" t="s">
        <v>144</v>
      </c>
      <c r="B29" s="47"/>
      <c r="C29" s="70">
        <v>0</v>
      </c>
      <c r="D29" s="151"/>
      <c r="E29" s="70">
        <v>1200</v>
      </c>
    </row>
    <row r="30" spans="1:5" ht="13.5">
      <c r="A30" s="49" t="s">
        <v>143</v>
      </c>
      <c r="B30" s="47"/>
      <c r="C30" s="70">
        <v>-1547</v>
      </c>
      <c r="D30" s="70"/>
      <c r="E30" s="70">
        <v>-71280</v>
      </c>
    </row>
    <row r="31" spans="1:5" ht="13.5">
      <c r="A31" s="46" t="s">
        <v>142</v>
      </c>
      <c r="B31" s="47"/>
      <c r="C31" s="70">
        <v>731</v>
      </c>
      <c r="D31" s="70"/>
      <c r="E31" s="70">
        <v>11217</v>
      </c>
    </row>
    <row r="32" spans="1:5" ht="13.5">
      <c r="A32" s="46" t="s">
        <v>141</v>
      </c>
      <c r="B32" s="47"/>
      <c r="C32" s="70">
        <v>-509</v>
      </c>
      <c r="D32" s="70"/>
      <c r="E32" s="70">
        <v>-1078</v>
      </c>
    </row>
    <row r="33" spans="1:5" ht="13.5">
      <c r="A33" s="46" t="s">
        <v>140</v>
      </c>
      <c r="B33" s="47"/>
      <c r="C33" s="70">
        <v>298</v>
      </c>
      <c r="D33" s="70"/>
      <c r="E33" s="70">
        <v>2384</v>
      </c>
    </row>
    <row r="34" spans="1:5" ht="13.5">
      <c r="A34" s="46" t="s">
        <v>152</v>
      </c>
      <c r="B34" s="47"/>
      <c r="C34" s="70">
        <v>64</v>
      </c>
      <c r="D34" s="70"/>
      <c r="E34" s="70">
        <v>531</v>
      </c>
    </row>
    <row r="35" spans="1:5" ht="13.5">
      <c r="A35" s="148" t="s">
        <v>139</v>
      </c>
      <c r="B35" s="47"/>
      <c r="C35" s="71">
        <f>SUM(C20:C34)</f>
        <v>-6756</v>
      </c>
      <c r="D35" s="47"/>
      <c r="E35" s="71">
        <f>SUM(E20:E34)</f>
        <v>-61404</v>
      </c>
    </row>
    <row r="36" spans="1:5" ht="6.75" customHeight="1">
      <c r="A36" s="46"/>
      <c r="B36" s="47"/>
      <c r="C36" s="58"/>
      <c r="D36" s="47"/>
      <c r="E36" s="58"/>
    </row>
    <row r="37" spans="1:5" ht="13.5" customHeight="1">
      <c r="A37" s="48" t="s">
        <v>148</v>
      </c>
      <c r="B37" s="47"/>
      <c r="C37" s="59"/>
      <c r="D37" s="47"/>
      <c r="E37" s="59"/>
    </row>
    <row r="38" spans="1:5" ht="13.5">
      <c r="A38" s="46" t="s">
        <v>149</v>
      </c>
      <c r="B38" s="47"/>
      <c r="C38" s="70">
        <v>-1802</v>
      </c>
      <c r="D38" s="151"/>
      <c r="E38" s="70">
        <v>-1799</v>
      </c>
    </row>
    <row r="39" spans="1:5" ht="13.5">
      <c r="A39" s="46" t="s">
        <v>150</v>
      </c>
      <c r="B39" s="47"/>
      <c r="C39" s="70">
        <f>33796-26396</f>
        <v>7400</v>
      </c>
      <c r="D39" s="151"/>
      <c r="E39" s="70">
        <v>47873</v>
      </c>
    </row>
    <row r="40" spans="1:5" ht="25.5">
      <c r="A40" s="46" t="s">
        <v>153</v>
      </c>
      <c r="B40" s="47"/>
      <c r="C40" s="70">
        <v>-40</v>
      </c>
      <c r="D40" s="151"/>
      <c r="E40" s="70">
        <v>-69</v>
      </c>
    </row>
    <row r="41" spans="1:5" ht="13.5">
      <c r="A41" s="46" t="s">
        <v>99</v>
      </c>
      <c r="B41" s="47"/>
      <c r="C41" s="70">
        <v>0</v>
      </c>
      <c r="D41" s="151"/>
      <c r="E41" s="70">
        <v>-2</v>
      </c>
    </row>
    <row r="42" spans="1:5" ht="13.5">
      <c r="A42" s="46" t="s">
        <v>151</v>
      </c>
      <c r="B42" s="47"/>
      <c r="C42" s="70">
        <v>-512</v>
      </c>
      <c r="D42" s="151"/>
      <c r="E42" s="70">
        <v>-8</v>
      </c>
    </row>
    <row r="43" spans="1:5" ht="13.5">
      <c r="A43" s="46" t="s">
        <v>154</v>
      </c>
      <c r="B43" s="47"/>
      <c r="C43" s="70">
        <v>-262</v>
      </c>
      <c r="D43" s="151"/>
      <c r="E43" s="70">
        <v>-262</v>
      </c>
    </row>
    <row r="44" spans="1:5" ht="13.5">
      <c r="A44" s="46" t="s">
        <v>155</v>
      </c>
      <c r="B44" s="47"/>
      <c r="C44" s="70">
        <v>-222</v>
      </c>
      <c r="D44" s="151"/>
      <c r="E44" s="261">
        <v>-110</v>
      </c>
    </row>
    <row r="45" spans="1:5" ht="13.5">
      <c r="A45" s="223" t="s">
        <v>156</v>
      </c>
      <c r="B45" s="47"/>
      <c r="C45" s="70">
        <v>4</v>
      </c>
      <c r="D45" s="151"/>
      <c r="E45" s="70">
        <v>0</v>
      </c>
    </row>
    <row r="46" spans="1:5" s="6" customFormat="1" ht="13.5">
      <c r="A46" s="222" t="s">
        <v>157</v>
      </c>
      <c r="B46" s="47"/>
      <c r="C46" s="71">
        <f>SUM(C38:C45)</f>
        <v>4566</v>
      </c>
      <c r="D46" s="47"/>
      <c r="E46" s="71">
        <f>SUM(E38:E45)</f>
        <v>45623</v>
      </c>
    </row>
    <row r="47" spans="1:5" ht="6.75" customHeight="1">
      <c r="A47" s="223"/>
      <c r="B47" s="47"/>
      <c r="C47" s="70"/>
      <c r="D47" s="47"/>
      <c r="E47" s="70"/>
    </row>
    <row r="48" spans="1:5" s="19" customFormat="1" ht="16.5" customHeight="1">
      <c r="A48" s="224" t="s">
        <v>158</v>
      </c>
      <c r="B48" s="47"/>
      <c r="C48" s="225">
        <f>C17+C35+C46</f>
        <v>-57</v>
      </c>
      <c r="D48" s="47"/>
      <c r="E48" s="225">
        <f>E17+E35+E46</f>
        <v>-7263</v>
      </c>
    </row>
    <row r="49" spans="1:5" s="19" customFormat="1" ht="5.25" customHeight="1">
      <c r="A49" s="223"/>
      <c r="B49" s="47"/>
      <c r="C49" s="58"/>
      <c r="D49" s="47"/>
      <c r="E49" s="58"/>
    </row>
    <row r="50" spans="1:5" s="20" customFormat="1" ht="13.5">
      <c r="A50" s="223" t="s">
        <v>159</v>
      </c>
      <c r="B50" s="47"/>
      <c r="C50" s="70">
        <v>3959</v>
      </c>
      <c r="D50" s="47"/>
      <c r="E50" s="70">
        <v>8971</v>
      </c>
    </row>
    <row r="51" spans="1:5" s="20" customFormat="1" ht="6" customHeight="1">
      <c r="A51" s="223"/>
      <c r="B51" s="47"/>
      <c r="C51" s="226"/>
      <c r="D51" s="47"/>
      <c r="E51" s="226"/>
    </row>
    <row r="52" spans="1:5" ht="14.25" thickBot="1">
      <c r="A52" s="222" t="s">
        <v>160</v>
      </c>
      <c r="B52" s="256">
        <v>25</v>
      </c>
      <c r="C52" s="227">
        <f>C50+C48</f>
        <v>3902</v>
      </c>
      <c r="D52" s="47"/>
      <c r="E52" s="227">
        <f>E50+E48</f>
        <v>1708</v>
      </c>
    </row>
    <row r="53" spans="2:5" ht="12" customHeight="1" thickTop="1">
      <c r="B53" s="45"/>
      <c r="C53" s="128"/>
      <c r="D53" s="45"/>
      <c r="E53" s="128"/>
    </row>
    <row r="54" spans="1:4" ht="13.5">
      <c r="A54" s="73" t="str">
        <f>SFP!A61</f>
        <v>Приложения на страницах с 5 до 123 являются неотъемлемой частью финансового отчета.индивидуалния финансов отчет.</v>
      </c>
      <c r="B54" s="45"/>
      <c r="C54" s="111"/>
      <c r="D54" s="45"/>
    </row>
    <row r="55" spans="1:4" ht="13.5">
      <c r="A55" s="73"/>
      <c r="B55" s="45"/>
      <c r="C55" s="111"/>
      <c r="D55" s="45"/>
    </row>
    <row r="56" spans="1:4" ht="13.5">
      <c r="A56" s="73" t="str">
        <f>SFP!A64</f>
        <v>Исполнительный директор: </v>
      </c>
      <c r="B56" s="45"/>
      <c r="C56" s="111"/>
      <c r="D56" s="45"/>
    </row>
    <row r="57" spans="1:4" ht="13.5">
      <c r="A57" s="185" t="s">
        <v>161</v>
      </c>
      <c r="B57" s="45"/>
      <c r="C57" s="45"/>
      <c r="D57" s="45"/>
    </row>
    <row r="58" spans="1:4" ht="13.5">
      <c r="A58" s="186" t="s">
        <v>73</v>
      </c>
      <c r="B58" s="45"/>
      <c r="C58" s="45"/>
      <c r="D58" s="45"/>
    </row>
    <row r="59" spans="1:4" ht="13.5">
      <c r="A59" s="185" t="str">
        <f>'[1]SFP'!A63</f>
        <v>Борис Борисов</v>
      </c>
      <c r="B59" s="45"/>
      <c r="C59" s="45"/>
      <c r="D59" s="45"/>
    </row>
    <row r="60" spans="1:4" ht="13.5">
      <c r="A60" s="187" t="s">
        <v>74</v>
      </c>
      <c r="B60" s="45"/>
      <c r="C60" s="45"/>
      <c r="D60" s="45"/>
    </row>
    <row r="61" spans="1:4" ht="13.5">
      <c r="A61" s="185" t="str">
        <f>'[2]IS'!A50</f>
        <v>Йорданка Петкова</v>
      </c>
      <c r="B61" s="45"/>
      <c r="C61" s="45"/>
      <c r="D61" s="45"/>
    </row>
    <row r="62" ht="13.5">
      <c r="A62" s="251"/>
    </row>
    <row r="63" ht="13.5">
      <c r="A63" s="252"/>
    </row>
    <row r="64" ht="13.5">
      <c r="A64" s="89"/>
    </row>
    <row r="65" s="4" customFormat="1" ht="13.5">
      <c r="A65" s="90"/>
    </row>
    <row r="66" s="4" customFormat="1" ht="13.5">
      <c r="A66" s="90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SheetLayoutView="100" zoomScalePageLayoutView="0" workbookViewId="0" topLeftCell="M7">
      <selection activeCell="A24" sqref="A24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10" t="s">
        <v>162</v>
      </c>
      <c r="B2" s="310"/>
      <c r="C2" s="310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</row>
    <row r="3" spans="1:18" ht="18" customHeight="1">
      <c r="A3" s="79" t="str">
        <f>SFC!A3</f>
        <v>за период, заканчивающийся 31 марта 2020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2" customFormat="1" ht="15" customHeight="1">
      <c r="A4" s="308"/>
      <c r="B4" s="308" t="s">
        <v>1</v>
      </c>
      <c r="C4" s="152"/>
      <c r="D4" s="308" t="s">
        <v>98</v>
      </c>
      <c r="E4" s="152"/>
      <c r="F4" s="308" t="s">
        <v>173</v>
      </c>
      <c r="G4" s="152"/>
      <c r="H4" s="308" t="s">
        <v>174</v>
      </c>
      <c r="I4" s="153"/>
      <c r="J4" s="308" t="s">
        <v>179</v>
      </c>
      <c r="K4" s="152"/>
      <c r="L4" s="309" t="s">
        <v>180</v>
      </c>
      <c r="M4" s="153"/>
      <c r="N4" s="308" t="s">
        <v>175</v>
      </c>
      <c r="O4" s="153"/>
      <c r="P4" s="308" t="s">
        <v>176</v>
      </c>
      <c r="Q4" s="153"/>
      <c r="R4" s="308" t="s">
        <v>177</v>
      </c>
    </row>
    <row r="5" spans="1:18" s="103" customFormat="1" ht="24" customHeight="1">
      <c r="A5" s="308"/>
      <c r="B5" s="308"/>
      <c r="C5" s="152"/>
      <c r="D5" s="308"/>
      <c r="E5" s="154"/>
      <c r="F5" s="308"/>
      <c r="G5" s="154"/>
      <c r="H5" s="308"/>
      <c r="I5" s="155"/>
      <c r="J5" s="308"/>
      <c r="K5" s="154"/>
      <c r="L5" s="309"/>
      <c r="M5" s="155"/>
      <c r="N5" s="308"/>
      <c r="O5" s="155"/>
      <c r="P5" s="308"/>
      <c r="Q5" s="155"/>
      <c r="R5" s="308"/>
    </row>
    <row r="6" spans="1:18" s="22" customFormat="1" ht="13.5">
      <c r="A6" s="156"/>
      <c r="B6" s="157"/>
      <c r="C6" s="157"/>
      <c r="D6" s="158" t="s">
        <v>2</v>
      </c>
      <c r="E6" s="158"/>
      <c r="F6" s="158" t="s">
        <v>2</v>
      </c>
      <c r="G6" s="158"/>
      <c r="H6" s="158" t="s">
        <v>2</v>
      </c>
      <c r="I6" s="158"/>
      <c r="J6" s="158" t="s">
        <v>2</v>
      </c>
      <c r="K6" s="158"/>
      <c r="L6" s="158" t="s">
        <v>2</v>
      </c>
      <c r="M6" s="158"/>
      <c r="N6" s="158" t="s">
        <v>2</v>
      </c>
      <c r="O6" s="158"/>
      <c r="P6" s="158" t="s">
        <v>2</v>
      </c>
      <c r="Q6" s="158"/>
      <c r="R6" s="158" t="s">
        <v>2</v>
      </c>
    </row>
    <row r="7" spans="1:18" s="21" customFormat="1" ht="5.25" customHeight="1">
      <c r="A7" s="159"/>
      <c r="B7" s="159"/>
      <c r="C7" s="159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94"/>
      <c r="Q7" s="158"/>
      <c r="R7" s="158"/>
    </row>
    <row r="8" spans="1:20" s="14" customFormat="1" ht="15.75" customHeight="1">
      <c r="A8" s="159"/>
      <c r="B8" s="159"/>
      <c r="C8" s="159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94"/>
      <c r="Q8" s="158"/>
      <c r="R8" s="158"/>
      <c r="S8" s="107"/>
      <c r="T8" s="107"/>
    </row>
    <row r="9" spans="1:18" s="14" customFormat="1" ht="15" customHeight="1">
      <c r="A9" s="160" t="s">
        <v>163</v>
      </c>
      <c r="B9" s="161">
        <v>26</v>
      </c>
      <c r="C9" s="161"/>
      <c r="D9" s="195">
        <v>134798</v>
      </c>
      <c r="E9" s="258"/>
      <c r="F9" s="195">
        <v>-33337</v>
      </c>
      <c r="G9" s="257"/>
      <c r="H9" s="195">
        <v>55967</v>
      </c>
      <c r="I9" s="259"/>
      <c r="J9" s="195">
        <v>22433</v>
      </c>
      <c r="K9" s="259"/>
      <c r="L9" s="195">
        <v>2933</v>
      </c>
      <c r="M9" s="259"/>
      <c r="N9" s="195">
        <v>275977</v>
      </c>
      <c r="O9" s="259"/>
      <c r="P9" s="195">
        <v>30448</v>
      </c>
      <c r="Q9" s="259"/>
      <c r="R9" s="195">
        <v>489219</v>
      </c>
    </row>
    <row r="10" spans="1:19" s="14" customFormat="1" ht="14.25" customHeight="1">
      <c r="A10" s="193" t="s">
        <v>164</v>
      </c>
      <c r="B10" s="193"/>
      <c r="C10" s="193"/>
      <c r="D10" s="146"/>
      <c r="E10" s="146"/>
      <c r="F10" s="146"/>
      <c r="G10" s="146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4"/>
      <c r="S10" s="107"/>
    </row>
    <row r="11" spans="1:19" s="14" customFormat="1" ht="14.25" customHeight="1">
      <c r="A11" s="162" t="s">
        <v>178</v>
      </c>
      <c r="B11" s="165"/>
      <c r="C11" s="165"/>
      <c r="D11" s="204">
        <f>D12</f>
        <v>0</v>
      </c>
      <c r="E11" s="146"/>
      <c r="F11" s="205">
        <f>F12</f>
        <v>-805</v>
      </c>
      <c r="G11" s="146"/>
      <c r="H11" s="204">
        <f>H12</f>
        <v>0</v>
      </c>
      <c r="I11" s="159"/>
      <c r="J11" s="204">
        <f>J12</f>
        <v>0</v>
      </c>
      <c r="K11" s="159"/>
      <c r="L11" s="204">
        <f>L12</f>
        <v>0</v>
      </c>
      <c r="M11" s="159"/>
      <c r="N11" s="204">
        <f>N12</f>
        <v>0</v>
      </c>
      <c r="O11" s="159"/>
      <c r="P11" s="204">
        <f>P12</f>
        <v>0</v>
      </c>
      <c r="Q11" s="159"/>
      <c r="R11" s="201">
        <f>R12</f>
        <v>-805</v>
      </c>
      <c r="S11" s="107"/>
    </row>
    <row r="12" spans="1:19" s="14" customFormat="1" ht="14.25" customHeight="1">
      <c r="A12" s="183" t="s">
        <v>184</v>
      </c>
      <c r="B12" s="165"/>
      <c r="C12" s="165"/>
      <c r="D12" s="197">
        <v>0</v>
      </c>
      <c r="E12" s="146"/>
      <c r="F12" s="199">
        <v>-805</v>
      </c>
      <c r="G12" s="146"/>
      <c r="H12" s="197">
        <v>0</v>
      </c>
      <c r="I12" s="159"/>
      <c r="J12" s="197">
        <v>0</v>
      </c>
      <c r="K12" s="159"/>
      <c r="L12" s="197">
        <v>0</v>
      </c>
      <c r="M12" s="159"/>
      <c r="N12" s="197">
        <v>0</v>
      </c>
      <c r="O12" s="159"/>
      <c r="P12" s="197">
        <v>0</v>
      </c>
      <c r="Q12" s="159"/>
      <c r="R12" s="206">
        <f>SUM(D12:Q12)</f>
        <v>-805</v>
      </c>
      <c r="S12" s="107"/>
    </row>
    <row r="13" spans="1:18" s="14" customFormat="1" ht="14.25" customHeight="1">
      <c r="A13" s="162" t="s">
        <v>166</v>
      </c>
      <c r="B13" s="165"/>
      <c r="C13" s="165"/>
      <c r="D13" s="200">
        <v>0</v>
      </c>
      <c r="E13" s="146"/>
      <c r="F13" s="200">
        <v>0</v>
      </c>
      <c r="G13" s="146"/>
      <c r="H13" s="200">
        <f>H14</f>
        <v>3330</v>
      </c>
      <c r="I13" s="159"/>
      <c r="J13" s="200">
        <v>0</v>
      </c>
      <c r="K13" s="159"/>
      <c r="L13" s="200">
        <v>0</v>
      </c>
      <c r="M13" s="159"/>
      <c r="N13" s="200">
        <f>N14</f>
        <v>22362</v>
      </c>
      <c r="O13" s="159"/>
      <c r="P13" s="200">
        <f>P14+P15</f>
        <v>-31976</v>
      </c>
      <c r="Q13" s="159"/>
      <c r="R13" s="200">
        <f>H13+N13+P13</f>
        <v>-6284</v>
      </c>
    </row>
    <row r="14" spans="1:18" s="14" customFormat="1" ht="13.5" customHeight="1">
      <c r="A14" s="182" t="s">
        <v>165</v>
      </c>
      <c r="B14" s="165"/>
      <c r="C14" s="165"/>
      <c r="D14" s="202">
        <v>0</v>
      </c>
      <c r="E14" s="146"/>
      <c r="F14" s="207">
        <v>0</v>
      </c>
      <c r="G14" s="146"/>
      <c r="H14" s="208">
        <v>3330</v>
      </c>
      <c r="I14" s="209"/>
      <c r="J14" s="208">
        <v>0</v>
      </c>
      <c r="K14" s="209"/>
      <c r="L14" s="208">
        <v>0</v>
      </c>
      <c r="M14" s="209"/>
      <c r="N14" s="208">
        <v>22362</v>
      </c>
      <c r="O14" s="209"/>
      <c r="P14" s="208">
        <f>-H14-N14</f>
        <v>-25692</v>
      </c>
      <c r="Q14" s="209"/>
      <c r="R14" s="208">
        <f>SUM(H14:Q14)</f>
        <v>0</v>
      </c>
    </row>
    <row r="15" spans="1:18" s="14" customFormat="1" ht="13.5" customHeight="1">
      <c r="A15" s="182" t="s">
        <v>185</v>
      </c>
      <c r="B15" s="165"/>
      <c r="C15" s="165"/>
      <c r="D15" s="202">
        <v>0</v>
      </c>
      <c r="E15" s="146"/>
      <c r="F15" s="207">
        <v>0</v>
      </c>
      <c r="G15" s="146"/>
      <c r="H15" s="248">
        <f>H16+H17</f>
        <v>0</v>
      </c>
      <c r="I15" s="209"/>
      <c r="J15" s="208">
        <v>0</v>
      </c>
      <c r="K15" s="209"/>
      <c r="L15" s="208">
        <v>0</v>
      </c>
      <c r="M15" s="209"/>
      <c r="N15" s="208">
        <v>0</v>
      </c>
      <c r="O15" s="209"/>
      <c r="P15" s="208">
        <v>-6284</v>
      </c>
      <c r="Q15" s="209"/>
      <c r="R15" s="208">
        <v>-6284</v>
      </c>
    </row>
    <row r="16" spans="1:18" s="14" customFormat="1" ht="15" customHeight="1">
      <c r="A16" s="166" t="s">
        <v>167</v>
      </c>
      <c r="B16" s="165"/>
      <c r="C16" s="165"/>
      <c r="D16" s="210">
        <f>D17+D18</f>
        <v>0</v>
      </c>
      <c r="E16" s="211"/>
      <c r="F16" s="210">
        <f>F17+F18</f>
        <v>0</v>
      </c>
      <c r="G16" s="211"/>
      <c r="H16" s="210">
        <f>H17+H18</f>
        <v>0</v>
      </c>
      <c r="I16" s="212"/>
      <c r="J16" s="213">
        <f>J17+J18</f>
        <v>176</v>
      </c>
      <c r="K16" s="212"/>
      <c r="L16" s="213">
        <f>L17+L18</f>
        <v>-60</v>
      </c>
      <c r="M16" s="212"/>
      <c r="N16" s="210">
        <f>N17+N18</f>
        <v>0</v>
      </c>
      <c r="O16" s="212"/>
      <c r="P16" s="214">
        <f>P17+P18</f>
        <v>40398</v>
      </c>
      <c r="Q16" s="212"/>
      <c r="R16" s="213">
        <f>R17+R18</f>
        <v>40514</v>
      </c>
    </row>
    <row r="17" spans="1:18" s="14" customFormat="1" ht="14.25" customHeight="1">
      <c r="A17" s="184" t="s">
        <v>186</v>
      </c>
      <c r="B17" s="165"/>
      <c r="C17" s="165"/>
      <c r="D17" s="197">
        <v>0</v>
      </c>
      <c r="E17" s="146"/>
      <c r="F17" s="197">
        <v>0</v>
      </c>
      <c r="G17" s="146"/>
      <c r="H17" s="197">
        <v>0</v>
      </c>
      <c r="I17" s="159"/>
      <c r="J17" s="197">
        <v>0</v>
      </c>
      <c r="K17" s="159"/>
      <c r="L17" s="197">
        <v>0</v>
      </c>
      <c r="M17" s="159"/>
      <c r="N17" s="197">
        <v>0</v>
      </c>
      <c r="O17" s="159"/>
      <c r="P17" s="198">
        <v>40382</v>
      </c>
      <c r="Q17" s="159"/>
      <c r="R17" s="203">
        <f>SUM(P17:Q17)</f>
        <v>40382</v>
      </c>
    </row>
    <row r="18" spans="1:18" s="14" customFormat="1" ht="12.75" customHeight="1">
      <c r="A18" s="184" t="s">
        <v>187</v>
      </c>
      <c r="B18" s="165"/>
      <c r="C18" s="165"/>
      <c r="D18" s="202">
        <v>0</v>
      </c>
      <c r="E18" s="146"/>
      <c r="F18" s="202">
        <v>0</v>
      </c>
      <c r="G18" s="146"/>
      <c r="H18" s="202">
        <v>0</v>
      </c>
      <c r="I18" s="159"/>
      <c r="J18" s="202">
        <v>176</v>
      </c>
      <c r="K18" s="159"/>
      <c r="L18" s="208">
        <v>-60</v>
      </c>
      <c r="M18" s="209"/>
      <c r="N18" s="208">
        <v>0</v>
      </c>
      <c r="O18" s="209"/>
      <c r="P18" s="208">
        <v>16</v>
      </c>
      <c r="Q18" s="209"/>
      <c r="R18" s="208">
        <f>SUM(J18:Q18)</f>
        <v>132</v>
      </c>
    </row>
    <row r="19" spans="1:18" s="14" customFormat="1" ht="12.75" customHeight="1">
      <c r="A19" s="167" t="s">
        <v>168</v>
      </c>
      <c r="B19" s="165"/>
      <c r="C19" s="165"/>
      <c r="D19" s="202">
        <v>0</v>
      </c>
      <c r="E19" s="146"/>
      <c r="F19" s="202">
        <v>0</v>
      </c>
      <c r="G19" s="146"/>
      <c r="H19" s="202">
        <v>0</v>
      </c>
      <c r="I19" s="159"/>
      <c r="J19" s="202">
        <v>-569</v>
      </c>
      <c r="K19" s="202"/>
      <c r="L19" s="197">
        <v>0</v>
      </c>
      <c r="M19" s="196"/>
      <c r="N19" s="202">
        <v>0</v>
      </c>
      <c r="O19" s="202"/>
      <c r="P19" s="202">
        <f>-J19-L19</f>
        <v>569</v>
      </c>
      <c r="Q19" s="159"/>
      <c r="R19" s="202">
        <v>0</v>
      </c>
    </row>
    <row r="20" spans="1:18" s="14" customFormat="1" ht="15.75" customHeight="1" thickBot="1">
      <c r="A20" s="160" t="s">
        <v>169</v>
      </c>
      <c r="B20" s="161">
        <v>26</v>
      </c>
      <c r="C20" s="161"/>
      <c r="D20" s="168">
        <f>D9+D11+D16+D19</f>
        <v>134798</v>
      </c>
      <c r="E20" s="146"/>
      <c r="F20" s="168">
        <f>F9+F11+F16+F19</f>
        <v>-34142</v>
      </c>
      <c r="G20" s="146"/>
      <c r="H20" s="168">
        <f>H9+H11+H16+H19+H13</f>
        <v>59297</v>
      </c>
      <c r="I20" s="159"/>
      <c r="J20" s="168">
        <f>J9+J11+J16+J19</f>
        <v>22040</v>
      </c>
      <c r="K20" s="159"/>
      <c r="L20" s="168">
        <f>L9+L11+L16+L19</f>
        <v>2873</v>
      </c>
      <c r="M20" s="159"/>
      <c r="N20" s="168">
        <f>N9+N11+N16+N19+N13</f>
        <v>298339</v>
      </c>
      <c r="O20" s="159"/>
      <c r="P20" s="168">
        <f>P9+P11+P16+P19+P13</f>
        <v>39439</v>
      </c>
      <c r="Q20" s="159"/>
      <c r="R20" s="168">
        <f>R9+R11+R16+R19+R13</f>
        <v>522644</v>
      </c>
    </row>
    <row r="21" spans="1:18" s="14" customFormat="1" ht="12" customHeight="1" thickTop="1">
      <c r="A21" s="160"/>
      <c r="B21" s="165"/>
      <c r="C21" s="165"/>
      <c r="D21" s="146"/>
      <c r="E21" s="146"/>
      <c r="F21" s="146"/>
      <c r="G21" s="146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4"/>
    </row>
    <row r="22" spans="1:18" s="14" customFormat="1" ht="12" customHeight="1">
      <c r="A22" s="166" t="s">
        <v>167</v>
      </c>
      <c r="B22" s="165"/>
      <c r="C22" s="165"/>
      <c r="D22" s="210">
        <f>D23+D24</f>
        <v>0</v>
      </c>
      <c r="E22" s="211"/>
      <c r="F22" s="210">
        <f>F23+F24</f>
        <v>0</v>
      </c>
      <c r="G22" s="211"/>
      <c r="H22" s="210">
        <f>H23+H24</f>
        <v>0</v>
      </c>
      <c r="I22" s="212"/>
      <c r="J22" s="213">
        <f>J23+J24</f>
        <v>0</v>
      </c>
      <c r="K22" s="212"/>
      <c r="L22" s="213">
        <f>L23+L24</f>
        <v>-875</v>
      </c>
      <c r="M22" s="212"/>
      <c r="N22" s="210">
        <f>N23+N24</f>
        <v>0</v>
      </c>
      <c r="O22" s="212"/>
      <c r="P22" s="214">
        <f>P23+P24</f>
        <v>8680</v>
      </c>
      <c r="Q22" s="212"/>
      <c r="R22" s="213">
        <f>SUM(D22:Q22)</f>
        <v>7805</v>
      </c>
    </row>
    <row r="23" spans="1:18" s="14" customFormat="1" ht="12" customHeight="1">
      <c r="A23" s="184" t="s">
        <v>186</v>
      </c>
      <c r="B23" s="165"/>
      <c r="C23" s="165"/>
      <c r="D23" s="197">
        <v>0</v>
      </c>
      <c r="E23" s="146"/>
      <c r="F23" s="197">
        <v>0</v>
      </c>
      <c r="G23" s="146"/>
      <c r="H23" s="197">
        <v>0</v>
      </c>
      <c r="I23" s="159"/>
      <c r="J23" s="197">
        <v>0</v>
      </c>
      <c r="K23" s="159"/>
      <c r="L23" s="197">
        <v>0</v>
      </c>
      <c r="M23" s="159"/>
      <c r="N23" s="197">
        <v>0</v>
      </c>
      <c r="O23" s="159"/>
      <c r="P23" s="198">
        <f>SCI!C26</f>
        <v>8680</v>
      </c>
      <c r="Q23" s="159"/>
      <c r="R23" s="203">
        <f>SUM(P23:Q23)</f>
        <v>8680</v>
      </c>
    </row>
    <row r="24" spans="1:18" s="14" customFormat="1" ht="12" customHeight="1">
      <c r="A24" s="184" t="s">
        <v>187</v>
      </c>
      <c r="B24" s="165"/>
      <c r="C24" s="165"/>
      <c r="D24" s="202">
        <v>0</v>
      </c>
      <c r="E24" s="146"/>
      <c r="F24" s="202">
        <v>0</v>
      </c>
      <c r="G24" s="146"/>
      <c r="H24" s="202">
        <v>0</v>
      </c>
      <c r="I24" s="159"/>
      <c r="J24" s="260">
        <v>0</v>
      </c>
      <c r="K24" s="159"/>
      <c r="L24" s="208">
        <f>-681-194</f>
        <v>-875</v>
      </c>
      <c r="M24" s="209"/>
      <c r="N24" s="208">
        <v>0</v>
      </c>
      <c r="O24" s="209"/>
      <c r="P24" s="208">
        <f>SCI!C34</f>
        <v>0</v>
      </c>
      <c r="Q24" s="209"/>
      <c r="R24" s="208">
        <f>SUM(J24:Q24)</f>
        <v>-875</v>
      </c>
    </row>
    <row r="25" spans="1:18" s="14" customFormat="1" ht="12" customHeight="1">
      <c r="A25" s="167" t="s">
        <v>168</v>
      </c>
      <c r="B25" s="165"/>
      <c r="C25" s="165"/>
      <c r="D25" s="202">
        <v>0</v>
      </c>
      <c r="E25" s="146"/>
      <c r="F25" s="202">
        <v>0</v>
      </c>
      <c r="G25" s="146"/>
      <c r="H25" s="202">
        <v>0</v>
      </c>
      <c r="I25" s="159"/>
      <c r="J25" s="202">
        <v>-189</v>
      </c>
      <c r="K25" s="202"/>
      <c r="L25" s="203">
        <f>-114+194</f>
        <v>80</v>
      </c>
      <c r="M25" s="196"/>
      <c r="N25" s="202">
        <v>0</v>
      </c>
      <c r="O25" s="202"/>
      <c r="P25" s="202">
        <f>-J25-L25</f>
        <v>109</v>
      </c>
      <c r="Q25" s="159"/>
      <c r="R25" s="202">
        <v>0</v>
      </c>
    </row>
    <row r="26" spans="1:18" s="14" customFormat="1" ht="19.5" customHeight="1" thickBot="1">
      <c r="A26" s="160" t="s">
        <v>170</v>
      </c>
      <c r="B26" s="161">
        <v>26</v>
      </c>
      <c r="C26" s="161"/>
      <c r="D26" s="168">
        <f>D20+D22+D25</f>
        <v>134798</v>
      </c>
      <c r="E26" s="146"/>
      <c r="F26" s="168">
        <f>F20+F22+F25</f>
        <v>-34142</v>
      </c>
      <c r="G26" s="146"/>
      <c r="H26" s="168">
        <f>H20+H22+H25</f>
        <v>59297</v>
      </c>
      <c r="I26" s="159"/>
      <c r="J26" s="168">
        <f>J20+J22+J25</f>
        <v>21851</v>
      </c>
      <c r="K26" s="159"/>
      <c r="L26" s="168">
        <f>L20+L22+L25</f>
        <v>2078</v>
      </c>
      <c r="M26" s="159"/>
      <c r="N26" s="168">
        <f>N20+N22+N25</f>
        <v>298339</v>
      </c>
      <c r="O26" s="159"/>
      <c r="P26" s="168">
        <f>P20+P22+P25</f>
        <v>48228</v>
      </c>
      <c r="Q26" s="159"/>
      <c r="R26" s="168">
        <f>R20+R22+R25</f>
        <v>530449</v>
      </c>
    </row>
    <row r="27" spans="1:18" s="14" customFormat="1" ht="12" customHeight="1" thickTop="1">
      <c r="A27" s="160"/>
      <c r="B27" s="165"/>
      <c r="C27" s="165"/>
      <c r="D27" s="146"/>
      <c r="E27" s="146"/>
      <c r="F27" s="146"/>
      <c r="G27" s="146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64"/>
    </row>
    <row r="28" spans="1:18" s="14" customFormat="1" ht="12" customHeight="1">
      <c r="A28" s="160"/>
      <c r="B28" s="165"/>
      <c r="C28" s="165"/>
      <c r="D28" s="146"/>
      <c r="E28" s="146"/>
      <c r="F28" s="146"/>
      <c r="G28" s="146"/>
      <c r="H28" s="159"/>
      <c r="I28" s="159"/>
      <c r="J28" s="159"/>
      <c r="K28" s="159"/>
      <c r="L28" s="159"/>
      <c r="M28" s="159"/>
      <c r="N28" s="159"/>
      <c r="O28" s="159"/>
      <c r="P28" s="164"/>
      <c r="Q28" s="159"/>
      <c r="R28" s="164"/>
    </row>
    <row r="29" spans="1:18" s="14" customFormat="1" ht="12" customHeight="1">
      <c r="A29" s="160"/>
      <c r="B29" s="165"/>
      <c r="C29" s="165"/>
      <c r="D29" s="146"/>
      <c r="E29" s="146"/>
      <c r="F29" s="146"/>
      <c r="G29" s="146"/>
      <c r="H29" s="159"/>
      <c r="I29" s="159"/>
      <c r="J29" s="159"/>
      <c r="K29" s="159"/>
      <c r="L29" s="164"/>
      <c r="M29" s="159"/>
      <c r="N29" s="159"/>
      <c r="O29" s="159"/>
      <c r="P29" s="159"/>
      <c r="Q29" s="159"/>
      <c r="R29" s="164"/>
    </row>
    <row r="30" spans="1:18" s="14" customFormat="1" ht="12" customHeight="1">
      <c r="A30" s="160"/>
      <c r="B30" s="165"/>
      <c r="C30" s="165"/>
      <c r="D30" s="146"/>
      <c r="E30" s="146"/>
      <c r="F30" s="146"/>
      <c r="G30" s="146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64"/>
    </row>
    <row r="31" spans="1:18" s="14" customFormat="1" ht="12" customHeight="1">
      <c r="A31" s="160"/>
      <c r="B31" s="165"/>
      <c r="C31" s="165"/>
      <c r="D31" s="146"/>
      <c r="E31" s="146"/>
      <c r="F31" s="146"/>
      <c r="G31" s="146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64"/>
    </row>
    <row r="32" spans="1:18" s="9" customFormat="1" ht="13.5">
      <c r="A32" s="169" t="str">
        <f>SFC!A54</f>
        <v>Приложения на страницах с 5 до 123 являются неотъемлемой частью финансового отчета.индивидуалния финансов отчет.</v>
      </c>
      <c r="B32" s="170"/>
      <c r="C32" s="170"/>
      <c r="D32" s="165"/>
      <c r="E32" s="165"/>
      <c r="F32" s="165"/>
      <c r="G32" s="165"/>
      <c r="H32" s="163"/>
      <c r="I32" s="165"/>
      <c r="J32" s="163"/>
      <c r="K32" s="165"/>
      <c r="L32" s="163"/>
      <c r="M32" s="165"/>
      <c r="N32" s="163"/>
      <c r="O32" s="165"/>
      <c r="P32" s="163"/>
      <c r="Q32" s="165"/>
      <c r="R32" s="171"/>
    </row>
    <row r="33" spans="1:18" s="9" customFormat="1" ht="8.25" customHeight="1">
      <c r="A33" s="169"/>
      <c r="B33" s="170"/>
      <c r="C33" s="170"/>
      <c r="D33" s="165"/>
      <c r="E33" s="165"/>
      <c r="F33" s="165"/>
      <c r="G33" s="165"/>
      <c r="H33" s="163"/>
      <c r="I33" s="165"/>
      <c r="J33" s="163"/>
      <c r="K33" s="165"/>
      <c r="L33" s="163"/>
      <c r="M33" s="165"/>
      <c r="N33" s="163"/>
      <c r="O33" s="165"/>
      <c r="P33" s="163"/>
      <c r="Q33" s="165"/>
      <c r="R33" s="171"/>
    </row>
    <row r="34" spans="1:18" s="9" customFormat="1" ht="14.25" customHeight="1">
      <c r="A34" s="169"/>
      <c r="B34" s="170"/>
      <c r="C34" s="170"/>
      <c r="D34" s="165"/>
      <c r="E34" s="165"/>
      <c r="F34" s="165"/>
      <c r="G34" s="165"/>
      <c r="H34" s="163"/>
      <c r="I34" s="165"/>
      <c r="J34" s="163"/>
      <c r="K34" s="165"/>
      <c r="L34" s="163"/>
      <c r="M34" s="165"/>
      <c r="N34" s="163"/>
      <c r="O34" s="165"/>
      <c r="P34" s="163"/>
      <c r="Q34" s="165"/>
      <c r="R34" s="171"/>
    </row>
    <row r="35" spans="1:18" s="9" customFormat="1" ht="11.25" customHeight="1">
      <c r="A35" s="169"/>
      <c r="B35" s="170"/>
      <c r="C35" s="170"/>
      <c r="D35" s="165"/>
      <c r="E35" s="165"/>
      <c r="F35" s="165"/>
      <c r="G35" s="165"/>
      <c r="H35" s="163"/>
      <c r="I35" s="165"/>
      <c r="J35" s="163"/>
      <c r="K35" s="165"/>
      <c r="L35" s="163"/>
      <c r="M35" s="165"/>
      <c r="N35" s="163"/>
      <c r="O35" s="165"/>
      <c r="P35" s="163"/>
      <c r="Q35" s="165"/>
      <c r="R35" s="171"/>
    </row>
    <row r="36" spans="1:18" s="9" customFormat="1" ht="15" customHeight="1">
      <c r="A36" s="169"/>
      <c r="B36" s="170"/>
      <c r="C36" s="170"/>
      <c r="D36" s="165"/>
      <c r="E36" s="165"/>
      <c r="F36" s="165"/>
      <c r="G36" s="165"/>
      <c r="H36" s="163"/>
      <c r="I36" s="165"/>
      <c r="J36" s="163"/>
      <c r="K36" s="165"/>
      <c r="L36" s="163"/>
      <c r="M36" s="165"/>
      <c r="N36" s="163"/>
      <c r="O36" s="165"/>
      <c r="P36" s="163"/>
      <c r="Q36" s="165"/>
      <c r="R36" s="171"/>
    </row>
    <row r="37" spans="1:18" s="136" customFormat="1" ht="13.5" customHeight="1">
      <c r="A37" s="172" t="s">
        <v>72</v>
      </c>
      <c r="B37" s="173" t="s">
        <v>171</v>
      </c>
      <c r="C37" s="173"/>
      <c r="D37" s="174"/>
      <c r="E37" s="174"/>
      <c r="F37" s="174"/>
      <c r="G37" s="174"/>
      <c r="H37" s="173" t="s">
        <v>74</v>
      </c>
      <c r="I37" s="174"/>
      <c r="J37" s="174"/>
      <c r="K37" s="174"/>
      <c r="L37" s="174"/>
      <c r="M37" s="174"/>
      <c r="N37" s="174"/>
      <c r="O37" s="174"/>
      <c r="P37" s="174"/>
      <c r="Q37" s="173"/>
      <c r="R37" s="173"/>
    </row>
    <row r="38" spans="1:18" s="136" customFormat="1" ht="11.25" customHeight="1">
      <c r="A38" s="175" t="s">
        <v>172</v>
      </c>
      <c r="B38" s="174"/>
      <c r="C38" s="174"/>
      <c r="D38" s="169" t="s">
        <v>18</v>
      </c>
      <c r="E38" s="174"/>
      <c r="F38" s="174"/>
      <c r="G38" s="174"/>
      <c r="H38" s="174"/>
      <c r="I38" s="169"/>
      <c r="J38" s="173" t="s">
        <v>19</v>
      </c>
      <c r="K38" s="174"/>
      <c r="L38" s="174"/>
      <c r="M38" s="174"/>
      <c r="N38" s="174"/>
      <c r="O38" s="174"/>
      <c r="P38" s="174"/>
      <c r="Q38" s="173"/>
      <c r="R38" s="173"/>
    </row>
    <row r="39" spans="1:18" s="136" customFormat="1" ht="11.25" customHeight="1">
      <c r="A39" s="175"/>
      <c r="B39" s="174"/>
      <c r="C39" s="174"/>
      <c r="D39" s="169"/>
      <c r="E39" s="174"/>
      <c r="F39" s="174"/>
      <c r="G39" s="174"/>
      <c r="H39" s="174"/>
      <c r="I39" s="169"/>
      <c r="J39" s="173"/>
      <c r="K39" s="174"/>
      <c r="L39" s="174"/>
      <c r="M39" s="174"/>
      <c r="N39" s="174"/>
      <c r="O39" s="174"/>
      <c r="P39" s="174"/>
      <c r="Q39" s="173"/>
      <c r="R39" s="173"/>
    </row>
    <row r="40" spans="1:18" s="136" customFormat="1" ht="11.25" customHeight="1">
      <c r="A40" s="175"/>
      <c r="B40" s="174"/>
      <c r="C40" s="174"/>
      <c r="D40" s="169"/>
      <c r="E40" s="174"/>
      <c r="F40" s="174"/>
      <c r="G40" s="174"/>
      <c r="H40" s="174"/>
      <c r="I40" s="169"/>
      <c r="J40" s="173"/>
      <c r="K40" s="174"/>
      <c r="L40" s="174"/>
      <c r="M40" s="174"/>
      <c r="N40" s="174"/>
      <c r="O40" s="174"/>
      <c r="P40" s="174"/>
      <c r="Q40" s="173"/>
      <c r="R40" s="173"/>
    </row>
    <row r="41" spans="1:18" s="136" customFormat="1" ht="11.25" customHeight="1">
      <c r="A41" s="249"/>
      <c r="B41" s="250"/>
      <c r="C41" s="174"/>
      <c r="D41" s="169"/>
      <c r="E41" s="174"/>
      <c r="F41" s="174"/>
      <c r="G41" s="174"/>
      <c r="H41" s="174"/>
      <c r="I41" s="169"/>
      <c r="J41" s="173"/>
      <c r="K41" s="174"/>
      <c r="L41" s="174"/>
      <c r="M41" s="174"/>
      <c r="N41" s="174"/>
      <c r="O41" s="174"/>
      <c r="P41" s="174"/>
      <c r="Q41" s="173"/>
      <c r="R41" s="173"/>
    </row>
    <row r="42" spans="1:18" s="136" customFormat="1" ht="11.25" customHeight="1">
      <c r="A42" s="249"/>
      <c r="B42" s="250"/>
      <c r="C42" s="174"/>
      <c r="D42" s="169"/>
      <c r="E42" s="174"/>
      <c r="F42" s="174"/>
      <c r="G42" s="174"/>
      <c r="H42" s="174"/>
      <c r="I42" s="169"/>
      <c r="J42" s="173"/>
      <c r="K42" s="174"/>
      <c r="L42" s="174"/>
      <c r="M42" s="174"/>
      <c r="N42" s="174"/>
      <c r="O42" s="174"/>
      <c r="P42" s="174"/>
      <c r="Q42" s="173"/>
      <c r="R42" s="173"/>
    </row>
    <row r="43" spans="1:18" s="136" customFormat="1" ht="11.25" customHeight="1">
      <c r="A43" s="249"/>
      <c r="B43" s="250"/>
      <c r="C43" s="174"/>
      <c r="D43" s="169"/>
      <c r="E43" s="174"/>
      <c r="F43" s="174"/>
      <c r="G43" s="174"/>
      <c r="H43" s="174"/>
      <c r="I43" s="169"/>
      <c r="J43" s="173"/>
      <c r="K43" s="174"/>
      <c r="L43" s="174"/>
      <c r="M43" s="174"/>
      <c r="N43" s="174"/>
      <c r="O43" s="174"/>
      <c r="P43" s="174"/>
      <c r="Q43" s="173"/>
      <c r="R43" s="173"/>
    </row>
    <row r="44" spans="1:3" ht="13.5">
      <c r="A44" s="137"/>
      <c r="B44"/>
      <c r="C44"/>
    </row>
    <row r="53" spans="1:3" ht="13.5">
      <c r="A53" s="34"/>
      <c r="B53" s="34"/>
      <c r="C53" s="34"/>
    </row>
  </sheetData>
  <sheetProtection/>
  <mergeCells count="11">
    <mergeCell ref="A2:R2"/>
    <mergeCell ref="D4:D5"/>
    <mergeCell ref="F4:F5"/>
    <mergeCell ref="A4:A5"/>
    <mergeCell ref="B4:B5"/>
    <mergeCell ref="H4:H5"/>
    <mergeCell ref="J4:J5"/>
    <mergeCell ref="L4:L5"/>
    <mergeCell ref="N4:N5"/>
    <mergeCell ref="P4:P5"/>
    <mergeCell ref="R4:R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AdminSPH</cp:lastModifiedBy>
  <cp:lastPrinted>2020-04-23T12:11:22Z</cp:lastPrinted>
  <dcterms:created xsi:type="dcterms:W3CDTF">2003-02-07T14:36:34Z</dcterms:created>
  <dcterms:modified xsi:type="dcterms:W3CDTF">2020-04-28T09:44:41Z</dcterms:modified>
  <cp:category/>
  <cp:version/>
  <cp:contentType/>
  <cp:contentStatus/>
</cp:coreProperties>
</file>