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55" windowHeight="12195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'CFS'!$A$1:$E$70</definedName>
    <definedName name="_xlnm.Print_Area" localSheetId="4">'EQS'!$A$1:$S$73</definedName>
    <definedName name="_xlnm.Print_Area" localSheetId="1">'IS'!$A$1:$F$62</definedName>
    <definedName name="_xlnm.Print_Area" localSheetId="2">'SFP'!$A$1:$H$73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'CFS'!$75:$65536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'CFS'!$A$1:$E$46</definedName>
    <definedName name="Z_2BD2C2C3_AF9C_11D6_9CEF_00D009775214_.wvu.Rows" localSheetId="3" hidden="1">'CFS'!$73:$65536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'CFS'!$75:$65536,'CFS'!$53:$53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'EQS'!$A$1:$P$45</definedName>
    <definedName name="Z_9656BBF7_C4A3_41EC_B0C6_A21B380E3C2F_.wvu.Rows" localSheetId="3" hidden="1">'CFS'!$75:$65536,'CFS'!$53:$53</definedName>
  </definedNames>
  <calcPr fullCalcOnLoad="1"/>
</workbook>
</file>

<file path=xl/sharedStrings.xml><?xml version="1.0" encoding="utf-8"?>
<sst xmlns="http://schemas.openxmlformats.org/spreadsheetml/2006/main" count="242" uniqueCount="193">
  <si>
    <t>BGN'000</t>
  </si>
  <si>
    <t xml:space="preserve"> </t>
  </si>
  <si>
    <t>преизчислен *</t>
  </si>
  <si>
    <t>8,9</t>
  </si>
  <si>
    <t>2019   BGN'000</t>
  </si>
  <si>
    <t>24 (а)</t>
  </si>
  <si>
    <t>24 (b)</t>
  </si>
  <si>
    <t>13,14</t>
  </si>
  <si>
    <t>2018 **  BGN'000</t>
  </si>
  <si>
    <t>*</t>
  </si>
  <si>
    <t xml:space="preserve">Sopharma S.A. </t>
  </si>
  <si>
    <t>Nazwa firmy:</t>
  </si>
  <si>
    <t xml:space="preserve">Zarząd: </t>
  </si>
  <si>
    <t xml:space="preserve">dr hab. Ognian Donew </t>
  </si>
  <si>
    <t>Weseła Stoewa</t>
  </si>
  <si>
    <t xml:space="preserve">Aleksandyr Czauszew </t>
  </si>
  <si>
    <t xml:space="preserve">Оgnian Paławeew </t>
  </si>
  <si>
    <t xml:space="preserve">Iwan Badinski </t>
  </si>
  <si>
    <t xml:space="preserve">Dyrektor wykonawczy: </t>
  </si>
  <si>
    <t xml:space="preserve">Dyrektor ds. finansowych: </t>
  </si>
  <si>
    <t xml:space="preserve">Borys Borysow </t>
  </si>
  <si>
    <t xml:space="preserve">Główny księgowy (sporządził sprawozdanie): </t>
  </si>
  <si>
    <t xml:space="preserve">Jordanka Petkowa </t>
  </si>
  <si>
    <t>Kierownik wydziału prawnego:</t>
  </si>
  <si>
    <t xml:space="preserve">Galina Angełowa </t>
  </si>
  <si>
    <t>Adres zarządzania;</t>
  </si>
  <si>
    <t>Sofia</t>
  </si>
  <si>
    <t>ul. Iliensko shose 16</t>
  </si>
  <si>
    <t xml:space="preserve">Аdwokaci: </t>
  </si>
  <si>
    <t>Adriana Baleva</t>
  </si>
  <si>
    <t>Venelin Gachev</t>
  </si>
  <si>
    <t>Ventsislav Stoev</t>
  </si>
  <si>
    <t>Boyko Botev</t>
  </si>
  <si>
    <t>Elena Golemanova</t>
  </si>
  <si>
    <t>Petar Kalpakchiev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</si>
  <si>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</si>
  <si>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</si>
  <si>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</si>
  <si>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</si>
  <si>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</si>
  <si>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</si>
  <si>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</si>
  <si>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>Citibank N. A.</t>
  </si>
  <si>
    <t>Cibank</t>
  </si>
  <si>
    <t xml:space="preserve">Audytorzy: </t>
  </si>
  <si>
    <t>Baker Tilly Klitu and Partners Sp. z o.o.</t>
  </si>
  <si>
    <t xml:space="preserve">SPRAWOZDANIE JEDNOSTKI Z CAŁKOWITYCH DOCHODÓW </t>
  </si>
  <si>
    <t xml:space="preserve">Dochody  </t>
  </si>
  <si>
    <t xml:space="preserve">Inne dochody/(straty) z działalności, netto </t>
  </si>
  <si>
    <t>Zmiany w zapasach gotowej produkcji i produktów w toku</t>
  </si>
  <si>
    <t xml:space="preserve">Wydatki na surowce i materiały </t>
  </si>
  <si>
    <t xml:space="preserve">Wydatki na usługi zewnętrzne </t>
  </si>
  <si>
    <t>Wydatki na personel</t>
  </si>
  <si>
    <t xml:space="preserve">Wydatki na umorzenie </t>
  </si>
  <si>
    <t xml:space="preserve">Inne wydatki na działalność </t>
  </si>
  <si>
    <t xml:space="preserve">Zysk z działalności operacyjnej </t>
  </si>
  <si>
    <t>Przychody finansowe</t>
  </si>
  <si>
    <t xml:space="preserve">Koszty finansowe </t>
  </si>
  <si>
    <t xml:space="preserve">Przychody / (koszty) finansowe, netto </t>
  </si>
  <si>
    <t xml:space="preserve">Zysk przed opodatkowaniem zysku </t>
  </si>
  <si>
    <t xml:space="preserve">Wydatki na opodatkowanie zysku </t>
  </si>
  <si>
    <t xml:space="preserve">Zmiana netto wartości godziwej aktywów finansowych do dyspozycji oraz na sprzedaż </t>
  </si>
  <si>
    <t xml:space="preserve">Inne całkowite dochody w okresie roku, kwota netto od podatków </t>
  </si>
  <si>
    <t xml:space="preserve">RAZEM CAŁKOWITE DOCHODY ZA OKRES </t>
  </si>
  <si>
    <t>Zysk netto za rok</t>
  </si>
  <si>
    <t>Inne składniki całkowitych dochodów:</t>
  </si>
  <si>
    <t xml:space="preserve">Składniki, które nie zostaną przekształcone w składzie zysku lub strat: </t>
  </si>
  <si>
    <t>Podstawowy zysk netto na akcję</t>
  </si>
  <si>
    <t>* Wskaźniki zespolone, Załączniki nr 2.3</t>
  </si>
  <si>
    <t>** Zmodyfikowane retrospektywne zastosowanie MSSF 16 (Nota 30)</t>
  </si>
  <si>
    <t>Aplikacje</t>
  </si>
  <si>
    <t xml:space="preserve">AKTYWA </t>
  </si>
  <si>
    <t>Środki trwałe</t>
  </si>
  <si>
    <t>Nieruchomości, urządzenia techniczne i maszyny</t>
  </si>
  <si>
    <t xml:space="preserve">Wartości niematerialne i prawne </t>
  </si>
  <si>
    <t xml:space="preserve">Nieruchomości inwestycyjne </t>
  </si>
  <si>
    <t>Inwestycje w jednostkach zależnych</t>
  </si>
  <si>
    <t>Inwestycje w jednostkach stowarzyszonych</t>
  </si>
  <si>
    <t xml:space="preserve">Inwestycje do dyspozycji oraz na sprzedaż </t>
  </si>
  <si>
    <t xml:space="preserve">Należności długoterminowe od jednostek zależnych </t>
  </si>
  <si>
    <t>Pozostałe należności długoterminowe</t>
  </si>
  <si>
    <t>Środki krótkoterminowe</t>
  </si>
  <si>
    <t>Rezerwy materialne</t>
  </si>
  <si>
    <t>Należności od jednostek zależnych</t>
  </si>
  <si>
    <t>Należności handlowe</t>
  </si>
  <si>
    <t>Pożyczki udzielone osobom trzecim</t>
  </si>
  <si>
    <t>Inne należności i rozliczenia międzyokresowe</t>
  </si>
  <si>
    <t>Środki pieniężne i inne aktywa pieniężne</t>
  </si>
  <si>
    <t>SUMA AKTYWÓW</t>
  </si>
  <si>
    <t>KAPITAŁ WŁASNY I PASYWA</t>
  </si>
  <si>
    <t>KAPITAŁ WŁASNY</t>
  </si>
  <si>
    <t>Akcyjny kapitał podstawowy</t>
  </si>
  <si>
    <t>Skup własnych akcji</t>
  </si>
  <si>
    <t>Rezerwy</t>
  </si>
  <si>
    <t>Zyski zatrzymane</t>
  </si>
  <si>
    <t>Zobowiązania długoterminowe wobec personelu</t>
  </si>
  <si>
    <t>PASYWA</t>
  </si>
  <si>
    <t>Zobowiązania długoterminowe</t>
  </si>
  <si>
    <t>Długoterminowe kredity bankowe</t>
  </si>
  <si>
    <t>Zobowiązania z tytułu odroczonych podatków</t>
  </si>
  <si>
    <t xml:space="preserve">Dotacje państwowe 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</si>
  <si>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</si>
  <si>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</si>
  <si>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</si>
  <si>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</si>
  <si>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 xml:space="preserve">Zobowiązania wobec jednostek zależnych </t>
  </si>
  <si>
    <t>Zobowiązania z tytułu podatków</t>
  </si>
  <si>
    <t>Zobowiązania wobec personelu oraz z tytułu ubezpieczeń społecznych</t>
  </si>
  <si>
    <t>Inne należności krótkoterminowe</t>
  </si>
  <si>
    <t xml:space="preserve">SUMA PASYWÓW </t>
  </si>
  <si>
    <t>RAZEM KAPITAŁ WŁASNY I PASYWA</t>
  </si>
  <si>
    <t xml:space="preserve">SPRAWOZDANIE  JEDNOSTKI Z PRZEPŁYWÓW PIENIĘŻNYCH 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</si>
  <si>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</si>
  <si>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</si>
  <si>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</si>
  <si>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</si>
  <si>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</si>
  <si>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</si>
  <si>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</si>
  <si>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Zapłacone odsetki oraz opłaty bankowe  z tytułu kredytów na środki obrotowe</t>
  </si>
  <si>
    <t xml:space="preserve">Zyski (straty) z tytułu różnic kursowych, netto </t>
  </si>
  <si>
    <t xml:space="preserve">Pozostałe wpływy / (wypłaty), netto </t>
  </si>
  <si>
    <t xml:space="preserve">Przepływy pieniężne netto z działalności operacyjnej </t>
  </si>
  <si>
    <t xml:space="preserve">Przepływy środków pieniężnych z działalności inwestycyjnej </t>
  </si>
  <si>
    <t xml:space="preserve">Nabycie nieruchomości, urządzenia technicznego i maszyn </t>
  </si>
  <si>
    <t xml:space="preserve">Wpływy z tytułu sprzedaży nieruchomości, urządzenia technicznego i maszyn </t>
  </si>
  <si>
    <t>Nabycie akcji w jednostkach stowarzyszonych</t>
  </si>
  <si>
    <t>Inne wpływy / (płatności), netto</t>
  </si>
  <si>
    <t>Przepływy pieniężne netto wykorzystane w działalności inwestycyjnej</t>
  </si>
  <si>
    <t xml:space="preserve">Nabycie aktywów  inwestycyjnych </t>
  </si>
  <si>
    <t xml:space="preserve">Wpływy z tytułu sprzedaży inwestycji do dyspozycji oraz na sprzedaż </t>
  </si>
  <si>
    <t xml:space="preserve">Nabycie akcji/udziałów w jednostkach zależnych </t>
  </si>
  <si>
    <t xml:space="preserve">Wpływy z tytułu sprzedaży akcji/udziałów w jednostkach zależnych </t>
  </si>
  <si>
    <t>Udzielone pożyczki jednostkom stowarzyszonym</t>
  </si>
  <si>
    <t xml:space="preserve">Spłacone pożyczki udzielone jednostkom stowarzyszonym </t>
  </si>
  <si>
    <t>Udzielone pożyczki innym jednostkom</t>
  </si>
  <si>
    <t xml:space="preserve">Odsetki otrzymane z tytułu udzielonych pożyczek oraz od depozytów od lokat </t>
  </si>
  <si>
    <t xml:space="preserve">﻿ Wpływy z dywidend związanych z inwestycjami </t>
  </si>
  <si>
    <t>Zakupy inwestycji kapitałowych</t>
  </si>
  <si>
    <t>Wpływy ze sprzedaży inwestycji kapitałowych</t>
  </si>
  <si>
    <t xml:space="preserve">Netto (zmniejszenie) / powiększenie środków pieniężnych i ich ekwiwalentów  </t>
  </si>
  <si>
    <t>Środki pieniężne netto wykorzystane w działalności finansowej</t>
  </si>
  <si>
    <t>Wpływy z tytułu zobowiązań krótkoterminowych wobec banków (overdraftu), netto</t>
  </si>
  <si>
    <t xml:space="preserve">Odsetki i opłaty zapłacone z tytułu kredytów przeznaczonych na inwestycje </t>
  </si>
  <si>
    <t>Wpływy z tytułu sprzedaży wykupionych własnych akcji</t>
  </si>
  <si>
    <t xml:space="preserve">Dywidendy spłacone </t>
  </si>
  <si>
    <t>Płatności w ramach leasingu operacyjnego</t>
  </si>
  <si>
    <t xml:space="preserve">Spłata zobowiązań z tytułu leasingu finansowego </t>
  </si>
  <si>
    <t xml:space="preserve">Wpływy z tytułu długoterminowych kreditów bankowych </t>
  </si>
  <si>
    <t xml:space="preserve">Wypłata pożyczek długoterminowych od jednostek powiązanych </t>
  </si>
  <si>
    <t xml:space="preserve">Przepływy środków pieniężnych z działalności finansowej </t>
  </si>
  <si>
    <t>Środki pieniężne i inne aktywa pieniężne na dzień 1 stycznia</t>
  </si>
  <si>
    <t>Środki pieniężne i inne aktywa pieniężne na dzień 30 Czerwiec</t>
  </si>
  <si>
    <t>30 Czerwiec             2019
      BGN'000</t>
  </si>
  <si>
    <t>na dzień 30 czerwiec 2019 roku</t>
  </si>
  <si>
    <t>SPRAWOZDANIE ZE ZMIAN W KAPITALE WŁASNYM</t>
  </si>
  <si>
    <t>Główny kapitał zakładowy</t>
  </si>
  <si>
    <t>Odkupione akcje własne</t>
  </si>
  <si>
    <t>Rezerwy walutowe</t>
  </si>
  <si>
    <t>Kapitał z aktualizacji wyceny - rzeczowe aktywa trwałe</t>
  </si>
  <si>
    <t>Rezerwa na aktywa finansowe dostępne do sprzedaży</t>
  </si>
  <si>
    <t xml:space="preserve">Zyski zatrzymane </t>
  </si>
  <si>
    <t>Razem</t>
  </si>
  <si>
    <t>Załączniki na stronach od 5 do 119 stanowią integralną część sprawozdania finansowego.</t>
  </si>
  <si>
    <t xml:space="preserve">Stan na dzień 1 stycznia 2018 roku (wg oryginału rachunkowości) </t>
  </si>
  <si>
    <t>Skutki połączenia jednostki zależnej</t>
  </si>
  <si>
    <t xml:space="preserve">Skutki pierwszego zastosowania MSSF 9 </t>
  </si>
  <si>
    <t xml:space="preserve">Stan na dzień 1 stycznia 2018 roku </t>
  </si>
  <si>
    <t xml:space="preserve">Zmiany w kapitale własnym za 2018 roku </t>
  </si>
  <si>
    <t>Skutki nabycia własnych akcji:</t>
  </si>
  <si>
    <t xml:space="preserve"> 'płatności w formie akcji</t>
  </si>
  <si>
    <t>- Nabycie umorzonych akcji</t>
  </si>
  <si>
    <t>- umorzone sprzedane akcje własne</t>
  </si>
  <si>
    <t xml:space="preserve">Podział zysku na:               </t>
  </si>
  <si>
    <t xml:space="preserve"> -rezerwy</t>
  </si>
  <si>
    <t xml:space="preserve"> - dywidendy z zysku za 2017 rok </t>
  </si>
  <si>
    <t xml:space="preserve"> - sześciomiesięczne dywidendy z zysku za 2018 rok </t>
  </si>
  <si>
    <t xml:space="preserve">Całkowite dochody ogółem za rok (prazerachowane) w tym: </t>
  </si>
  <si>
    <t xml:space="preserve">    * zysk netto za rok</t>
  </si>
  <si>
    <t xml:space="preserve">    * inne składniki całkowitego dochodu, netto od podatków</t>
  </si>
  <si>
    <t xml:space="preserve">Przeliczenie do zysku zatrzymanego </t>
  </si>
  <si>
    <t>Stan na dzień 31 grudnia 2018 roku</t>
  </si>
  <si>
    <t xml:space="preserve">Zmiany w kapitale własnym za 2019 roku </t>
  </si>
  <si>
    <t xml:space="preserve">Całkowite dochody ogółem za rok, w tym: </t>
  </si>
  <si>
    <t xml:space="preserve">    - zysk netto za rok </t>
  </si>
  <si>
    <t xml:space="preserve">    - inne składniki całkowitych dochodów, bez podatku</t>
  </si>
  <si>
    <t xml:space="preserve">Przeliczenie do zysków zatrzymanuych </t>
  </si>
  <si>
    <t xml:space="preserve">Stan na dzień 30 czerwiec 2019 roku </t>
  </si>
  <si>
    <t>31 grudzień                   2018 **
      BGN'000</t>
  </si>
  <si>
    <t>Zobowiązania z tytułu leasingu operacyjnego na rzecz  jednostek powiązanych </t>
  </si>
  <si>
    <t>Zobowiązania z tytułu leasingu operacyjnego na rzecz osób trzecich</t>
  </si>
  <si>
    <t>Wpływ ze sprzedaży akcji jednostkom stowarzyszonym </t>
  </si>
  <si>
    <t>Dodatkowe rezerwy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</si>
</sst>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9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Accounting"/>
      <sz val="9"/>
      <name val="Times New Roman"/>
      <family val="1"/>
    </font>
    <font>
      <sz val="11"/>
      <name val="Arial"/>
      <family val="2"/>
    </font>
    <font>
      <i/>
      <sz val="9"/>
      <color indexed="8"/>
      <name val="Times New Roman"/>
      <family val="1"/>
    </font>
    <font>
      <b/>
      <sz val="11"/>
      <name val="Times New Roman Cyr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i/>
      <sz val="10"/>
      <color theme="1"/>
      <name val="Times New Roman"/>
      <family val="1"/>
    </font>
    <font>
      <b/>
      <i/>
      <sz val="10"/>
      <color theme="1"/>
      <name val="Times New Roman Cyr"/>
      <family val="1"/>
    </font>
    <font>
      <sz val="11"/>
      <color rgb="FF000000"/>
      <name val="Calibri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41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41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41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5" fillId="0" borderId="0" xfId="60" applyFont="1">
      <alignment/>
      <protection/>
    </xf>
    <xf numFmtId="0" fontId="16" fillId="0" borderId="0" xfId="60" applyFont="1">
      <alignment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1" fontId="5" fillId="0" borderId="0" xfId="60" applyNumberFormat="1" applyFont="1" applyAlignment="1">
      <alignment horizontal="right"/>
      <protection/>
    </xf>
    <xf numFmtId="41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49" fontId="5" fillId="0" borderId="0" xfId="60" applyNumberFormat="1" applyFont="1" applyAlignment="1">
      <alignment horizontal="right"/>
      <protection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41" fontId="8" fillId="0" borderId="0" xfId="63" applyNumberFormat="1" applyFont="1" applyAlignment="1">
      <alignment horizontal="right"/>
      <protection/>
    </xf>
    <xf numFmtId="41" fontId="9" fillId="0" borderId="11" xfId="63" applyNumberFormat="1" applyFont="1" applyBorder="1" applyAlignment="1">
      <alignment horizontal="right"/>
      <protection/>
    </xf>
    <xf numFmtId="41" fontId="9" fillId="0" borderId="10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3" fillId="0" borderId="0" xfId="67" applyFont="1" applyAlignment="1">
      <alignment horizontal="left" vertical="center"/>
      <protection/>
    </xf>
    <xf numFmtId="0" fontId="10" fillId="0" borderId="0" xfId="63" applyFont="1">
      <alignment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41" fontId="9" fillId="0" borderId="13" xfId="63" applyNumberFormat="1" applyFont="1" applyBorder="1" applyAlignment="1">
      <alignment horizontal="right"/>
      <protection/>
    </xf>
    <xf numFmtId="0" fontId="5" fillId="0" borderId="0" xfId="60" applyFont="1" applyAlignment="1">
      <alignment vertical="top" wrapText="1"/>
      <protection/>
    </xf>
    <xf numFmtId="0" fontId="33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7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3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41" fontId="38" fillId="0" borderId="0" xfId="0" applyNumberFormat="1" applyFont="1" applyAlignment="1">
      <alignment horizontal="left" vertical="center"/>
    </xf>
    <xf numFmtId="41" fontId="41" fillId="0" borderId="0" xfId="0" applyNumberFormat="1" applyFont="1" applyAlignment="1">
      <alignment horizontal="center"/>
    </xf>
    <xf numFmtId="41" fontId="37" fillId="0" borderId="0" xfId="0" applyNumberFormat="1" applyFont="1" applyAlignment="1">
      <alignment horizontal="center"/>
    </xf>
    <xf numFmtId="203" fontId="40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43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41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41" fontId="28" fillId="0" borderId="0" xfId="60" applyNumberFormat="1" applyFont="1" applyAlignment="1">
      <alignment horizontal="center"/>
      <protection/>
    </xf>
    <xf numFmtId="0" fontId="39" fillId="0" borderId="0" xfId="0" applyFont="1" applyAlignment="1">
      <alignment horizontal="center" wrapText="1"/>
    </xf>
    <xf numFmtId="203" fontId="41" fillId="0" borderId="0" xfId="0" applyNumberFormat="1" applyFont="1" applyAlignment="1">
      <alignment horizontal="center"/>
    </xf>
    <xf numFmtId="9" fontId="37" fillId="0" borderId="0" xfId="70" applyFont="1" applyAlignment="1">
      <alignment/>
    </xf>
    <xf numFmtId="213" fontId="8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61" applyFont="1" applyAlignment="1">
      <alignment vertical="top"/>
      <protection/>
    </xf>
    <xf numFmtId="0" fontId="8" fillId="0" borderId="0" xfId="61" applyFont="1" applyAlignment="1">
      <alignment vertical="top"/>
      <protection/>
    </xf>
    <xf numFmtId="0" fontId="17" fillId="0" borderId="0" xfId="0" applyFont="1" applyAlignment="1">
      <alignment/>
    </xf>
    <xf numFmtId="0" fontId="42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29" fillId="32" borderId="0" xfId="60" applyFont="1" applyFill="1" applyAlignment="1">
      <alignment vertical="top" wrapText="1"/>
      <protection/>
    </xf>
    <xf numFmtId="41" fontId="25" fillId="0" borderId="0" xfId="61" applyNumberFormat="1" applyFont="1" applyAlignment="1">
      <alignment horizontal="right" vertical="center" wrapText="1"/>
      <protection/>
    </xf>
    <xf numFmtId="0" fontId="43" fillId="0" borderId="0" xfId="0" applyFont="1" applyAlignment="1">
      <alignment/>
    </xf>
    <xf numFmtId="41" fontId="37" fillId="0" borderId="0" xfId="42" applyNumberFormat="1" applyFont="1" applyAlignment="1">
      <alignment/>
    </xf>
    <xf numFmtId="41" fontId="8" fillId="0" borderId="0" xfId="42" applyNumberFormat="1" applyFont="1" applyAlignment="1">
      <alignment/>
    </xf>
    <xf numFmtId="41" fontId="8" fillId="0" borderId="0" xfId="0" applyNumberFormat="1" applyFont="1" applyAlignment="1">
      <alignment horizontal="right"/>
    </xf>
    <xf numFmtId="41" fontId="9" fillId="0" borderId="11" xfId="42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3" fontId="12" fillId="0" borderId="0" xfId="0" applyNumberFormat="1" applyFont="1" applyAlignment="1">
      <alignment horizontal="right"/>
    </xf>
    <xf numFmtId="0" fontId="35" fillId="0" borderId="0" xfId="59" applyFont="1" applyAlignment="1">
      <alignment vertical="center"/>
      <protection/>
    </xf>
    <xf numFmtId="41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center" vertical="top"/>
    </xf>
    <xf numFmtId="203" fontId="45" fillId="0" borderId="0" xfId="0" applyNumberFormat="1" applyFont="1" applyAlignment="1">
      <alignment/>
    </xf>
    <xf numFmtId="0" fontId="44" fillId="0" borderId="0" xfId="61" applyFont="1">
      <alignment/>
      <protection/>
    </xf>
    <xf numFmtId="0" fontId="30" fillId="0" borderId="0" xfId="0" applyFont="1" applyAlignment="1">
      <alignment horizontal="right"/>
    </xf>
    <xf numFmtId="0" fontId="44" fillId="0" borderId="0" xfId="0" applyFont="1" applyAlignment="1">
      <alignment/>
    </xf>
    <xf numFmtId="0" fontId="46" fillId="0" borderId="0" xfId="0" applyFont="1" applyAlignment="1">
      <alignment horizontal="right"/>
    </xf>
    <xf numFmtId="0" fontId="30" fillId="0" borderId="0" xfId="61" applyFont="1" applyAlignment="1">
      <alignment vertical="center" wrapText="1"/>
      <protection/>
    </xf>
    <xf numFmtId="0" fontId="44" fillId="0" borderId="0" xfId="61" applyFont="1" applyAlignment="1">
      <alignment horizontal="center" vertical="center"/>
      <protection/>
    </xf>
    <xf numFmtId="0" fontId="44" fillId="0" borderId="0" xfId="61" applyFont="1" applyAlignment="1">
      <alignment vertical="center" wrapText="1"/>
      <protection/>
    </xf>
    <xf numFmtId="203" fontId="44" fillId="0" borderId="0" xfId="61" applyNumberFormat="1" applyFont="1" applyAlignment="1">
      <alignment vertical="center"/>
      <protection/>
    </xf>
    <xf numFmtId="203" fontId="44" fillId="0" borderId="0" xfId="0" applyNumberFormat="1" applyFont="1" applyAlignment="1">
      <alignment/>
    </xf>
    <xf numFmtId="43" fontId="44" fillId="0" borderId="0" xfId="42" applyFont="1" applyAlignment="1">
      <alignment horizontal="right"/>
    </xf>
    <xf numFmtId="3" fontId="44" fillId="0" borderId="0" xfId="42" applyNumberFormat="1" applyFont="1" applyAlignment="1">
      <alignment horizontal="right"/>
    </xf>
    <xf numFmtId="43" fontId="44" fillId="0" borderId="0" xfId="42" applyFont="1" applyAlignment="1">
      <alignment/>
    </xf>
    <xf numFmtId="41" fontId="44" fillId="0" borderId="0" xfId="0" applyNumberFormat="1" applyFont="1" applyAlignment="1">
      <alignment/>
    </xf>
    <xf numFmtId="203" fontId="45" fillId="0" borderId="0" xfId="42" applyNumberFormat="1" applyFont="1" applyAlignment="1">
      <alignment horizontal="right" vertical="center"/>
    </xf>
    <xf numFmtId="203" fontId="44" fillId="0" borderId="10" xfId="42" applyNumberFormat="1" applyFont="1" applyBorder="1" applyAlignment="1">
      <alignment horizontal="right" vertical="center"/>
    </xf>
    <xf numFmtId="41" fontId="44" fillId="0" borderId="10" xfId="42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1" fontId="45" fillId="0" borderId="0" xfId="0" applyNumberFormat="1" applyFont="1" applyAlignment="1">
      <alignment/>
    </xf>
    <xf numFmtId="0" fontId="44" fillId="0" borderId="0" xfId="61" applyFont="1" applyAlignment="1">
      <alignment vertical="center"/>
      <protection/>
    </xf>
    <xf numFmtId="203" fontId="44" fillId="0" borderId="0" xfId="42" applyNumberFormat="1" applyFont="1" applyAlignment="1">
      <alignment horizontal="right" vertical="center"/>
    </xf>
    <xf numFmtId="0" fontId="45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30" fillId="0" borderId="0" xfId="61" applyFont="1" applyAlignment="1">
      <alignment vertical="center"/>
      <protection/>
    </xf>
    <xf numFmtId="203" fontId="30" fillId="0" borderId="10" xfId="42" applyNumberFormat="1" applyFont="1" applyBorder="1" applyAlignment="1">
      <alignment horizontal="right" vertical="center"/>
    </xf>
    <xf numFmtId="203" fontId="30" fillId="0" borderId="0" xfId="42" applyNumberFormat="1" applyFont="1" applyAlignment="1">
      <alignment horizontal="right" vertical="center"/>
    </xf>
    <xf numFmtId="203" fontId="48" fillId="0" borderId="0" xfId="42" applyNumberFormat="1" applyFont="1" applyAlignment="1">
      <alignment horizontal="right" vertical="center"/>
    </xf>
    <xf numFmtId="0" fontId="44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203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203" fontId="44" fillId="0" borderId="0" xfId="42" applyNumberFormat="1" applyFont="1" applyAlignment="1">
      <alignment horizontal="center"/>
    </xf>
    <xf numFmtId="203" fontId="44" fillId="0" borderId="0" xfId="42" applyNumberFormat="1" applyFont="1" applyAlignment="1">
      <alignment/>
    </xf>
    <xf numFmtId="203" fontId="30" fillId="0" borderId="13" xfId="42" applyNumberFormat="1" applyFont="1" applyBorder="1" applyAlignment="1">
      <alignment horizontal="center"/>
    </xf>
    <xf numFmtId="203" fontId="30" fillId="0" borderId="0" xfId="42" applyNumberFormat="1" applyFont="1" applyAlignment="1">
      <alignment horizontal="center"/>
    </xf>
    <xf numFmtId="203" fontId="30" fillId="0" borderId="0" xfId="42" applyNumberFormat="1" applyFont="1" applyAlignment="1">
      <alignment/>
    </xf>
    <xf numFmtId="41" fontId="44" fillId="0" borderId="0" xfId="42" applyNumberFormat="1" applyFont="1" applyAlignment="1">
      <alignment/>
    </xf>
    <xf numFmtId="41" fontId="44" fillId="0" borderId="0" xfId="42" applyNumberFormat="1" applyFont="1" applyAlignment="1">
      <alignment horizontal="right"/>
    </xf>
    <xf numFmtId="0" fontId="47" fillId="0" borderId="0" xfId="0" applyFont="1" applyAlignment="1">
      <alignment/>
    </xf>
    <xf numFmtId="0" fontId="45" fillId="0" borderId="0" xfId="59" applyFont="1" applyAlignment="1">
      <alignment horizontal="right" vertical="center"/>
      <protection/>
    </xf>
    <xf numFmtId="203" fontId="49" fillId="0" borderId="0" xfId="61" applyNumberFormat="1" applyFont="1" applyAlignment="1">
      <alignment vertical="center"/>
      <protection/>
    </xf>
    <xf numFmtId="0" fontId="46" fillId="0" borderId="0" xfId="61" applyFont="1" applyAlignment="1">
      <alignment vertical="top"/>
      <protection/>
    </xf>
    <xf numFmtId="0" fontId="44" fillId="0" borderId="0" xfId="61" applyFont="1" applyAlignment="1">
      <alignment vertical="top"/>
      <protection/>
    </xf>
    <xf numFmtId="0" fontId="47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203" fontId="44" fillId="0" borderId="0" xfId="42" applyNumberFormat="1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91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45" fillId="0" borderId="0" xfId="0" applyFont="1" applyAlignment="1">
      <alignment vertical="top"/>
    </xf>
    <xf numFmtId="0" fontId="44" fillId="0" borderId="0" xfId="61" applyFont="1" applyAlignment="1" quotePrefix="1">
      <alignment vertical="center" wrapText="1"/>
      <protection/>
    </xf>
    <xf numFmtId="0" fontId="44" fillId="0" borderId="0" xfId="62" applyFont="1" applyAlignment="1" quotePrefix="1">
      <alignment vertical="center" wrapText="1"/>
      <protection/>
    </xf>
    <xf numFmtId="0" fontId="45" fillId="0" borderId="0" xfId="62" applyFont="1" applyAlignment="1">
      <alignment vertical="center" wrapText="1"/>
      <protection/>
    </xf>
    <xf numFmtId="0" fontId="44" fillId="0" borderId="0" xfId="62" applyFont="1" applyAlignment="1">
      <alignment horizontal="center" vertical="center" wrapText="1"/>
      <protection/>
    </xf>
    <xf numFmtId="0" fontId="16" fillId="0" borderId="0" xfId="60" applyFont="1" applyAlignment="1">
      <alignment horizontal="left" wrapText="1"/>
      <protection/>
    </xf>
    <xf numFmtId="0" fontId="5" fillId="0" borderId="0" xfId="60" applyFont="1">
      <alignment/>
      <protection/>
    </xf>
    <xf numFmtId="0" fontId="16" fillId="0" borderId="0" xfId="60" applyFont="1">
      <alignment/>
      <protection/>
    </xf>
    <xf numFmtId="0" fontId="51" fillId="0" borderId="0" xfId="59" applyFont="1" applyAlignment="1">
      <alignment horizontal="right" vertical="center"/>
      <protection/>
    </xf>
    <xf numFmtId="0" fontId="51" fillId="0" borderId="0" xfId="59" applyFont="1" applyAlignment="1">
      <alignment horizontal="left" vertical="center"/>
      <protection/>
    </xf>
    <xf numFmtId="0" fontId="51" fillId="0" borderId="0" xfId="59" applyFont="1" applyAlignment="1">
      <alignment vertical="center"/>
      <protection/>
    </xf>
    <xf numFmtId="0" fontId="42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41" fontId="16" fillId="0" borderId="0" xfId="0" applyNumberFormat="1" applyFont="1" applyAlignment="1">
      <alignment horizontal="right" vertical="top" wrapText="1"/>
    </xf>
    <xf numFmtId="0" fontId="46" fillId="0" borderId="0" xfId="62" applyFont="1" applyAlignment="1">
      <alignment horizontal="left" vertical="center" wrapText="1"/>
      <protection/>
    </xf>
    <xf numFmtId="41" fontId="50" fillId="0" borderId="0" xfId="0" applyNumberFormat="1" applyFont="1" applyAlignment="1">
      <alignment horizontal="right" vertical="top" wrapText="1"/>
    </xf>
    <xf numFmtId="203" fontId="30" fillId="0" borderId="10" xfId="0" applyNumberFormat="1" applyFont="1" applyBorder="1" applyAlignment="1">
      <alignment horizontal="center"/>
    </xf>
    <xf numFmtId="203" fontId="52" fillId="0" borderId="0" xfId="0" applyNumberFormat="1" applyFont="1" applyAlignment="1">
      <alignment horizontal="center"/>
    </xf>
    <xf numFmtId="43" fontId="44" fillId="0" borderId="10" xfId="42" applyFont="1" applyBorder="1" applyAlignment="1">
      <alignment horizontal="right"/>
    </xf>
    <xf numFmtId="0" fontId="35" fillId="0" borderId="0" xfId="0" applyFont="1" applyAlignment="1">
      <alignment horizontal="center"/>
    </xf>
    <xf numFmtId="206" fontId="9" fillId="0" borderId="0" xfId="0" applyNumberFormat="1" applyFont="1" applyAlignment="1">
      <alignment horizontal="right"/>
    </xf>
    <xf numFmtId="41" fontId="11" fillId="0" borderId="11" xfId="64" applyNumberFormat="1" applyFont="1" applyBorder="1" applyAlignment="1">
      <alignment horizontal="right" vertical="center"/>
      <protection/>
    </xf>
    <xf numFmtId="41" fontId="11" fillId="0" borderId="0" xfId="64" applyNumberFormat="1" applyFont="1" applyAlignment="1">
      <alignment horizontal="right" vertical="center"/>
      <protection/>
    </xf>
    <xf numFmtId="41" fontId="11" fillId="0" borderId="12" xfId="64" applyNumberFormat="1" applyFont="1" applyBorder="1" applyAlignment="1">
      <alignment horizontal="right" vertical="center"/>
      <protection/>
    </xf>
    <xf numFmtId="41" fontId="11" fillId="0" borderId="11" xfId="64" applyNumberFormat="1" applyFont="1" applyBorder="1" applyAlignment="1">
      <alignment vertical="center"/>
      <protection/>
    </xf>
    <xf numFmtId="41" fontId="12" fillId="0" borderId="0" xfId="0" applyNumberFormat="1" applyFont="1" applyAlignment="1">
      <alignment horizontal="center"/>
    </xf>
    <xf numFmtId="43" fontId="12" fillId="0" borderId="0" xfId="42" applyFont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41" fontId="12" fillId="0" borderId="0" xfId="0" applyNumberFormat="1" applyFont="1" applyAlignment="1">
      <alignment horizontal="center" wrapText="1"/>
    </xf>
    <xf numFmtId="41" fontId="11" fillId="0" borderId="0" xfId="0" applyNumberFormat="1" applyFont="1" applyAlignment="1">
      <alignment horizontal="center" wrapText="1"/>
    </xf>
    <xf numFmtId="41" fontId="8" fillId="0" borderId="0" xfId="0" applyNumberFormat="1" applyFont="1" applyAlignment="1">
      <alignment horizontal="center" vertical="center"/>
    </xf>
    <xf numFmtId="41" fontId="12" fillId="0" borderId="0" xfId="0" applyNumberFormat="1" applyFont="1" applyAlignment="1">
      <alignment horizontal="center" wrapText="1"/>
    </xf>
    <xf numFmtId="41" fontId="53" fillId="0" borderId="0" xfId="0" applyNumberFormat="1" applyFont="1" applyAlignment="1">
      <alignment/>
    </xf>
    <xf numFmtId="41" fontId="13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53" fillId="0" borderId="0" xfId="0" applyFont="1" applyAlignment="1">
      <alignment/>
    </xf>
    <xf numFmtId="1" fontId="9" fillId="0" borderId="0" xfId="66" applyNumberFormat="1" applyFont="1" applyAlignment="1">
      <alignment horizontal="right" vertical="center" wrapText="1"/>
      <protection/>
    </xf>
    <xf numFmtId="15" fontId="34" fillId="0" borderId="0" xfId="59" applyNumberFormat="1" applyFont="1" applyAlignment="1">
      <alignment horizontal="center" vertical="center" wrapText="1"/>
      <protection/>
    </xf>
    <xf numFmtId="0" fontId="44" fillId="0" borderId="10" xfId="61" applyFont="1" applyBorder="1" applyAlignment="1">
      <alignment vertical="top"/>
      <protection/>
    </xf>
    <xf numFmtId="0" fontId="47" fillId="0" borderId="10" xfId="0" applyFont="1" applyBorder="1" applyAlignment="1">
      <alignment/>
    </xf>
    <xf numFmtId="0" fontId="46" fillId="0" borderId="10" xfId="61" applyFont="1" applyBorder="1" applyAlignment="1">
      <alignment vertical="top"/>
      <protection/>
    </xf>
    <xf numFmtId="203" fontId="44" fillId="0" borderId="10" xfId="0" applyNumberFormat="1" applyFont="1" applyBorder="1" applyAlignment="1">
      <alignment horizontal="center"/>
    </xf>
    <xf numFmtId="0" fontId="54" fillId="0" borderId="14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41" fontId="22" fillId="0" borderId="0" xfId="0" applyNumberFormat="1" applyFont="1" applyAlignment="1">
      <alignment horizontal="center" wrapText="1"/>
    </xf>
    <xf numFmtId="43" fontId="8" fillId="0" borderId="0" xfId="0" applyNumberFormat="1" applyFont="1" applyAlignment="1">
      <alignment/>
    </xf>
    <xf numFmtId="41" fontId="45" fillId="0" borderId="0" xfId="42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0" fontId="28" fillId="0" borderId="0" xfId="60" applyFont="1" applyFill="1" applyAlignment="1">
      <alignment horizontal="center"/>
      <protection/>
    </xf>
    <xf numFmtId="0" fontId="5" fillId="0" borderId="0" xfId="60" applyFont="1" applyFill="1" applyAlignment="1">
      <alignment vertical="top"/>
      <protection/>
    </xf>
    <xf numFmtId="41" fontId="8" fillId="0" borderId="0" xfId="63" applyNumberFormat="1" applyFont="1" applyFill="1" applyAlignment="1">
      <alignment horizontal="right"/>
      <protection/>
    </xf>
    <xf numFmtId="41" fontId="9" fillId="0" borderId="0" xfId="63" applyNumberFormat="1" applyFont="1" applyBorder="1" applyAlignment="1">
      <alignment horizontal="right"/>
      <protection/>
    </xf>
    <xf numFmtId="41" fontId="5" fillId="0" borderId="0" xfId="60" applyNumberFormat="1" applyFont="1" applyAlignment="1">
      <alignment horizontal="right"/>
      <protection/>
    </xf>
    <xf numFmtId="0" fontId="44" fillId="0" borderId="10" xfId="0" applyFont="1" applyBorder="1" applyAlignment="1">
      <alignment horizontal="center"/>
    </xf>
    <xf numFmtId="203" fontId="45" fillId="0" borderId="0" xfId="42" applyNumberFormat="1" applyFont="1" applyAlignment="1">
      <alignment horizontal="right" vertical="center"/>
    </xf>
    <xf numFmtId="0" fontId="45" fillId="0" borderId="0" xfId="0" applyFont="1" applyAlignment="1">
      <alignment/>
    </xf>
    <xf numFmtId="43" fontId="44" fillId="0" borderId="0" xfId="42" applyFont="1" applyAlignment="1">
      <alignment horizontal="center"/>
    </xf>
    <xf numFmtId="0" fontId="3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43" fontId="30" fillId="0" borderId="10" xfId="42" applyFont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41" fontId="30" fillId="0" borderId="10" xfId="42" applyNumberFormat="1" applyFont="1" applyBorder="1" applyAlignment="1">
      <alignment horizontal="right"/>
    </xf>
    <xf numFmtId="3" fontId="30" fillId="0" borderId="10" xfId="42" applyNumberFormat="1" applyFont="1" applyBorder="1" applyAlignment="1">
      <alignment horizontal="right"/>
    </xf>
    <xf numFmtId="0" fontId="47" fillId="0" borderId="0" xfId="0" applyFont="1" applyAlignment="1">
      <alignment vertical="center" wrapText="1"/>
    </xf>
    <xf numFmtId="0" fontId="5" fillId="0" borderId="0" xfId="60" applyFont="1" applyAlignment="1">
      <alignment vertical="top"/>
      <protection/>
    </xf>
    <xf numFmtId="0" fontId="55" fillId="0" borderId="0" xfId="0" applyFont="1" applyAlignment="1">
      <alignment horizontal="left" vertical="center"/>
    </xf>
    <xf numFmtId="0" fontId="92" fillId="0" borderId="0" xfId="0" applyFont="1" applyAlignment="1">
      <alignment/>
    </xf>
    <xf numFmtId="0" fontId="93" fillId="0" borderId="0" xfId="0" applyFont="1" applyAlignment="1">
      <alignment horizontal="left" vertical="center"/>
    </xf>
    <xf numFmtId="0" fontId="93" fillId="0" borderId="0" xfId="67" applyFont="1" applyAlignment="1">
      <alignment horizontal="left" vertical="center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41" fontId="16" fillId="0" borderId="0" xfId="0" applyNumberFormat="1" applyFont="1" applyAlignment="1">
      <alignment horizontal="right" vertical="top" wrapText="1"/>
    </xf>
    <xf numFmtId="0" fontId="30" fillId="0" borderId="0" xfId="0" applyFont="1" applyAlignment="1">
      <alignment horizontal="center" vertical="top"/>
    </xf>
    <xf numFmtId="41" fontId="5" fillId="0" borderId="0" xfId="0" applyNumberFormat="1" applyFont="1" applyAlignment="1">
      <alignment horizontal="right" vertical="top" wrapText="1"/>
    </xf>
    <xf numFmtId="41" fontId="16" fillId="0" borderId="0" xfId="0" applyNumberFormat="1" applyFont="1" applyAlignment="1">
      <alignment horizontal="right" vertical="top" wrapText="1"/>
    </xf>
    <xf numFmtId="41" fontId="5" fillId="0" borderId="0" xfId="0" applyNumberFormat="1" applyFont="1" applyAlignment="1">
      <alignment horizontal="right" vertical="top" wrapText="1"/>
    </xf>
    <xf numFmtId="0" fontId="9" fillId="0" borderId="10" xfId="59" applyFont="1" applyBorder="1" applyAlignment="1">
      <alignment horizontal="left" vertical="center"/>
      <protection/>
    </xf>
    <xf numFmtId="0" fontId="0" fillId="0" borderId="10" xfId="66" applyFont="1" applyBorder="1" applyAlignment="1">
      <alignment horizontal="left" vertical="center"/>
      <protection/>
    </xf>
    <xf numFmtId="0" fontId="9" fillId="0" borderId="0" xfId="59" applyFont="1" applyAlignment="1">
      <alignment horizontal="left" vertical="center"/>
      <protection/>
    </xf>
    <xf numFmtId="0" fontId="0" fillId="0" borderId="0" xfId="66" applyAlignment="1">
      <alignment horizontal="left" vertical="center"/>
      <protection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0" fillId="0" borderId="0" xfId="61" applyFont="1" applyAlignment="1">
      <alignment horizontal="right" vertical="top" wrapText="1"/>
      <protection/>
    </xf>
    <xf numFmtId="0" fontId="5" fillId="0" borderId="0" xfId="0" applyFont="1" applyAlignment="1">
      <alignment horizontal="left" vertical="center"/>
    </xf>
    <xf numFmtId="203" fontId="30" fillId="0" borderId="0" xfId="44" applyNumberFormat="1" applyFont="1" applyAlignment="1">
      <alignment horizontal="right" vertical="top" wrapText="1"/>
    </xf>
    <xf numFmtId="0" fontId="94" fillId="0" borderId="0" xfId="0" applyFont="1" applyAlignment="1">
      <alignment vertical="center"/>
    </xf>
    <xf numFmtId="0" fontId="95" fillId="0" borderId="0" xfId="61" applyFont="1" applyAlignment="1">
      <alignment horizontal="right"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0.06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4"/>
      <sheetName val="3-10"/>
      <sheetName val=" РДИ ЗА ОСН. М-ЛИ"/>
      <sheetName val=" ДРУГИ  М-ЛИ"/>
      <sheetName val="3a "/>
      <sheetName val="11-12"/>
      <sheetName val="14"/>
      <sheetName val="15"/>
      <sheetName val="15 A"/>
      <sheetName val="ЗАЛОЗИ ПО КРЕДИТИ"/>
      <sheetName val="16"/>
      <sheetName val="16 A"/>
      <sheetName val="17"/>
      <sheetName val="17 b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21"/>
      <sheetName val="21 а "/>
      <sheetName val="22"/>
      <sheetName val="22 а"/>
      <sheetName val="23"/>
      <sheetName val="ГРУПИРАНЕ НА М-ЛИ  И ГП "/>
      <sheetName val="Лицензионни продукти и НП  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.1 - матуритет"/>
      <sheetName val="42 - лихвен анализ  "/>
      <sheetName val="42-лихвена чувст."/>
      <sheetName val="42 - капиталов риск"/>
      <sheetName val="44- свързани лица "/>
      <sheetName val="44-сделки свързани лица"/>
      <sheetName val="13 b"/>
      <sheetName val="13"/>
      <sheetName val="17 a"/>
      <sheetName val="17 с"/>
      <sheetName val=" 20 d"/>
      <sheetName val="34 a"/>
      <sheetName val="34 b"/>
      <sheetName val="42.2-кредитен риск"/>
      <sheetName val="43- сегменти"/>
    </sheetNames>
    <sheetDataSet>
      <sheetData sheetId="46">
        <row r="10">
          <cell r="D10">
            <v>0.19839377521482554</v>
          </cell>
          <cell r="F10">
            <v>0.19283449858187635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10" zoomScaleNormal="110" zoomScalePageLayoutView="0" workbookViewId="0" topLeftCell="A28">
      <selection activeCell="D41" sqref="D41"/>
    </sheetView>
  </sheetViews>
  <sheetFormatPr defaultColWidth="0" defaultRowHeight="12.75" customHeight="1" zeroHeight="1"/>
  <cols>
    <col min="1" max="2" width="9.28125" style="27" customWidth="1"/>
    <col min="3" max="3" width="18.0039062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11</v>
      </c>
      <c r="B1" s="26"/>
      <c r="C1" s="26"/>
      <c r="D1" s="31" t="s">
        <v>10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12</v>
      </c>
      <c r="D5" s="16" t="s">
        <v>13</v>
      </c>
      <c r="E5" s="57"/>
      <c r="F5" s="29"/>
      <c r="G5" s="29"/>
      <c r="H5" s="29"/>
      <c r="I5" s="29"/>
    </row>
    <row r="6" spans="1:9" ht="17.25" customHeight="1">
      <c r="A6" s="28"/>
      <c r="D6" s="16" t="s">
        <v>14</v>
      </c>
      <c r="E6" s="57"/>
      <c r="F6" s="29"/>
      <c r="G6" s="29"/>
      <c r="H6" s="29"/>
      <c r="I6" s="29"/>
    </row>
    <row r="7" spans="1:9" ht="18.75">
      <c r="A7" s="28"/>
      <c r="D7" s="16" t="s">
        <v>15</v>
      </c>
      <c r="E7" s="57"/>
      <c r="F7" s="29"/>
      <c r="G7" s="29"/>
      <c r="H7" s="29"/>
      <c r="I7" s="29"/>
    </row>
    <row r="8" spans="1:9" ht="18.75">
      <c r="A8" s="28"/>
      <c r="D8" s="16" t="s">
        <v>16</v>
      </c>
      <c r="E8" s="57"/>
      <c r="F8" s="29"/>
      <c r="G8" s="29"/>
      <c r="H8" s="29"/>
      <c r="I8" s="29"/>
    </row>
    <row r="9" spans="1:9" ht="16.5">
      <c r="A9" s="30"/>
      <c r="D9" s="16" t="s">
        <v>17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18</v>
      </c>
      <c r="D12" s="16" t="s">
        <v>13</v>
      </c>
      <c r="E12" s="55"/>
      <c r="F12" s="55"/>
      <c r="G12" s="56"/>
    </row>
    <row r="13" spans="4:9" ht="16.5">
      <c r="D13" s="16"/>
      <c r="E13" s="55"/>
      <c r="F13" s="55"/>
      <c r="G13" s="57"/>
      <c r="H13" s="29"/>
      <c r="I13" s="29"/>
    </row>
    <row r="14" spans="4:9" ht="16.5">
      <c r="D14" s="16"/>
      <c r="E14" s="55"/>
      <c r="F14" s="55"/>
      <c r="G14" s="57"/>
      <c r="H14" s="29"/>
      <c r="I14" s="29"/>
    </row>
    <row r="15" spans="1:9" ht="18.75">
      <c r="A15" s="28" t="s">
        <v>19</v>
      </c>
      <c r="D15" s="16" t="s">
        <v>20</v>
      </c>
      <c r="E15" s="55"/>
      <c r="F15" s="55"/>
      <c r="G15" s="57"/>
      <c r="H15" s="29"/>
      <c r="I15" s="29"/>
    </row>
    <row r="16" spans="1:9" ht="18.75">
      <c r="A16" s="28"/>
      <c r="D16" s="16"/>
      <c r="E16" s="55"/>
      <c r="F16" s="55"/>
      <c r="G16" s="57"/>
      <c r="H16" s="29"/>
      <c r="I16" s="29"/>
    </row>
    <row r="17" spans="1:9" ht="18.75">
      <c r="A17" s="28"/>
      <c r="D17" s="16"/>
      <c r="E17" s="55"/>
      <c r="F17" s="55"/>
      <c r="G17" s="57"/>
      <c r="H17" s="29"/>
      <c r="I17" s="29"/>
    </row>
    <row r="18" spans="1:9" ht="18.75">
      <c r="A18" s="28" t="s">
        <v>21</v>
      </c>
      <c r="B18" s="28"/>
      <c r="C18" s="28"/>
      <c r="D18" s="16" t="s">
        <v>22</v>
      </c>
      <c r="E18" s="55"/>
      <c r="F18" s="55"/>
      <c r="G18" s="57"/>
      <c r="H18" s="29"/>
      <c r="I18" s="29"/>
    </row>
    <row r="19" spans="1:9" ht="18.75">
      <c r="A19" s="28"/>
      <c r="B19" s="28"/>
      <c r="C19" s="28"/>
      <c r="D19" s="16"/>
      <c r="E19" s="55"/>
      <c r="F19" s="55"/>
      <c r="G19" s="57"/>
      <c r="H19" s="29"/>
      <c r="I19" s="29"/>
    </row>
    <row r="20" spans="1:9" ht="18.75">
      <c r="A20" s="28"/>
      <c r="D20" s="16"/>
      <c r="E20" s="55"/>
      <c r="F20" s="55"/>
      <c r="G20" s="56"/>
      <c r="H20" s="28"/>
      <c r="I20" s="28"/>
    </row>
    <row r="21" spans="1:7" ht="18.75">
      <c r="A21" s="28" t="s">
        <v>23</v>
      </c>
      <c r="C21" s="61"/>
      <c r="D21" s="16" t="s">
        <v>24</v>
      </c>
      <c r="E21" s="55"/>
      <c r="F21" s="55"/>
      <c r="G21" s="56"/>
    </row>
    <row r="22" spans="1:7" ht="18.75">
      <c r="A22" s="28"/>
      <c r="C22" s="61"/>
      <c r="D22" s="16"/>
      <c r="E22" s="55"/>
      <c r="F22" s="55"/>
      <c r="G22" s="56"/>
    </row>
    <row r="23" spans="1:7" ht="18.75">
      <c r="A23" s="28"/>
      <c r="C23" s="61"/>
      <c r="D23" s="16"/>
      <c r="E23" s="55"/>
      <c r="F23" s="55"/>
      <c r="G23" s="56"/>
    </row>
    <row r="24" spans="1:7" ht="18.75">
      <c r="A24" s="28" t="s">
        <v>25</v>
      </c>
      <c r="D24" s="16" t="s">
        <v>26</v>
      </c>
      <c r="E24" s="55"/>
      <c r="F24" s="55"/>
      <c r="G24" s="56"/>
    </row>
    <row r="25" spans="1:7" ht="18.75">
      <c r="A25" s="28"/>
      <c r="D25" s="16" t="s">
        <v>27</v>
      </c>
      <c r="E25" s="55"/>
      <c r="F25" s="55"/>
      <c r="G25" s="56"/>
    </row>
    <row r="26" spans="1:7" ht="18.75">
      <c r="A26" s="28"/>
      <c r="D26" s="29"/>
      <c r="E26" s="57"/>
      <c r="F26" s="57"/>
      <c r="G26" s="56"/>
    </row>
    <row r="27" spans="1:7" ht="18.75">
      <c r="A27" s="28"/>
      <c r="D27" s="16"/>
      <c r="E27" s="56"/>
      <c r="F27" s="56"/>
      <c r="G27" s="56"/>
    </row>
    <row r="28" spans="1:7" ht="18.75">
      <c r="A28" s="28" t="s">
        <v>28</v>
      </c>
      <c r="C28" s="61"/>
      <c r="D28" s="16" t="s">
        <v>29</v>
      </c>
      <c r="E28" s="55"/>
      <c r="F28" s="56"/>
      <c r="G28" s="56"/>
    </row>
    <row r="29" spans="1:7" ht="18.75">
      <c r="A29" s="28"/>
      <c r="C29" s="61"/>
      <c r="D29" s="16" t="s">
        <v>30</v>
      </c>
      <c r="E29" s="55"/>
      <c r="F29" s="56"/>
      <c r="G29" s="58"/>
    </row>
    <row r="30" spans="1:7" ht="18.75">
      <c r="A30" s="28"/>
      <c r="C30" s="61"/>
      <c r="D30" s="16" t="s">
        <v>31</v>
      </c>
      <c r="E30" s="55"/>
      <c r="F30" s="56"/>
      <c r="G30" s="58"/>
    </row>
    <row r="31" spans="1:7" ht="18.75">
      <c r="A31" s="28"/>
      <c r="C31" s="61"/>
      <c r="D31" s="16" t="s">
        <v>32</v>
      </c>
      <c r="E31" s="55"/>
      <c r="F31" s="56"/>
      <c r="G31" s="58"/>
    </row>
    <row r="32" spans="1:7" ht="18.75">
      <c r="A32" s="28"/>
      <c r="D32" s="16" t="s">
        <v>33</v>
      </c>
      <c r="E32" s="58"/>
      <c r="F32" s="58"/>
      <c r="G32" s="58"/>
    </row>
    <row r="33" spans="1:7" ht="18.75">
      <c r="A33" s="28"/>
      <c r="C33" s="29"/>
      <c r="D33" s="16" t="s">
        <v>34</v>
      </c>
      <c r="E33" s="57"/>
      <c r="F33" s="56"/>
      <c r="G33" s="58"/>
    </row>
    <row r="34" spans="1:7" ht="18.75">
      <c r="A34" s="28"/>
      <c r="D34" s="16"/>
      <c r="E34" s="58"/>
      <c r="F34" s="56"/>
      <c r="G34" s="58"/>
    </row>
    <row r="35" spans="1:9" ht="18.75">
      <c r="A35" s="28" t="s">
        <v>35</v>
      </c>
      <c r="D35" s="16" t="s">
        <v>36</v>
      </c>
      <c r="E35" s="55"/>
      <c r="F35" s="55"/>
      <c r="G35" s="55"/>
      <c r="H35" s="28"/>
      <c r="I35" s="28"/>
    </row>
    <row r="36" spans="1:9" ht="18.75">
      <c r="A36" s="28"/>
      <c r="D36" s="16" t="s">
        <v>37</v>
      </c>
      <c r="E36" s="55"/>
      <c r="F36" s="55"/>
      <c r="G36" s="55"/>
      <c r="H36" s="28"/>
      <c r="I36" s="28"/>
    </row>
    <row r="37" spans="1:7" ht="18.75">
      <c r="A37" s="28"/>
      <c r="D37" s="16" t="s">
        <v>38</v>
      </c>
      <c r="E37" s="55"/>
      <c r="F37" s="55"/>
      <c r="G37" s="55"/>
    </row>
    <row r="38" spans="1:7" ht="18.75">
      <c r="A38" s="28"/>
      <c r="D38" s="16" t="s">
        <v>39</v>
      </c>
      <c r="E38" s="55"/>
      <c r="F38" s="55"/>
      <c r="G38" s="55"/>
    </row>
    <row r="39" spans="1:7" ht="18.75">
      <c r="A39" s="28"/>
      <c r="D39" s="16" t="s">
        <v>40</v>
      </c>
      <c r="E39" s="55"/>
      <c r="F39" s="55"/>
      <c r="G39" s="55"/>
    </row>
    <row r="40" spans="1:7" ht="18.75">
      <c r="A40" s="28"/>
      <c r="D40" s="16" t="s">
        <v>41</v>
      </c>
      <c r="E40" s="55"/>
      <c r="F40" s="55"/>
      <c r="G40" s="55"/>
    </row>
    <row r="41" spans="1:7" ht="18.75">
      <c r="A41" s="28"/>
      <c r="D41" s="16" t="s">
        <v>42</v>
      </c>
      <c r="E41" s="55"/>
      <c r="F41" s="55"/>
      <c r="G41" s="55"/>
    </row>
    <row r="42" spans="1:7" ht="18.75">
      <c r="A42" s="28"/>
      <c r="D42" s="16" t="s">
        <v>43</v>
      </c>
      <c r="E42" s="55"/>
      <c r="F42" s="55"/>
      <c r="G42" s="55"/>
    </row>
    <row r="43" spans="1:7" ht="18.75">
      <c r="A43" s="28"/>
      <c r="D43" s="16"/>
      <c r="E43" s="58"/>
      <c r="F43" s="56"/>
      <c r="G43" s="58"/>
    </row>
    <row r="44" spans="1:7" ht="18.75">
      <c r="A44" s="28" t="s">
        <v>44</v>
      </c>
      <c r="D44" s="29" t="s">
        <v>45</v>
      </c>
      <c r="E44" s="153"/>
      <c r="F44" s="58"/>
      <c r="G44" s="58"/>
    </row>
    <row r="45" spans="1:7" ht="18.75">
      <c r="A45" s="28"/>
      <c r="E45" s="58"/>
      <c r="F45" s="56"/>
      <c r="G45" s="5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spans="1:6" ht="18.75">
      <c r="A50" s="28"/>
      <c r="F50" s="28"/>
    </row>
    <row r="51" spans="1:6" ht="18.75">
      <c r="A51" s="28"/>
      <c r="F51" s="28"/>
    </row>
    <row r="52" spans="1:6" ht="18.75">
      <c r="A52" s="28"/>
      <c r="F52" s="28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SheetLayoutView="100" zoomScalePageLayoutView="0" workbookViewId="0" topLeftCell="A13">
      <selection activeCell="A44" sqref="A44"/>
    </sheetView>
  </sheetViews>
  <sheetFormatPr defaultColWidth="9.140625" defaultRowHeight="12.75"/>
  <cols>
    <col min="1" max="1" width="63.8515625" style="14" customWidth="1"/>
    <col min="2" max="2" width="10.8515625" style="36" customWidth="1"/>
    <col min="3" max="3" width="2.00390625" style="36" customWidth="1"/>
    <col min="4" max="4" width="11.8515625" style="36" customWidth="1"/>
    <col min="5" max="5" width="2.57421875" style="36" customWidth="1"/>
    <col min="6" max="6" width="12.7109375" style="36" customWidth="1"/>
    <col min="7" max="16384" width="9.140625" style="14" customWidth="1"/>
  </cols>
  <sheetData>
    <row r="1" spans="1:6" ht="15">
      <c r="A1" s="294" t="s">
        <v>10</v>
      </c>
      <c r="B1" s="295"/>
      <c r="C1" s="295"/>
      <c r="D1" s="295"/>
      <c r="E1" s="295"/>
      <c r="F1" s="295"/>
    </row>
    <row r="2" spans="1:6" s="39" customFormat="1" ht="15">
      <c r="A2" s="296" t="s">
        <v>46</v>
      </c>
      <c r="B2" s="297"/>
      <c r="C2" s="297"/>
      <c r="D2" s="297"/>
      <c r="E2" s="297"/>
      <c r="F2" s="297"/>
    </row>
    <row r="3" spans="1:6" ht="15">
      <c r="A3" s="84" t="s">
        <v>154</v>
      </c>
      <c r="B3" s="85"/>
      <c r="C3" s="85"/>
      <c r="D3" s="124"/>
      <c r="E3" s="85"/>
      <c r="F3" s="85"/>
    </row>
    <row r="4" spans="1:6" ht="15">
      <c r="A4" s="84"/>
      <c r="B4" s="85"/>
      <c r="C4" s="85"/>
      <c r="D4" s="124"/>
      <c r="E4" s="85"/>
      <c r="F4" s="85"/>
    </row>
    <row r="5" spans="1:6" ht="15">
      <c r="A5" s="84"/>
      <c r="B5" s="85"/>
      <c r="C5" s="85"/>
      <c r="D5" s="124"/>
      <c r="E5" s="85"/>
      <c r="F5" s="85"/>
    </row>
    <row r="6" spans="1:6" ht="15" customHeight="1">
      <c r="A6" s="114"/>
      <c r="B6" s="298" t="s">
        <v>70</v>
      </c>
      <c r="C6" s="113"/>
      <c r="D6" s="299" t="s">
        <v>4</v>
      </c>
      <c r="E6" s="86"/>
      <c r="F6" s="299" t="s">
        <v>8</v>
      </c>
    </row>
    <row r="7" spans="1:6" ht="12.75" customHeight="1">
      <c r="A7" s="127"/>
      <c r="B7" s="298"/>
      <c r="C7" s="113"/>
      <c r="D7" s="299"/>
      <c r="E7" s="86"/>
      <c r="F7" s="299"/>
    </row>
    <row r="8" spans="1:6" ht="12.75" customHeight="1">
      <c r="A8" s="127"/>
      <c r="B8" s="113"/>
      <c r="C8" s="113"/>
      <c r="D8" s="231"/>
      <c r="E8" s="86"/>
      <c r="F8" s="233" t="s">
        <v>2</v>
      </c>
    </row>
    <row r="9" ht="15">
      <c r="A9" s="106"/>
    </row>
    <row r="10" spans="1:7" ht="15">
      <c r="A10" s="39" t="s">
        <v>47</v>
      </c>
      <c r="B10" s="36">
        <v>3</v>
      </c>
      <c r="D10" s="271">
        <v>100951</v>
      </c>
      <c r="E10" s="102"/>
      <c r="F10" s="131">
        <f>99404+736</f>
        <v>100140</v>
      </c>
      <c r="G10" s="142"/>
    </row>
    <row r="11" spans="1:8" ht="15">
      <c r="A11" s="39" t="s">
        <v>48</v>
      </c>
      <c r="B11" s="36">
        <v>4</v>
      </c>
      <c r="D11" s="271">
        <v>2040</v>
      </c>
      <c r="E11" s="213"/>
      <c r="F11" s="131">
        <f>2334-736</f>
        <v>1598</v>
      </c>
      <c r="G11" s="116"/>
      <c r="H11" s="117"/>
    </row>
    <row r="12" spans="1:8" ht="16.5" customHeight="1">
      <c r="A12" s="38" t="s">
        <v>49</v>
      </c>
      <c r="D12" s="131">
        <f>1220+135</f>
        <v>1355</v>
      </c>
      <c r="E12" s="131"/>
      <c r="F12" s="131">
        <v>10723</v>
      </c>
      <c r="G12" s="116"/>
      <c r="H12" s="117"/>
    </row>
    <row r="13" spans="1:8" ht="15">
      <c r="A13" s="39" t="s">
        <v>50</v>
      </c>
      <c r="B13" s="110">
        <v>5</v>
      </c>
      <c r="C13" s="110"/>
      <c r="D13" s="131">
        <v>-35553</v>
      </c>
      <c r="E13" s="131"/>
      <c r="F13" s="131">
        <v>-37413</v>
      </c>
      <c r="G13" s="116"/>
      <c r="H13" s="117"/>
    </row>
    <row r="14" spans="1:8" ht="15">
      <c r="A14" s="39" t="s">
        <v>51</v>
      </c>
      <c r="B14" s="36">
        <v>6</v>
      </c>
      <c r="D14" s="131">
        <v>-16107</v>
      </c>
      <c r="E14" s="131"/>
      <c r="F14" s="131">
        <v>-18979</v>
      </c>
      <c r="G14" s="116"/>
      <c r="H14" s="117"/>
    </row>
    <row r="15" spans="1:8" ht="15">
      <c r="A15" s="39" t="s">
        <v>52</v>
      </c>
      <c r="B15" s="36">
        <v>7</v>
      </c>
      <c r="D15" s="131">
        <v>-25532</v>
      </c>
      <c r="E15" s="131"/>
      <c r="F15" s="131">
        <v>-26913</v>
      </c>
      <c r="G15" s="116"/>
      <c r="H15" s="117"/>
    </row>
    <row r="16" spans="1:8" ht="15">
      <c r="A16" s="39" t="s">
        <v>53</v>
      </c>
      <c r="B16" s="36" t="s">
        <v>7</v>
      </c>
      <c r="D16" s="131">
        <v>-9134</v>
      </c>
      <c r="E16" s="131"/>
      <c r="F16" s="131">
        <v>-8963</v>
      </c>
      <c r="G16" s="116"/>
      <c r="H16" s="117"/>
    </row>
    <row r="17" spans="1:8" ht="15">
      <c r="A17" s="39" t="s">
        <v>54</v>
      </c>
      <c r="B17" s="36" t="s">
        <v>3</v>
      </c>
      <c r="D17" s="131">
        <v>-1049</v>
      </c>
      <c r="E17" s="102"/>
      <c r="F17" s="131">
        <v>-2022</v>
      </c>
      <c r="G17" s="116"/>
      <c r="H17" s="117"/>
    </row>
    <row r="18" spans="1:8" ht="15">
      <c r="A18" s="84" t="s">
        <v>55</v>
      </c>
      <c r="D18" s="132">
        <f>SUM(D10:D17)</f>
        <v>16971</v>
      </c>
      <c r="E18" s="131"/>
      <c r="F18" s="132">
        <f>SUM(F10:F17)</f>
        <v>18171</v>
      </c>
      <c r="G18" s="116"/>
      <c r="H18" s="117"/>
    </row>
    <row r="19" spans="1:6" ht="7.5" customHeight="1">
      <c r="A19" s="39"/>
      <c r="D19" s="133"/>
      <c r="E19" s="102"/>
      <c r="F19" s="133"/>
    </row>
    <row r="20" spans="1:6" ht="15">
      <c r="A20" s="39" t="s">
        <v>56</v>
      </c>
      <c r="B20" s="36">
        <v>10</v>
      </c>
      <c r="D20" s="271">
        <v>10887</v>
      </c>
      <c r="E20" s="131"/>
      <c r="F20" s="131">
        <f>9997-394</f>
        <v>9603</v>
      </c>
    </row>
    <row r="21" spans="1:6" ht="15">
      <c r="A21" s="39" t="s">
        <v>57</v>
      </c>
      <c r="B21" s="36">
        <v>11</v>
      </c>
      <c r="D21" s="271">
        <v>-870</v>
      </c>
      <c r="E21" s="131"/>
      <c r="F21" s="131">
        <v>-1010</v>
      </c>
    </row>
    <row r="22" spans="1:6" ht="15">
      <c r="A22" s="106" t="s">
        <v>58</v>
      </c>
      <c r="D22" s="132">
        <f>D20+D21</f>
        <v>10017</v>
      </c>
      <c r="E22" s="131"/>
      <c r="F22" s="132">
        <f>F20+F21</f>
        <v>8593</v>
      </c>
    </row>
    <row r="23" spans="1:6" ht="8.25" customHeight="1">
      <c r="A23" s="87"/>
      <c r="D23" s="133"/>
      <c r="E23" s="107"/>
      <c r="F23" s="133"/>
    </row>
    <row r="24" spans="1:6" ht="15">
      <c r="A24" s="84" t="s">
        <v>59</v>
      </c>
      <c r="D24" s="134">
        <f>D18+D22</f>
        <v>26988</v>
      </c>
      <c r="E24" s="102"/>
      <c r="F24" s="134">
        <f>F18+F22</f>
        <v>26764</v>
      </c>
    </row>
    <row r="25" spans="1:6" ht="7.5" customHeight="1">
      <c r="A25" s="84"/>
      <c r="D25" s="135"/>
      <c r="E25" s="102"/>
      <c r="F25" s="135"/>
    </row>
    <row r="26" spans="1:6" ht="15">
      <c r="A26" s="39" t="s">
        <v>60</v>
      </c>
      <c r="D26" s="131">
        <f>-2007</f>
        <v>-2007</v>
      </c>
      <c r="E26" s="102"/>
      <c r="F26" s="131">
        <v>-1857</v>
      </c>
    </row>
    <row r="27" spans="1:6" ht="15">
      <c r="A27" s="84"/>
      <c r="B27" s="35"/>
      <c r="C27" s="35"/>
      <c r="D27" s="137"/>
      <c r="E27" s="131"/>
      <c r="F27" s="137"/>
    </row>
    <row r="28" spans="1:8" ht="15">
      <c r="A28" s="84" t="s">
        <v>64</v>
      </c>
      <c r="B28" s="149"/>
      <c r="C28" s="149"/>
      <c r="D28" s="134">
        <f>D24+D26</f>
        <v>24981</v>
      </c>
      <c r="E28" s="103"/>
      <c r="F28" s="134">
        <f>F24+F26</f>
        <v>24907</v>
      </c>
      <c r="G28" s="116"/>
      <c r="H28" s="117"/>
    </row>
    <row r="29" spans="1:6" ht="8.25" customHeight="1">
      <c r="A29" s="84"/>
      <c r="B29" s="35"/>
      <c r="C29" s="35"/>
      <c r="D29" s="128"/>
      <c r="E29" s="103"/>
      <c r="F29" s="128"/>
    </row>
    <row r="30" spans="1:6" ht="15">
      <c r="A30" s="105" t="s">
        <v>65</v>
      </c>
      <c r="B30" s="125"/>
      <c r="C30" s="125"/>
      <c r="D30" s="141"/>
      <c r="E30" s="35"/>
      <c r="F30" s="141"/>
    </row>
    <row r="31" spans="1:6" ht="15">
      <c r="A31" s="105"/>
      <c r="B31" s="125"/>
      <c r="C31" s="125"/>
      <c r="D31" s="141"/>
      <c r="E31" s="35"/>
      <c r="F31" s="141"/>
    </row>
    <row r="32" spans="1:6" ht="30">
      <c r="A32" s="123" t="s">
        <v>66</v>
      </c>
      <c r="B32" s="125"/>
      <c r="C32" s="125"/>
      <c r="D32" s="154"/>
      <c r="E32" s="129"/>
      <c r="F32" s="154"/>
    </row>
    <row r="33" spans="1:11" ht="30">
      <c r="A33" s="217" t="s">
        <v>61</v>
      </c>
      <c r="B33" s="36">
        <v>18</v>
      </c>
      <c r="D33" s="155">
        <f>-544</f>
        <v>-544</v>
      </c>
      <c r="E33" s="102"/>
      <c r="F33" s="155">
        <v>-549</v>
      </c>
      <c r="I33" s="116"/>
      <c r="K33" s="116"/>
    </row>
    <row r="34" spans="1:6" ht="28.5">
      <c r="A34" s="108" t="s">
        <v>62</v>
      </c>
      <c r="B34" s="125">
        <v>12</v>
      </c>
      <c r="C34" s="125"/>
      <c r="D34" s="157">
        <f>SUM(D33:D33)</f>
        <v>-544</v>
      </c>
      <c r="E34" s="156"/>
      <c r="F34" s="157">
        <f>SUM(F33:F33)</f>
        <v>-549</v>
      </c>
    </row>
    <row r="35" spans="1:6" ht="7.5" customHeight="1">
      <c r="A35" s="108"/>
      <c r="B35" s="58"/>
      <c r="C35" s="58"/>
      <c r="D35" s="129"/>
      <c r="E35" s="122"/>
      <c r="F35" s="129"/>
    </row>
    <row r="36" spans="1:6" ht="15.75" thickBot="1">
      <c r="A36" s="108" t="s">
        <v>63</v>
      </c>
      <c r="B36" s="125"/>
      <c r="C36" s="125"/>
      <c r="D36" s="136">
        <f>D28+D34</f>
        <v>24437</v>
      </c>
      <c r="E36" s="122"/>
      <c r="F36" s="136">
        <f>F28+F34</f>
        <v>24358</v>
      </c>
    </row>
    <row r="37" spans="1:6" ht="9.75" customHeight="1" thickTop="1">
      <c r="A37" s="109"/>
      <c r="B37" s="125"/>
      <c r="C37" s="125"/>
      <c r="D37" s="130"/>
      <c r="E37" s="122"/>
      <c r="F37" s="130"/>
    </row>
    <row r="38" spans="1:6" ht="15">
      <c r="A38" s="39" t="s">
        <v>67</v>
      </c>
      <c r="B38" s="36">
        <v>26</v>
      </c>
      <c r="D38" s="238">
        <f>'[1]28 d'!$D$10</f>
        <v>0.19839377521482554</v>
      </c>
      <c r="E38" s="237"/>
      <c r="F38" s="238">
        <f>'[1]28 d'!$F$10</f>
        <v>0.19283449858187635</v>
      </c>
    </row>
    <row r="39" spans="1:5" ht="15">
      <c r="A39" s="54"/>
      <c r="E39" s="158"/>
    </row>
    <row r="40" spans="1:5" ht="15">
      <c r="A40" s="54"/>
      <c r="E40" s="158"/>
    </row>
    <row r="41" spans="1:5" ht="15">
      <c r="A41" s="54"/>
      <c r="E41" s="158"/>
    </row>
    <row r="42" spans="1:5" ht="15">
      <c r="A42" s="54"/>
      <c r="E42" s="158"/>
    </row>
    <row r="43" spans="1:5" ht="15">
      <c r="A43" s="54"/>
      <c r="E43" s="158"/>
    </row>
    <row r="44" spans="1:4" ht="15">
      <c r="A44" s="291" t="s">
        <v>163</v>
      </c>
      <c r="D44" s="150"/>
    </row>
    <row r="45" spans="1:4" ht="15">
      <c r="A45" s="101"/>
      <c r="D45" s="150"/>
    </row>
    <row r="46" spans="1:4" ht="15">
      <c r="A46" s="101"/>
      <c r="D46" s="150"/>
    </row>
    <row r="48" spans="1:4" ht="15">
      <c r="A48" s="13" t="s">
        <v>18</v>
      </c>
      <c r="D48" s="35"/>
    </row>
    <row r="49" ht="15">
      <c r="A49" s="72" t="s">
        <v>13</v>
      </c>
    </row>
    <row r="50" ht="15">
      <c r="A50" s="72"/>
    </row>
    <row r="51" ht="15">
      <c r="A51" s="72"/>
    </row>
    <row r="52" ht="15">
      <c r="A52" s="13" t="s">
        <v>19</v>
      </c>
    </row>
    <row r="53" ht="15">
      <c r="A53" s="72" t="s">
        <v>20</v>
      </c>
    </row>
    <row r="54" ht="15">
      <c r="A54" s="72"/>
    </row>
    <row r="55" ht="15">
      <c r="A55" s="72"/>
    </row>
    <row r="56" ht="15">
      <c r="A56" s="79" t="s">
        <v>21</v>
      </c>
    </row>
    <row r="57" ht="15">
      <c r="A57" s="144" t="s">
        <v>22</v>
      </c>
    </row>
    <row r="58" ht="15">
      <c r="A58" s="79"/>
    </row>
    <row r="59" ht="15">
      <c r="A59" s="79"/>
    </row>
    <row r="60" ht="15">
      <c r="A60" s="144"/>
    </row>
    <row r="61" ht="15">
      <c r="A61" s="265" t="s">
        <v>68</v>
      </c>
    </row>
    <row r="62" ht="15">
      <c r="A62" s="267" t="s">
        <v>69</v>
      </c>
    </row>
    <row r="63" spans="1:3" ht="15">
      <c r="A63" s="148"/>
      <c r="B63"/>
      <c r="C63"/>
    </row>
  </sheetData>
  <sheetProtection/>
  <mergeCells count="5">
    <mergeCell ref="A1:F1"/>
    <mergeCell ref="A2:F2"/>
    <mergeCell ref="B6:B7"/>
    <mergeCell ref="F6:F7"/>
    <mergeCell ref="D6:D7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SheetLayoutView="100" zoomScalePageLayoutView="0" workbookViewId="0" topLeftCell="A1">
      <selection activeCell="A41" sqref="A41:A42"/>
    </sheetView>
  </sheetViews>
  <sheetFormatPr defaultColWidth="9.140625" defaultRowHeight="12.75"/>
  <cols>
    <col min="1" max="1" width="57.57421875" style="0" customWidth="1"/>
    <col min="2" max="2" width="10.421875" style="159" customWidth="1"/>
    <col min="3" max="3" width="9.00390625" style="0" customWidth="1"/>
    <col min="4" max="4" width="14.28125" style="258" customWidth="1"/>
    <col min="5" max="5" width="6.57421875" style="0" customWidth="1"/>
    <col min="6" max="6" width="14.140625" style="0" customWidth="1"/>
    <col min="7" max="7" width="2.8515625" style="0" customWidth="1"/>
  </cols>
  <sheetData>
    <row r="1" spans="1:7" ht="14.25">
      <c r="A1" s="32" t="s">
        <v>10</v>
      </c>
      <c r="B1" s="81"/>
      <c r="C1" s="81"/>
      <c r="D1" s="245"/>
      <c r="E1" s="81"/>
      <c r="F1" s="81"/>
      <c r="G1" s="81"/>
    </row>
    <row r="2" spans="1:7" ht="14.25">
      <c r="A2" s="33" t="s">
        <v>46</v>
      </c>
      <c r="B2" s="82"/>
      <c r="C2" s="82"/>
      <c r="D2" s="246"/>
      <c r="E2" s="82"/>
      <c r="F2" s="82"/>
      <c r="G2" s="82"/>
    </row>
    <row r="3" spans="1:7" ht="15">
      <c r="A3" s="290" t="s">
        <v>154</v>
      </c>
      <c r="B3" s="83"/>
      <c r="C3" s="83"/>
      <c r="D3" s="247"/>
      <c r="E3" s="83"/>
      <c r="F3" s="83"/>
      <c r="G3" s="83"/>
    </row>
    <row r="4" spans="1:8" ht="26.25" customHeight="1">
      <c r="A4" s="88"/>
      <c r="B4" s="300" t="s">
        <v>70</v>
      </c>
      <c r="C4" s="113"/>
      <c r="D4" s="302" t="s">
        <v>153</v>
      </c>
      <c r="E4" s="113"/>
      <c r="F4" s="299" t="s">
        <v>188</v>
      </c>
      <c r="G4" s="86"/>
      <c r="H4" s="216"/>
    </row>
    <row r="5" spans="2:7" ht="15.75" customHeight="1">
      <c r="B5" s="300"/>
      <c r="C5" s="113"/>
      <c r="D5" s="303"/>
      <c r="E5" s="113"/>
      <c r="F5" s="301"/>
      <c r="G5" s="86"/>
    </row>
    <row r="6" spans="2:7" ht="15.75" customHeight="1">
      <c r="B6" s="281"/>
      <c r="C6" s="113"/>
      <c r="D6" s="248"/>
      <c r="E6" s="113"/>
      <c r="F6" s="152"/>
      <c r="G6" s="86"/>
    </row>
    <row r="7" spans="1:7" ht="15">
      <c r="A7" s="33" t="s">
        <v>71</v>
      </c>
      <c r="B7" s="282"/>
      <c r="C7" s="37"/>
      <c r="D7" s="249"/>
      <c r="E7" s="37"/>
      <c r="F7" s="37"/>
      <c r="G7" s="37"/>
    </row>
    <row r="8" spans="1:7" ht="14.25">
      <c r="A8" s="33" t="s">
        <v>72</v>
      </c>
      <c r="B8" s="34"/>
      <c r="C8" s="34"/>
      <c r="D8" s="250"/>
      <c r="E8" s="34"/>
      <c r="F8" s="34"/>
      <c r="G8" s="34"/>
    </row>
    <row r="9" spans="1:7" ht="15">
      <c r="A9" s="18" t="s">
        <v>73</v>
      </c>
      <c r="B9" s="40">
        <v>13</v>
      </c>
      <c r="C9" s="40"/>
      <c r="D9" s="251">
        <f>230210+248</f>
        <v>230458</v>
      </c>
      <c r="E9" s="40"/>
      <c r="F9" s="161">
        <v>226956</v>
      </c>
      <c r="G9" s="40"/>
    </row>
    <row r="10" spans="1:7" ht="15">
      <c r="A10" s="23" t="s">
        <v>74</v>
      </c>
      <c r="B10" s="40">
        <v>14</v>
      </c>
      <c r="C10" s="40"/>
      <c r="D10" s="251">
        <v>11441</v>
      </c>
      <c r="E10" s="40"/>
      <c r="F10" s="161">
        <v>11881</v>
      </c>
      <c r="G10" s="40"/>
    </row>
    <row r="11" spans="1:7" ht="15">
      <c r="A11" s="18" t="s">
        <v>75</v>
      </c>
      <c r="B11" s="40">
        <v>15</v>
      </c>
      <c r="C11" s="40"/>
      <c r="D11" s="251">
        <v>37676</v>
      </c>
      <c r="E11" s="40"/>
      <c r="F11" s="161">
        <v>37451</v>
      </c>
      <c r="G11" s="40"/>
    </row>
    <row r="12" spans="1:7" ht="15">
      <c r="A12" s="23" t="s">
        <v>76</v>
      </c>
      <c r="B12" s="40">
        <v>16</v>
      </c>
      <c r="C12" s="40"/>
      <c r="D12" s="251">
        <v>89598</v>
      </c>
      <c r="E12" s="40"/>
      <c r="F12" s="161">
        <f>89945</f>
        <v>89945</v>
      </c>
      <c r="G12" s="40"/>
    </row>
    <row r="13" spans="1:7" ht="15">
      <c r="A13" s="23" t="s">
        <v>77</v>
      </c>
      <c r="B13" s="40">
        <v>17</v>
      </c>
      <c r="C13" s="40"/>
      <c r="D13" s="251">
        <v>8029</v>
      </c>
      <c r="E13" s="40"/>
      <c r="F13" s="161">
        <v>7962</v>
      </c>
      <c r="G13" s="40"/>
    </row>
    <row r="14" spans="1:7" ht="15">
      <c r="A14" s="162" t="s">
        <v>78</v>
      </c>
      <c r="B14" s="40">
        <v>18</v>
      </c>
      <c r="C14" s="40"/>
      <c r="D14" s="251">
        <v>8582</v>
      </c>
      <c r="E14" s="40"/>
      <c r="F14" s="161">
        <v>7599</v>
      </c>
      <c r="G14" s="40"/>
    </row>
    <row r="15" spans="1:7" ht="15">
      <c r="A15" s="119" t="s">
        <v>79</v>
      </c>
      <c r="B15" s="40">
        <v>19</v>
      </c>
      <c r="C15" s="40"/>
      <c r="D15" s="251">
        <v>92312</v>
      </c>
      <c r="E15" s="40"/>
      <c r="F15" s="161">
        <v>23055</v>
      </c>
      <c r="G15" s="40"/>
    </row>
    <row r="16" spans="1:7" ht="15">
      <c r="A16" s="119" t="s">
        <v>80</v>
      </c>
      <c r="B16" s="40">
        <v>20</v>
      </c>
      <c r="C16" s="40"/>
      <c r="D16" s="251">
        <v>7475</v>
      </c>
      <c r="E16" s="40"/>
      <c r="F16" s="161">
        <v>5760</v>
      </c>
      <c r="G16" s="40"/>
    </row>
    <row r="17" spans="1:11" ht="15">
      <c r="A17" s="15"/>
      <c r="B17" s="34"/>
      <c r="C17" s="139"/>
      <c r="D17" s="239">
        <f>SUM(D9:D16)</f>
        <v>485571</v>
      </c>
      <c r="E17" s="139"/>
      <c r="F17" s="65">
        <f>SUM(F9:F16)</f>
        <v>410609</v>
      </c>
      <c r="G17" s="34"/>
      <c r="K17" s="159" t="s">
        <v>1</v>
      </c>
    </row>
    <row r="18" spans="1:7" ht="14.25" customHeight="1">
      <c r="A18" s="33" t="s">
        <v>81</v>
      </c>
      <c r="B18" s="34"/>
      <c r="C18" s="34"/>
      <c r="D18" s="252"/>
      <c r="E18" s="34"/>
      <c r="F18" s="64"/>
      <c r="G18" s="34"/>
    </row>
    <row r="19" spans="1:7" ht="15">
      <c r="A19" s="18" t="s">
        <v>82</v>
      </c>
      <c r="B19" s="40">
        <v>21</v>
      </c>
      <c r="C19" s="40"/>
      <c r="D19" s="251">
        <f>70665+135</f>
        <v>70800</v>
      </c>
      <c r="E19" s="40"/>
      <c r="F19" s="63">
        <v>68499</v>
      </c>
      <c r="G19" s="40"/>
    </row>
    <row r="20" spans="1:7" ht="15">
      <c r="A20" s="18" t="s">
        <v>83</v>
      </c>
      <c r="B20" s="40">
        <v>22</v>
      </c>
      <c r="C20" s="40"/>
      <c r="D20" s="251">
        <v>103146</v>
      </c>
      <c r="E20" s="40"/>
      <c r="F20" s="63">
        <v>91509</v>
      </c>
      <c r="G20" s="215"/>
    </row>
    <row r="21" spans="1:7" ht="15">
      <c r="A21" s="18" t="s">
        <v>84</v>
      </c>
      <c r="B21" s="40">
        <v>23</v>
      </c>
      <c r="C21" s="40"/>
      <c r="D21" s="251">
        <v>15148</v>
      </c>
      <c r="E21" s="40"/>
      <c r="F21" s="161">
        <f>19721-220-70</f>
        <v>19431</v>
      </c>
      <c r="G21" s="40"/>
    </row>
    <row r="22" spans="1:7" ht="15">
      <c r="A22" s="15" t="s">
        <v>85</v>
      </c>
      <c r="B22" s="40" t="s">
        <v>5</v>
      </c>
      <c r="C22" s="40"/>
      <c r="D22" s="251">
        <v>3735</v>
      </c>
      <c r="E22" s="40"/>
      <c r="F22" s="63">
        <v>3270</v>
      </c>
      <c r="G22" s="40"/>
    </row>
    <row r="23" spans="1:7" ht="15">
      <c r="A23" s="15" t="s">
        <v>86</v>
      </c>
      <c r="B23" s="40" t="s">
        <v>6</v>
      </c>
      <c r="C23" s="40"/>
      <c r="D23" s="251">
        <f>8112-2012</f>
        <v>6100</v>
      </c>
      <c r="E23" s="40"/>
      <c r="F23" s="161">
        <f>5717+220</f>
        <v>5937</v>
      </c>
      <c r="G23" s="40"/>
    </row>
    <row r="24" spans="1:7" ht="15">
      <c r="A24" s="18" t="s">
        <v>87</v>
      </c>
      <c r="B24" s="40">
        <v>25</v>
      </c>
      <c r="C24" s="40"/>
      <c r="D24" s="251">
        <v>1657</v>
      </c>
      <c r="E24" s="40"/>
      <c r="F24" s="63">
        <v>8971</v>
      </c>
      <c r="G24" s="40"/>
    </row>
    <row r="25" spans="1:7" ht="14.25">
      <c r="A25" s="33"/>
      <c r="B25" s="34"/>
      <c r="C25" s="34"/>
      <c r="D25" s="239">
        <f>SUM(D19:D24)</f>
        <v>200586</v>
      </c>
      <c r="E25" s="34"/>
      <c r="F25" s="65">
        <f>SUM(F19:F24)</f>
        <v>197617</v>
      </c>
      <c r="G25" s="34"/>
    </row>
    <row r="26" spans="1:7" ht="8.25" customHeight="1">
      <c r="A26" s="33"/>
      <c r="B26" s="34"/>
      <c r="C26" s="34"/>
      <c r="D26" s="240"/>
      <c r="E26" s="34"/>
      <c r="F26" s="66"/>
      <c r="G26" s="34"/>
    </row>
    <row r="27" spans="1:7" ht="15.75" customHeight="1" thickBot="1">
      <c r="A27" s="33" t="s">
        <v>88</v>
      </c>
      <c r="B27" s="34"/>
      <c r="C27" s="139"/>
      <c r="D27" s="241">
        <f>SUM(D17+D25)</f>
        <v>686157</v>
      </c>
      <c r="E27" s="139"/>
      <c r="F27" s="67">
        <f>SUM(F17+F25)</f>
        <v>608226</v>
      </c>
      <c r="G27" s="34"/>
    </row>
    <row r="28" spans="1:7" ht="10.5" customHeight="1" thickTop="1">
      <c r="A28" s="18"/>
      <c r="B28" s="40"/>
      <c r="C28" s="40"/>
      <c r="D28" s="251"/>
      <c r="E28" s="40"/>
      <c r="F28" s="64"/>
      <c r="G28" s="40"/>
    </row>
    <row r="29" spans="1:7" ht="15.75" customHeight="1">
      <c r="A29" s="33" t="s">
        <v>89</v>
      </c>
      <c r="B29" s="282"/>
      <c r="C29" s="37"/>
      <c r="D29" s="253"/>
      <c r="E29" s="37"/>
      <c r="F29" s="89"/>
      <c r="G29" s="37"/>
    </row>
    <row r="30" spans="1:7" ht="17.25" customHeight="1">
      <c r="A30" s="33" t="s">
        <v>90</v>
      </c>
      <c r="B30" s="282"/>
      <c r="C30" s="37"/>
      <c r="D30" s="253"/>
      <c r="E30" s="37"/>
      <c r="F30" s="89"/>
      <c r="G30" s="37"/>
    </row>
    <row r="31" spans="1:7" ht="15">
      <c r="A31" s="18" t="s">
        <v>91</v>
      </c>
      <c r="B31" s="76"/>
      <c r="C31" s="76"/>
      <c r="D31" s="254">
        <v>134798</v>
      </c>
      <c r="E31" s="76"/>
      <c r="F31" s="118">
        <v>134798</v>
      </c>
      <c r="G31" s="76"/>
    </row>
    <row r="32" spans="1:9" ht="15">
      <c r="A32" s="18" t="s">
        <v>92</v>
      </c>
      <c r="B32" s="76"/>
      <c r="C32" s="76"/>
      <c r="D32" s="254">
        <v>-33339</v>
      </c>
      <c r="E32" s="76"/>
      <c r="F32" s="118">
        <v>-33337</v>
      </c>
      <c r="G32" s="76"/>
      <c r="I32" s="104"/>
    </row>
    <row r="33" spans="1:7" ht="15">
      <c r="A33" s="18" t="s">
        <v>93</v>
      </c>
      <c r="B33" s="76"/>
      <c r="C33" s="76"/>
      <c r="D33" s="254">
        <v>385738</v>
      </c>
      <c r="E33" s="76"/>
      <c r="F33" s="118">
        <v>357310</v>
      </c>
      <c r="G33" s="76"/>
    </row>
    <row r="34" spans="1:8" ht="15">
      <c r="A34" s="18" t="s">
        <v>94</v>
      </c>
      <c r="B34" s="76"/>
      <c r="C34" s="76"/>
      <c r="D34" s="254">
        <f>26322+135</f>
        <v>26457</v>
      </c>
      <c r="E34" s="76"/>
      <c r="F34" s="118">
        <f>30372+145-69</f>
        <v>30448</v>
      </c>
      <c r="G34" s="76"/>
      <c r="H34" s="104"/>
    </row>
    <row r="35" spans="1:7" ht="14.25">
      <c r="A35" s="33"/>
      <c r="B35" s="282">
        <v>26</v>
      </c>
      <c r="C35" s="37"/>
      <c r="D35" s="242">
        <f>SUM(D31:D34)</f>
        <v>513654</v>
      </c>
      <c r="E35" s="37"/>
      <c r="F35" s="68">
        <f>SUM(F31:F34)</f>
        <v>489219</v>
      </c>
      <c r="G35" s="40"/>
    </row>
    <row r="36" spans="1:7" ht="15">
      <c r="A36" s="33" t="s">
        <v>96</v>
      </c>
      <c r="B36" s="34"/>
      <c r="C36" s="34"/>
      <c r="D36" s="252"/>
      <c r="E36" s="34"/>
      <c r="F36" s="64"/>
      <c r="G36" s="34"/>
    </row>
    <row r="37" spans="1:7" ht="15">
      <c r="A37" s="33" t="s">
        <v>97</v>
      </c>
      <c r="B37" s="76"/>
      <c r="C37" s="76"/>
      <c r="D37" s="254"/>
      <c r="E37" s="76"/>
      <c r="F37" s="64"/>
      <c r="G37" s="76"/>
    </row>
    <row r="38" spans="1:8" ht="15">
      <c r="A38" s="18" t="s">
        <v>98</v>
      </c>
      <c r="B38" s="76">
        <v>27</v>
      </c>
      <c r="C38" s="76"/>
      <c r="D38" s="254">
        <v>5973</v>
      </c>
      <c r="E38" s="76"/>
      <c r="F38" s="63">
        <v>9556</v>
      </c>
      <c r="G38" s="76"/>
      <c r="H38" s="230"/>
    </row>
    <row r="39" spans="1:7" ht="15">
      <c r="A39" s="23" t="s">
        <v>99</v>
      </c>
      <c r="B39" s="76">
        <v>28</v>
      </c>
      <c r="C39" s="76"/>
      <c r="D39" s="254">
        <v>6231</v>
      </c>
      <c r="E39" s="76"/>
      <c r="F39" s="63">
        <f>6381-146</f>
        <v>6235</v>
      </c>
      <c r="G39" s="76"/>
    </row>
    <row r="40" spans="1:7" ht="15">
      <c r="A40" s="126" t="s">
        <v>100</v>
      </c>
      <c r="B40" s="76">
        <v>29</v>
      </c>
      <c r="C40" s="76"/>
      <c r="D40" s="254">
        <v>5127</v>
      </c>
      <c r="E40" s="76"/>
      <c r="F40" s="63">
        <v>5397</v>
      </c>
      <c r="G40" s="76"/>
    </row>
    <row r="41" spans="1:7" ht="15">
      <c r="A41" s="313" t="s">
        <v>189</v>
      </c>
      <c r="B41" s="76">
        <v>30</v>
      </c>
      <c r="C41" s="76"/>
      <c r="D41" s="254">
        <v>2385</v>
      </c>
      <c r="E41" s="76"/>
      <c r="F41" s="244">
        <v>0</v>
      </c>
      <c r="G41" s="76"/>
    </row>
    <row r="42" spans="1:7" ht="15">
      <c r="A42" s="313" t="s">
        <v>190</v>
      </c>
      <c r="B42" s="76">
        <v>31</v>
      </c>
      <c r="C42" s="76"/>
      <c r="D42" s="254">
        <f>2164+73+247-4</f>
        <v>2480</v>
      </c>
      <c r="E42" s="76"/>
      <c r="F42" s="244">
        <v>0</v>
      </c>
      <c r="G42" s="76"/>
    </row>
    <row r="43" spans="1:9" ht="15">
      <c r="A43" s="18" t="s">
        <v>95</v>
      </c>
      <c r="B43" s="76">
        <v>32</v>
      </c>
      <c r="C43" s="76"/>
      <c r="D43" s="254">
        <v>4673</v>
      </c>
      <c r="E43" s="76"/>
      <c r="F43" s="63">
        <v>4418</v>
      </c>
      <c r="G43" s="76"/>
      <c r="I43" s="104"/>
    </row>
    <row r="44" spans="1:7" ht="15">
      <c r="A44" s="15"/>
      <c r="B44" s="34"/>
      <c r="C44" s="34"/>
      <c r="D44" s="68">
        <f>SUM(D38:D43)</f>
        <v>26869</v>
      </c>
      <c r="E44" s="34"/>
      <c r="F44" s="68">
        <f>SUM(F38:F43)</f>
        <v>25606</v>
      </c>
      <c r="G44" s="34"/>
    </row>
    <row r="45" ht="8.25" customHeight="1">
      <c r="D45" s="255"/>
    </row>
    <row r="46" spans="1:7" ht="15">
      <c r="A46" s="33" t="s">
        <v>101</v>
      </c>
      <c r="B46" s="91"/>
      <c r="C46" s="91"/>
      <c r="D46" s="256"/>
      <c r="E46" s="91"/>
      <c r="F46" s="92"/>
      <c r="G46" s="91"/>
    </row>
    <row r="47" spans="1:7" ht="15">
      <c r="A47" s="24" t="s">
        <v>102</v>
      </c>
      <c r="B47" s="40">
        <v>33</v>
      </c>
      <c r="C47" s="268"/>
      <c r="D47" s="251">
        <v>116551</v>
      </c>
      <c r="E47" s="40"/>
      <c r="F47" s="63">
        <f>65662-10</f>
        <v>65652</v>
      </c>
      <c r="G47" s="40"/>
    </row>
    <row r="48" spans="1:7" ht="15">
      <c r="A48" s="24" t="s">
        <v>103</v>
      </c>
      <c r="B48" s="40">
        <v>27</v>
      </c>
      <c r="C48" s="40"/>
      <c r="D48" s="251">
        <v>7171</v>
      </c>
      <c r="E48" s="40"/>
      <c r="F48" s="63">
        <v>7168</v>
      </c>
      <c r="G48" s="40"/>
    </row>
    <row r="49" spans="1:7" ht="15">
      <c r="A49" s="24" t="s">
        <v>104</v>
      </c>
      <c r="B49" s="40">
        <v>34</v>
      </c>
      <c r="C49" s="40"/>
      <c r="D49" s="251">
        <f>6576-115</f>
        <v>6461</v>
      </c>
      <c r="E49" s="40"/>
      <c r="F49" s="161">
        <v>8922</v>
      </c>
      <c r="G49" s="40"/>
    </row>
    <row r="50" spans="1:7" ht="15">
      <c r="A50" s="24" t="s">
        <v>105</v>
      </c>
      <c r="B50" s="40">
        <v>35</v>
      </c>
      <c r="C50" s="40"/>
      <c r="D50" s="251">
        <v>3200</v>
      </c>
      <c r="E50" s="40"/>
      <c r="F50" s="63">
        <v>633</v>
      </c>
      <c r="G50" s="40"/>
    </row>
    <row r="51" spans="1:7" ht="15">
      <c r="A51" s="24" t="s">
        <v>106</v>
      </c>
      <c r="B51" s="40">
        <v>36</v>
      </c>
      <c r="C51" s="40"/>
      <c r="D51" s="251">
        <v>665</v>
      </c>
      <c r="E51" s="40"/>
      <c r="F51" s="63">
        <f>1669+69+146</f>
        <v>1884</v>
      </c>
      <c r="G51" s="40"/>
    </row>
    <row r="52" spans="1:7" ht="16.5" customHeight="1">
      <c r="A52" s="53" t="s">
        <v>107</v>
      </c>
      <c r="B52" s="40">
        <v>37</v>
      </c>
      <c r="C52" s="40"/>
      <c r="D52" s="251">
        <v>9185</v>
      </c>
      <c r="E52" s="40"/>
      <c r="F52" s="63">
        <v>7119</v>
      </c>
      <c r="G52" s="40"/>
    </row>
    <row r="53" spans="1:7" ht="15">
      <c r="A53" s="24" t="s">
        <v>108</v>
      </c>
      <c r="B53" s="40">
        <v>38</v>
      </c>
      <c r="C53" s="40"/>
      <c r="D53" s="251">
        <f>2354-73+115+5</f>
        <v>2401</v>
      </c>
      <c r="E53" s="40"/>
      <c r="F53" s="63">
        <f>2023</f>
        <v>2023</v>
      </c>
      <c r="G53" s="40"/>
    </row>
    <row r="54" spans="1:7" ht="14.25">
      <c r="A54" s="33"/>
      <c r="B54" s="34"/>
      <c r="C54" s="34"/>
      <c r="D54" s="68">
        <f>SUM(D47:D53)</f>
        <v>145634</v>
      </c>
      <c r="E54" s="34"/>
      <c r="F54" s="68">
        <f>SUM(F47:F53)</f>
        <v>93401</v>
      </c>
      <c r="G54" s="34"/>
    </row>
    <row r="55" spans="1:7" ht="6.75" customHeight="1">
      <c r="A55" s="33"/>
      <c r="B55" s="34"/>
      <c r="C55" s="34"/>
      <c r="D55" s="69"/>
      <c r="E55" s="34"/>
      <c r="F55" s="69"/>
      <c r="G55" s="34"/>
    </row>
    <row r="56" spans="1:7" ht="14.25">
      <c r="A56" s="90" t="s">
        <v>109</v>
      </c>
      <c r="B56" s="34"/>
      <c r="C56" s="34"/>
      <c r="D56" s="70">
        <f>D44+D54</f>
        <v>172503</v>
      </c>
      <c r="E56" s="34"/>
      <c r="F56" s="70">
        <f>F44+F54</f>
        <v>119007</v>
      </c>
      <c r="G56" s="34"/>
    </row>
    <row r="57" spans="1:7" ht="5.25" customHeight="1">
      <c r="A57" s="93"/>
      <c r="B57" s="34"/>
      <c r="C57" s="34"/>
      <c r="D57" s="69"/>
      <c r="E57" s="34"/>
      <c r="F57" s="69"/>
      <c r="G57" s="34"/>
    </row>
    <row r="58" spans="1:7" ht="15" thickBot="1">
      <c r="A58" s="33" t="s">
        <v>110</v>
      </c>
      <c r="B58" s="34"/>
      <c r="C58" s="34"/>
      <c r="D58" s="71">
        <f>D35+D56</f>
        <v>686157</v>
      </c>
      <c r="E58" s="34"/>
      <c r="F58" s="71">
        <f>F35+F56</f>
        <v>608226</v>
      </c>
      <c r="G58" s="34"/>
    </row>
    <row r="59" spans="1:7" ht="7.5" customHeight="1" thickTop="1">
      <c r="A59" s="18"/>
      <c r="B59" s="40"/>
      <c r="C59" s="40"/>
      <c r="D59" s="251"/>
      <c r="E59" s="40"/>
      <c r="F59" s="121"/>
      <c r="G59" s="40"/>
    </row>
    <row r="60" spans="1:7" ht="15" customHeight="1">
      <c r="A60" s="292" t="s">
        <v>163</v>
      </c>
      <c r="B60" s="100"/>
      <c r="C60" s="100"/>
      <c r="D60" s="243"/>
      <c r="E60" s="100"/>
      <c r="F60" s="143"/>
      <c r="G60" s="143"/>
    </row>
    <row r="61" spans="1:7" ht="13.5" customHeight="1">
      <c r="A61" s="99"/>
      <c r="B61" s="100"/>
      <c r="C61" s="100"/>
      <c r="D61" s="243"/>
      <c r="E61" s="100"/>
      <c r="F61" s="143"/>
      <c r="G61" s="143"/>
    </row>
    <row r="62" spans="1:7" s="14" customFormat="1" ht="15">
      <c r="A62" s="13" t="s">
        <v>18</v>
      </c>
      <c r="B62" s="149"/>
      <c r="C62" s="36"/>
      <c r="D62" s="140"/>
      <c r="E62" s="36"/>
      <c r="F62" s="140"/>
      <c r="G62" s="36"/>
    </row>
    <row r="63" spans="1:7" s="14" customFormat="1" ht="13.5" customHeight="1">
      <c r="A63" s="72" t="s">
        <v>13</v>
      </c>
      <c r="B63" s="149"/>
      <c r="C63" s="36"/>
      <c r="D63" s="257"/>
      <c r="E63" s="36"/>
      <c r="F63" s="36"/>
      <c r="G63" s="36"/>
    </row>
    <row r="64" spans="1:7" s="14" customFormat="1" ht="10.5" customHeight="1">
      <c r="A64" s="72"/>
      <c r="B64" s="149"/>
      <c r="C64" s="36"/>
      <c r="D64" s="257"/>
      <c r="E64" s="36"/>
      <c r="F64" s="36"/>
      <c r="G64" s="36"/>
    </row>
    <row r="65" spans="1:7" s="14" customFormat="1" ht="13.5" customHeight="1">
      <c r="A65" s="13" t="str">
        <f>'IS'!A52</f>
        <v>Dyrektor ds. finansowych: </v>
      </c>
      <c r="B65" s="149"/>
      <c r="C65" s="36"/>
      <c r="D65" s="257"/>
      <c r="E65" s="36"/>
      <c r="F65" s="36"/>
      <c r="G65" s="36"/>
    </row>
    <row r="66" spans="1:7" s="14" customFormat="1" ht="15" customHeight="1">
      <c r="A66" s="72" t="str">
        <f>'IS'!A53</f>
        <v>Borys Borysow </v>
      </c>
      <c r="B66" s="149"/>
      <c r="C66" s="36"/>
      <c r="D66" s="257"/>
      <c r="E66" s="36"/>
      <c r="F66" s="36"/>
      <c r="G66" s="36"/>
    </row>
    <row r="67" spans="1:7" s="14" customFormat="1" ht="12.75" customHeight="1">
      <c r="A67" s="72"/>
      <c r="B67" s="149"/>
      <c r="C67" s="36"/>
      <c r="D67" s="257"/>
      <c r="E67" s="36"/>
      <c r="F67" s="36"/>
      <c r="G67" s="36"/>
    </row>
    <row r="68" spans="1:7" s="14" customFormat="1" ht="12" customHeight="1">
      <c r="A68" s="79" t="s">
        <v>21</v>
      </c>
      <c r="B68" s="149"/>
      <c r="C68" s="36"/>
      <c r="D68" s="257"/>
      <c r="E68" s="36"/>
      <c r="F68" s="36"/>
      <c r="G68" s="36"/>
    </row>
    <row r="69" spans="1:7" s="14" customFormat="1" ht="14.25" customHeight="1">
      <c r="A69" s="79" t="s">
        <v>22</v>
      </c>
      <c r="B69" s="149"/>
      <c r="C69" s="36"/>
      <c r="D69" s="257"/>
      <c r="E69" s="36"/>
      <c r="F69" s="36"/>
      <c r="G69" s="36"/>
    </row>
    <row r="70" spans="1:7" s="14" customFormat="1" ht="12" customHeight="1">
      <c r="A70" s="79"/>
      <c r="B70" s="149"/>
      <c r="C70" s="36"/>
      <c r="D70" s="257"/>
      <c r="E70" s="36"/>
      <c r="F70" s="36"/>
      <c r="G70" s="36"/>
    </row>
    <row r="71" spans="1:7" s="14" customFormat="1" ht="12.75" customHeight="1">
      <c r="A71" s="80"/>
      <c r="B71" s="149"/>
      <c r="C71" s="36"/>
      <c r="D71" s="257"/>
      <c r="E71" s="36"/>
      <c r="F71" s="36"/>
      <c r="G71" s="36"/>
    </row>
    <row r="72" spans="1:5" ht="14.25" customHeight="1">
      <c r="A72" s="265" t="str">
        <f>'IS'!A61</f>
        <v>* Wskaźniki zespolone, Załączniki nr 2.3</v>
      </c>
      <c r="B72" s="149"/>
      <c r="C72" s="36"/>
      <c r="D72" s="257"/>
      <c r="E72" s="36"/>
    </row>
    <row r="73" spans="1:5" ht="15">
      <c r="A73" s="267" t="str">
        <f>'IS'!A62</f>
        <v>** Zmodyfikowane retrospektywne zastosowanie MSSF 16 (Nota 30)</v>
      </c>
      <c r="B73" s="149"/>
      <c r="C73" s="36"/>
      <c r="D73" s="257"/>
      <c r="E73" s="36"/>
    </row>
  </sheetData>
  <sheetProtection/>
  <mergeCells count="3">
    <mergeCell ref="B4:B5"/>
    <mergeCell ref="F4:F5"/>
    <mergeCell ref="D4:D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SheetLayoutView="100" zoomScalePageLayoutView="0" workbookViewId="0" topLeftCell="A1">
      <selection activeCell="A26" sqref="A26"/>
    </sheetView>
  </sheetViews>
  <sheetFormatPr defaultColWidth="2.57421875" defaultRowHeight="12.75"/>
  <cols>
    <col min="1" max="1" width="70.0039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304" t="str">
        <f>SFP!A1</f>
        <v>Sopharma S.A. </v>
      </c>
      <c r="B1" s="305"/>
      <c r="C1" s="305"/>
      <c r="D1" s="305"/>
      <c r="E1" s="305"/>
    </row>
    <row r="2" spans="1:5" s="3" customFormat="1" ht="15">
      <c r="A2" s="306" t="s">
        <v>111</v>
      </c>
      <c r="B2" s="307"/>
      <c r="C2" s="307"/>
      <c r="D2" s="307"/>
      <c r="E2" s="307"/>
    </row>
    <row r="3" spans="1:5" s="3" customFormat="1" ht="15">
      <c r="A3" s="84" t="str">
        <f>'IS'!A3</f>
        <v>na dzień 30 czerwiec 2019 roku</v>
      </c>
      <c r="B3" s="43"/>
      <c r="C3" s="43"/>
      <c r="D3" s="43"/>
      <c r="E3" s="43"/>
    </row>
    <row r="4" spans="1:5" ht="17.25" customHeight="1">
      <c r="A4" s="308"/>
      <c r="B4" s="308" t="s">
        <v>70</v>
      </c>
      <c r="C4" s="259">
        <v>2019</v>
      </c>
      <c r="D4" s="260"/>
      <c r="E4" s="259">
        <v>2018</v>
      </c>
    </row>
    <row r="5" spans="1:5" ht="14.25" customHeight="1">
      <c r="A5" s="309"/>
      <c r="B5" s="309"/>
      <c r="C5" s="41" t="s">
        <v>0</v>
      </c>
      <c r="D5" s="260"/>
      <c r="E5" s="41" t="s">
        <v>0</v>
      </c>
    </row>
    <row r="6" spans="1:5" ht="12.75" customHeight="1">
      <c r="A6" s="44"/>
      <c r="B6" s="12"/>
      <c r="C6" s="152"/>
      <c r="D6" s="12"/>
      <c r="E6" s="233" t="s">
        <v>2</v>
      </c>
    </row>
    <row r="7" spans="1:5" ht="15">
      <c r="A7" s="42" t="s">
        <v>112</v>
      </c>
      <c r="B7" s="45"/>
      <c r="C7" s="46"/>
      <c r="D7" s="45"/>
      <c r="E7" s="46"/>
    </row>
    <row r="8" spans="1:5" ht="15">
      <c r="A8" s="47" t="s">
        <v>113</v>
      </c>
      <c r="B8" s="45"/>
      <c r="C8" s="73">
        <v>109025</v>
      </c>
      <c r="D8" s="45"/>
      <c r="E8" s="73">
        <v>92755</v>
      </c>
    </row>
    <row r="9" spans="1:5" ht="15">
      <c r="A9" s="47" t="s">
        <v>114</v>
      </c>
      <c r="B9" s="45"/>
      <c r="C9" s="73">
        <f>-58201</f>
        <v>-58201</v>
      </c>
      <c r="D9" s="45"/>
      <c r="E9" s="73">
        <f>-63892+9</f>
        <v>-63883</v>
      </c>
    </row>
    <row r="10" spans="1:5" ht="15">
      <c r="A10" s="47" t="s">
        <v>115</v>
      </c>
      <c r="B10" s="45"/>
      <c r="C10" s="73">
        <v>-22703</v>
      </c>
      <c r="D10" s="45"/>
      <c r="E10" s="73">
        <v>-23214</v>
      </c>
    </row>
    <row r="11" spans="1:5" s="6" customFormat="1" ht="15">
      <c r="A11" s="47" t="s">
        <v>116</v>
      </c>
      <c r="B11" s="48"/>
      <c r="C11" s="73">
        <v>-4378</v>
      </c>
      <c r="D11" s="48"/>
      <c r="E11" s="73">
        <v>-4700</v>
      </c>
    </row>
    <row r="12" spans="1:5" s="6" customFormat="1" ht="15">
      <c r="A12" s="47" t="s">
        <v>117</v>
      </c>
      <c r="B12" s="48"/>
      <c r="C12" s="73">
        <v>891</v>
      </c>
      <c r="D12" s="48"/>
      <c r="E12" s="73">
        <v>1165</v>
      </c>
    </row>
    <row r="13" spans="1:5" s="6" customFormat="1" ht="15">
      <c r="A13" s="47" t="s">
        <v>118</v>
      </c>
      <c r="B13" s="48"/>
      <c r="C13" s="73">
        <v>-2557</v>
      </c>
      <c r="D13" s="48"/>
      <c r="E13" s="73">
        <v>-2653</v>
      </c>
    </row>
    <row r="14" spans="1:5" s="6" customFormat="1" ht="15">
      <c r="A14" s="47" t="s">
        <v>119</v>
      </c>
      <c r="B14" s="48"/>
      <c r="C14" s="73">
        <v>-728</v>
      </c>
      <c r="D14" s="48"/>
      <c r="E14" s="73">
        <v>-482</v>
      </c>
    </row>
    <row r="15" spans="1:5" s="6" customFormat="1" ht="15">
      <c r="A15" s="47" t="s">
        <v>120</v>
      </c>
      <c r="B15" s="48"/>
      <c r="C15" s="73">
        <v>-101</v>
      </c>
      <c r="D15" s="48"/>
      <c r="E15" s="73">
        <v>-82</v>
      </c>
    </row>
    <row r="16" spans="1:5" ht="15">
      <c r="A16" s="151" t="s">
        <v>121</v>
      </c>
      <c r="B16" s="48"/>
      <c r="C16" s="73">
        <v>-535</v>
      </c>
      <c r="D16" s="48"/>
      <c r="E16" s="73">
        <v>-461</v>
      </c>
    </row>
    <row r="17" spans="1:5" s="6" customFormat="1" ht="14.25">
      <c r="A17" s="42" t="s">
        <v>122</v>
      </c>
      <c r="B17" s="48"/>
      <c r="C17" s="74">
        <f>SUM(C8:C16)</f>
        <v>20713</v>
      </c>
      <c r="D17" s="48"/>
      <c r="E17" s="74">
        <f>SUM(E8:E16)</f>
        <v>-1555</v>
      </c>
    </row>
    <row r="18" spans="1:5" s="6" customFormat="1" ht="6" customHeight="1">
      <c r="A18" s="42"/>
      <c r="B18" s="48"/>
      <c r="C18" s="59"/>
      <c r="D18" s="48"/>
      <c r="E18" s="59"/>
    </row>
    <row r="19" spans="1:5" s="6" customFormat="1" ht="14.25">
      <c r="A19" s="49" t="s">
        <v>123</v>
      </c>
      <c r="B19" s="48"/>
      <c r="C19" s="59"/>
      <c r="D19" s="48"/>
      <c r="E19" s="59"/>
    </row>
    <row r="20" spans="1:5" ht="15">
      <c r="A20" s="47" t="s">
        <v>124</v>
      </c>
      <c r="B20" s="48"/>
      <c r="C20" s="73">
        <v>-4293</v>
      </c>
      <c r="D20" s="73"/>
      <c r="E20" s="73">
        <v>-4295</v>
      </c>
    </row>
    <row r="21" spans="1:5" ht="15">
      <c r="A21" s="50" t="s">
        <v>125</v>
      </c>
      <c r="B21" s="48"/>
      <c r="C21" s="73">
        <v>9</v>
      </c>
      <c r="D21" s="73"/>
      <c r="E21" s="73">
        <v>364</v>
      </c>
    </row>
    <row r="22" spans="1:5" ht="15">
      <c r="A22" s="47" t="s">
        <v>126</v>
      </c>
      <c r="B22" s="48"/>
      <c r="C22" s="73">
        <v>-134</v>
      </c>
      <c r="D22" s="73"/>
      <c r="E22" s="73">
        <v>-92</v>
      </c>
    </row>
    <row r="23" spans="1:5" ht="15">
      <c r="A23" s="313" t="s">
        <v>191</v>
      </c>
      <c r="B23" s="48"/>
      <c r="C23" s="73">
        <v>140</v>
      </c>
      <c r="D23" s="73"/>
      <c r="E23" s="73">
        <v>3</v>
      </c>
    </row>
    <row r="24" spans="1:5" ht="15">
      <c r="A24" s="47" t="s">
        <v>129</v>
      </c>
      <c r="B24" s="48"/>
      <c r="C24" s="73">
        <v>-193</v>
      </c>
      <c r="D24" s="73"/>
      <c r="E24" s="73">
        <v>0</v>
      </c>
    </row>
    <row r="25" spans="1:5" ht="15">
      <c r="A25" s="98" t="s">
        <v>138</v>
      </c>
      <c r="B25" s="48"/>
      <c r="C25" s="73">
        <v>-1615</v>
      </c>
      <c r="D25" s="163"/>
      <c r="E25" s="73">
        <v>-759</v>
      </c>
    </row>
    <row r="26" spans="1:5" ht="15">
      <c r="A26" s="98" t="s">
        <v>139</v>
      </c>
      <c r="B26" s="48"/>
      <c r="C26" s="73">
        <v>88</v>
      </c>
      <c r="D26" s="163"/>
      <c r="E26" s="73">
        <v>751</v>
      </c>
    </row>
    <row r="27" spans="1:5" ht="15">
      <c r="A27" s="98" t="s">
        <v>130</v>
      </c>
      <c r="B27" s="48"/>
      <c r="C27" s="73">
        <v>-698</v>
      </c>
      <c r="D27" s="73"/>
      <c r="E27" s="73">
        <v>-80</v>
      </c>
    </row>
    <row r="28" spans="1:5" ht="15">
      <c r="A28" s="47" t="s">
        <v>131</v>
      </c>
      <c r="B28" s="48"/>
      <c r="C28" s="73">
        <v>1222</v>
      </c>
      <c r="D28" s="73"/>
      <c r="E28" s="73">
        <v>1384</v>
      </c>
    </row>
    <row r="29" spans="1:5" ht="15">
      <c r="A29" s="273" t="s">
        <v>132</v>
      </c>
      <c r="B29" s="272"/>
      <c r="C29" s="274">
        <v>-91890</v>
      </c>
      <c r="D29" s="73"/>
      <c r="E29" s="73">
        <v>-20169</v>
      </c>
    </row>
    <row r="30" spans="1:5" ht="15">
      <c r="A30" s="47" t="s">
        <v>133</v>
      </c>
      <c r="B30" s="48"/>
      <c r="C30" s="73">
        <v>23570</v>
      </c>
      <c r="D30" s="73"/>
      <c r="E30" s="73">
        <v>16406</v>
      </c>
    </row>
    <row r="31" spans="1:5" ht="15">
      <c r="A31" s="47" t="s">
        <v>134</v>
      </c>
      <c r="B31" s="48"/>
      <c r="C31" s="73">
        <v>-4165</v>
      </c>
      <c r="D31" s="73"/>
      <c r="E31" s="73">
        <v>-1001</v>
      </c>
    </row>
    <row r="32" spans="1:5" ht="15">
      <c r="A32" s="47" t="s">
        <v>135</v>
      </c>
      <c r="B32" s="48"/>
      <c r="C32" s="73">
        <v>2386</v>
      </c>
      <c r="D32" s="73"/>
      <c r="E32" s="73">
        <v>295</v>
      </c>
    </row>
    <row r="33" spans="1:5" ht="15">
      <c r="A33" s="47" t="s">
        <v>136</v>
      </c>
      <c r="B33" s="48"/>
      <c r="C33" s="73">
        <v>910</v>
      </c>
      <c r="D33" s="73"/>
      <c r="E33" s="73">
        <v>680</v>
      </c>
    </row>
    <row r="34" spans="1:5" ht="15">
      <c r="A34" s="98" t="s">
        <v>137</v>
      </c>
      <c r="B34" s="48"/>
      <c r="C34" s="73">
        <f>228+38</f>
        <v>266</v>
      </c>
      <c r="D34" s="73"/>
      <c r="E34" s="73">
        <v>2</v>
      </c>
    </row>
    <row r="35" spans="1:5" ht="15">
      <c r="A35" s="47" t="s">
        <v>127</v>
      </c>
      <c r="B35" s="48"/>
      <c r="C35" s="73">
        <v>0</v>
      </c>
      <c r="D35" s="73"/>
      <c r="E35" s="73">
        <v>-11</v>
      </c>
    </row>
    <row r="36" spans="1:5" ht="15">
      <c r="A36" s="160" t="s">
        <v>128</v>
      </c>
      <c r="B36" s="48"/>
      <c r="C36" s="74">
        <f>SUM(C20:C35)</f>
        <v>-74397</v>
      </c>
      <c r="D36" s="48"/>
      <c r="E36" s="74">
        <f>SUM(E20:E35)</f>
        <v>-6522</v>
      </c>
    </row>
    <row r="37" spans="1:5" ht="6.75" customHeight="1">
      <c r="A37" s="47"/>
      <c r="B37" s="48"/>
      <c r="C37" s="59"/>
      <c r="D37" s="48"/>
      <c r="E37" s="59"/>
    </row>
    <row r="38" spans="1:5" ht="13.5" customHeight="1">
      <c r="A38" s="49" t="s">
        <v>150</v>
      </c>
      <c r="B38" s="48"/>
      <c r="C38" s="60"/>
      <c r="D38" s="48"/>
      <c r="E38" s="60"/>
    </row>
    <row r="39" spans="1:5" ht="13.5" customHeight="1">
      <c r="A39" s="289" t="s">
        <v>148</v>
      </c>
      <c r="B39" s="45"/>
      <c r="C39" s="276">
        <v>24</v>
      </c>
      <c r="D39" s="45"/>
      <c r="E39" s="276">
        <v>33</v>
      </c>
    </row>
    <row r="40" spans="1:5" ht="15">
      <c r="A40" s="98" t="s">
        <v>149</v>
      </c>
      <c r="B40" s="48"/>
      <c r="C40" s="73">
        <v>-3599</v>
      </c>
      <c r="D40" s="73"/>
      <c r="E40" s="73">
        <v>-3733</v>
      </c>
    </row>
    <row r="41" spans="1:5" ht="14.25" customHeight="1">
      <c r="A41" s="98" t="s">
        <v>142</v>
      </c>
      <c r="B41" s="48"/>
      <c r="C41" s="73">
        <v>50921</v>
      </c>
      <c r="D41" s="73"/>
      <c r="E41" s="73">
        <f>25017-13068</f>
        <v>11949</v>
      </c>
    </row>
    <row r="42" spans="1:5" ht="15">
      <c r="A42" s="51" t="s">
        <v>143</v>
      </c>
      <c r="B42" s="48"/>
      <c r="C42" s="73">
        <v>-135</v>
      </c>
      <c r="D42" s="73"/>
      <c r="E42" s="73">
        <v>-196</v>
      </c>
    </row>
    <row r="43" spans="1:5" ht="15">
      <c r="A43" s="98" t="s">
        <v>144</v>
      </c>
      <c r="B43" s="48"/>
      <c r="C43" s="73">
        <f>-1-1</f>
        <v>-2</v>
      </c>
      <c r="D43" s="73"/>
      <c r="E43" s="73">
        <v>-457</v>
      </c>
    </row>
    <row r="44" spans="1:5" ht="15">
      <c r="A44" s="51" t="s">
        <v>145</v>
      </c>
      <c r="B44" s="48"/>
      <c r="C44" s="73">
        <v>-14</v>
      </c>
      <c r="D44" s="73"/>
      <c r="E44" s="73">
        <v>-10</v>
      </c>
    </row>
    <row r="45" spans="1:5" ht="15">
      <c r="A45" s="51" t="s">
        <v>146</v>
      </c>
      <c r="B45" s="48"/>
      <c r="C45" s="73">
        <v>-825</v>
      </c>
      <c r="D45" s="73"/>
      <c r="E45" s="73">
        <v>0</v>
      </c>
    </row>
    <row r="46" spans="1:5" ht="15">
      <c r="A46" s="51" t="s">
        <v>147</v>
      </c>
      <c r="B46" s="48"/>
      <c r="C46" s="73">
        <v>0</v>
      </c>
      <c r="D46" s="73"/>
      <c r="E46" s="73">
        <v>-71</v>
      </c>
    </row>
    <row r="47" spans="1:5" s="6" customFormat="1" ht="14.25">
      <c r="A47" s="52" t="s">
        <v>141</v>
      </c>
      <c r="B47" s="48"/>
      <c r="C47" s="74">
        <f>SUM(C39:C46)</f>
        <v>46370</v>
      </c>
      <c r="D47" s="48"/>
      <c r="E47" s="74">
        <f>SUM(E39:E46)</f>
        <v>7515</v>
      </c>
    </row>
    <row r="48" spans="1:5" ht="6.75" customHeight="1">
      <c r="A48" s="51"/>
      <c r="B48" s="48"/>
      <c r="C48" s="73"/>
      <c r="D48" s="48"/>
      <c r="E48" s="73"/>
    </row>
    <row r="49" spans="1:5" s="19" customFormat="1" ht="16.5" customHeight="1">
      <c r="A49" s="223" t="s">
        <v>140</v>
      </c>
      <c r="B49" s="48"/>
      <c r="C49" s="75">
        <f>C47+C36+C17</f>
        <v>-7314</v>
      </c>
      <c r="D49" s="48"/>
      <c r="E49" s="75">
        <f>E47+E36+E17</f>
        <v>-562</v>
      </c>
    </row>
    <row r="50" spans="1:5" s="19" customFormat="1" ht="5.25" customHeight="1">
      <c r="A50" s="224"/>
      <c r="B50" s="48"/>
      <c r="C50" s="59"/>
      <c r="D50" s="48"/>
      <c r="E50" s="59"/>
    </row>
    <row r="51" spans="1:5" s="20" customFormat="1" ht="15">
      <c r="A51" s="224" t="s">
        <v>151</v>
      </c>
      <c r="B51" s="48"/>
      <c r="C51" s="73">
        <v>8971</v>
      </c>
      <c r="D51" s="48"/>
      <c r="E51" s="73">
        <v>5764</v>
      </c>
    </row>
    <row r="52" spans="1:5" s="20" customFormat="1" ht="6" customHeight="1">
      <c r="A52" s="224"/>
      <c r="B52" s="48"/>
      <c r="C52" s="62"/>
      <c r="D52" s="48"/>
      <c r="E52" s="62"/>
    </row>
    <row r="53" spans="1:5" ht="15.75" thickBot="1">
      <c r="A53" s="225" t="s">
        <v>152</v>
      </c>
      <c r="B53" s="36">
        <v>25</v>
      </c>
      <c r="C53" s="97">
        <f>C51+C49</f>
        <v>1657</v>
      </c>
      <c r="D53" s="48"/>
      <c r="E53" s="97">
        <f>E51+E49</f>
        <v>5202</v>
      </c>
    </row>
    <row r="54" spans="1:5" ht="15.75" thickTop="1">
      <c r="A54" s="225"/>
      <c r="B54" s="36"/>
      <c r="C54" s="275"/>
      <c r="D54" s="48"/>
      <c r="E54" s="275"/>
    </row>
    <row r="55" spans="1:5" ht="15">
      <c r="A55" s="225"/>
      <c r="B55" s="36"/>
      <c r="C55" s="275"/>
      <c r="D55" s="48"/>
      <c r="E55" s="275"/>
    </row>
    <row r="56" spans="2:5" ht="12" customHeight="1">
      <c r="B56" s="45"/>
      <c r="C56" s="138"/>
      <c r="D56" s="45"/>
      <c r="E56" s="138"/>
    </row>
    <row r="57" spans="1:4" ht="15">
      <c r="A57" s="293" t="s">
        <v>163</v>
      </c>
      <c r="B57" s="45"/>
      <c r="C57" s="120"/>
      <c r="D57" s="45"/>
    </row>
    <row r="58" spans="1:4" ht="15">
      <c r="A58" s="77"/>
      <c r="B58" s="45"/>
      <c r="C58" s="120"/>
      <c r="D58" s="45"/>
    </row>
    <row r="59" spans="1:4" ht="15">
      <c r="A59" s="77"/>
      <c r="B59" s="45"/>
      <c r="C59" s="120"/>
      <c r="D59" s="45"/>
    </row>
    <row r="60" spans="1:4" ht="15">
      <c r="A60" s="77"/>
      <c r="B60" s="45"/>
      <c r="C60" s="120"/>
      <c r="D60" s="45"/>
    </row>
    <row r="61" spans="1:4" ht="15">
      <c r="A61" s="77" t="s">
        <v>18</v>
      </c>
      <c r="B61" s="45"/>
      <c r="C61" s="120"/>
      <c r="D61" s="45"/>
    </row>
    <row r="62" spans="1:4" ht="15">
      <c r="A62" s="227" t="s">
        <v>13</v>
      </c>
      <c r="B62" s="45"/>
      <c r="C62" s="45"/>
      <c r="D62" s="45"/>
    </row>
    <row r="63" spans="1:4" ht="15">
      <c r="A63" s="227"/>
      <c r="B63" s="45"/>
      <c r="C63" s="45"/>
      <c r="D63" s="45"/>
    </row>
    <row r="64" spans="1:4" ht="15">
      <c r="A64" s="227" t="s">
        <v>19</v>
      </c>
      <c r="B64" s="45"/>
      <c r="C64" s="45"/>
      <c r="D64" s="45"/>
    </row>
    <row r="65" spans="1:4" ht="15">
      <c r="A65" s="228" t="s">
        <v>20</v>
      </c>
      <c r="B65" s="45"/>
      <c r="C65" s="45"/>
      <c r="D65" s="45"/>
    </row>
    <row r="66" spans="1:4" ht="15">
      <c r="A66" s="227"/>
      <c r="B66" s="45"/>
      <c r="C66" s="45"/>
      <c r="D66" s="45"/>
    </row>
    <row r="67" spans="1:4" ht="15">
      <c r="A67" s="227" t="s">
        <v>21</v>
      </c>
      <c r="B67" s="45"/>
      <c r="C67" s="45"/>
      <c r="D67" s="45"/>
    </row>
    <row r="68" spans="1:4" ht="9.75" customHeight="1">
      <c r="A68" s="226" t="s">
        <v>22</v>
      </c>
      <c r="B68" s="45"/>
      <c r="C68" s="45"/>
      <c r="D68" s="45"/>
    </row>
    <row r="69" spans="1:4" ht="9.75" customHeight="1">
      <c r="A69" s="266" t="str">
        <f>'IS'!A61</f>
        <v>* Wskaźniki zespolone, Załączniki nr 2.3</v>
      </c>
      <c r="B69" s="36"/>
      <c r="C69" s="45"/>
      <c r="D69" s="45"/>
    </row>
    <row r="70" spans="1:2" ht="15">
      <c r="A70" s="229"/>
      <c r="B70" s="36"/>
    </row>
    <row r="71" ht="15">
      <c r="A71" s="78"/>
    </row>
    <row r="72" ht="15">
      <c r="A72" s="94"/>
    </row>
    <row r="73" ht="15">
      <c r="A73" s="95"/>
    </row>
    <row r="74" ht="15">
      <c r="A74" s="94"/>
    </row>
    <row r="75" ht="15">
      <c r="A75" s="96"/>
    </row>
    <row r="76" ht="15">
      <c r="A76" s="96"/>
    </row>
  </sheetData>
  <sheetProtection/>
  <mergeCells count="4">
    <mergeCell ref="A1:E1"/>
    <mergeCell ref="A2:E2"/>
    <mergeCell ref="A4:A5"/>
    <mergeCell ref="B4:B5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SheetLayoutView="100" zoomScalePageLayoutView="0" workbookViewId="0" topLeftCell="A13">
      <selection activeCell="R6" sqref="R6:R7"/>
    </sheetView>
  </sheetViews>
  <sheetFormatPr defaultColWidth="9.140625" defaultRowHeight="12.75"/>
  <cols>
    <col min="1" max="1" width="41.00390625" style="8" customWidth="1"/>
    <col min="2" max="2" width="6.140625" style="8" customWidth="1"/>
    <col min="3" max="3" width="0.85546875" style="8" customWidth="1"/>
    <col min="4" max="4" width="10.57421875" style="8" customWidth="1"/>
    <col min="5" max="5" width="0.5625" style="8" customWidth="1"/>
    <col min="6" max="6" width="9.8515625" style="8" customWidth="1"/>
    <col min="7" max="7" width="0.71875" style="8" customWidth="1"/>
    <col min="8" max="8" width="8.8515625" style="8" customWidth="1"/>
    <col min="9" max="9" width="0.5625" style="8" customWidth="1"/>
    <col min="10" max="10" width="9.140625" style="8" customWidth="1"/>
    <col min="11" max="11" width="0.5625" style="8" customWidth="1"/>
    <col min="12" max="12" width="12.28125" style="8" customWidth="1"/>
    <col min="13" max="13" width="1.8515625" style="8" customWidth="1"/>
    <col min="14" max="14" width="10.421875" style="8" customWidth="1"/>
    <col min="15" max="15" width="0.2890625" style="8" customWidth="1"/>
    <col min="16" max="16" width="10.57421875" style="8" customWidth="1"/>
    <col min="17" max="17" width="0.9921875" style="8" customWidth="1"/>
    <col min="18" max="18" width="9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306" t="s">
        <v>155</v>
      </c>
      <c r="B2" s="306"/>
      <c r="C2" s="306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8" ht="18" customHeight="1">
      <c r="A3" s="84" t="s">
        <v>154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" customHeight="1">
      <c r="A4" s="84"/>
      <c r="B4" s="17"/>
      <c r="C4" s="1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customHeight="1">
      <c r="A5" s="84"/>
      <c r="B5" s="17"/>
      <c r="C5" s="1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111" customFormat="1" ht="15" customHeight="1">
      <c r="A6" s="310"/>
      <c r="B6" s="310" t="s">
        <v>70</v>
      </c>
      <c r="C6" s="164"/>
      <c r="D6" s="310" t="s">
        <v>156</v>
      </c>
      <c r="E6" s="164"/>
      <c r="F6" s="310" t="s">
        <v>157</v>
      </c>
      <c r="G6" s="164"/>
      <c r="H6" s="310" t="s">
        <v>158</v>
      </c>
      <c r="I6" s="165"/>
      <c r="J6" s="310" t="s">
        <v>159</v>
      </c>
      <c r="K6" s="164"/>
      <c r="L6" s="312" t="s">
        <v>160</v>
      </c>
      <c r="M6" s="165"/>
      <c r="N6" s="314" t="s">
        <v>192</v>
      </c>
      <c r="O6" s="165"/>
      <c r="P6" s="310" t="s">
        <v>161</v>
      </c>
      <c r="Q6" s="165"/>
      <c r="R6" s="310" t="s">
        <v>162</v>
      </c>
    </row>
    <row r="7" spans="1:18" s="112" customFormat="1" ht="89.25" customHeight="1">
      <c r="A7" s="310"/>
      <c r="B7" s="310"/>
      <c r="C7" s="164"/>
      <c r="D7" s="310"/>
      <c r="E7" s="166"/>
      <c r="F7" s="310"/>
      <c r="G7" s="166"/>
      <c r="H7" s="310"/>
      <c r="I7" s="167"/>
      <c r="J7" s="310"/>
      <c r="K7" s="166"/>
      <c r="L7" s="312"/>
      <c r="M7" s="167"/>
      <c r="N7" s="314"/>
      <c r="O7" s="167"/>
      <c r="P7" s="310"/>
      <c r="Q7" s="167"/>
      <c r="R7" s="310"/>
    </row>
    <row r="8" spans="1:18" s="22" customFormat="1" ht="15">
      <c r="A8" s="168"/>
      <c r="B8" s="169"/>
      <c r="C8" s="169"/>
      <c r="D8" s="170" t="s">
        <v>0</v>
      </c>
      <c r="E8" s="170"/>
      <c r="F8" s="170" t="s">
        <v>0</v>
      </c>
      <c r="G8" s="170"/>
      <c r="H8" s="170" t="s">
        <v>0</v>
      </c>
      <c r="I8" s="170"/>
      <c r="J8" s="170" t="s">
        <v>0</v>
      </c>
      <c r="K8" s="170"/>
      <c r="L8" s="170" t="s">
        <v>0</v>
      </c>
      <c r="M8" s="170"/>
      <c r="N8" s="170" t="s">
        <v>0</v>
      </c>
      <c r="O8" s="170"/>
      <c r="P8" s="170" t="s">
        <v>0</v>
      </c>
      <c r="Q8" s="170"/>
      <c r="R8" s="170" t="s">
        <v>0</v>
      </c>
    </row>
    <row r="9" spans="1:18" s="21" customFormat="1" ht="11.25" customHeight="1">
      <c r="A9" s="171"/>
      <c r="B9" s="171"/>
      <c r="C9" s="171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2"/>
      <c r="Q9" s="170"/>
      <c r="R9" s="170"/>
    </row>
    <row r="10" spans="1:18" s="21" customFormat="1" ht="11.25" customHeight="1">
      <c r="A10" s="171"/>
      <c r="B10" s="171"/>
      <c r="C10" s="171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2"/>
      <c r="Q10" s="170"/>
      <c r="R10" s="170"/>
    </row>
    <row r="11" spans="1:18" s="14" customFormat="1" ht="22.5" customHeight="1">
      <c r="A11" s="173" t="s">
        <v>164</v>
      </c>
      <c r="B11" s="174"/>
      <c r="C11" s="174"/>
      <c r="D11" s="234">
        <v>134798</v>
      </c>
      <c r="E11" s="158"/>
      <c r="F11" s="234">
        <v>-33834</v>
      </c>
      <c r="G11" s="198"/>
      <c r="H11" s="234">
        <v>51666</v>
      </c>
      <c r="I11" s="199"/>
      <c r="J11" s="234">
        <v>23839</v>
      </c>
      <c r="K11" s="199"/>
      <c r="L11" s="234">
        <v>4089</v>
      </c>
      <c r="M11" s="199"/>
      <c r="N11" s="234">
        <v>251089</v>
      </c>
      <c r="O11" s="199"/>
      <c r="P11" s="234">
        <v>46147</v>
      </c>
      <c r="Q11" s="199"/>
      <c r="R11" s="235">
        <f>SUM(D11:Q11)</f>
        <v>477794</v>
      </c>
    </row>
    <row r="12" spans="1:18" s="14" customFormat="1" ht="14.25" customHeight="1">
      <c r="A12" s="175" t="s">
        <v>165</v>
      </c>
      <c r="B12" s="222">
        <v>2.3</v>
      </c>
      <c r="C12" s="222"/>
      <c r="D12" s="200">
        <v>0</v>
      </c>
      <c r="E12" s="200"/>
      <c r="F12" s="200">
        <v>0</v>
      </c>
      <c r="G12" s="200"/>
      <c r="H12" s="200">
        <v>0</v>
      </c>
      <c r="I12" s="201"/>
      <c r="J12" s="200">
        <v>0</v>
      </c>
      <c r="K12" s="201"/>
      <c r="L12" s="200">
        <v>0</v>
      </c>
      <c r="M12" s="201"/>
      <c r="N12" s="200">
        <v>0</v>
      </c>
      <c r="O12" s="201"/>
      <c r="P12" s="200">
        <v>-316</v>
      </c>
      <c r="Q12" s="201" t="s">
        <v>9</v>
      </c>
      <c r="R12" s="200">
        <f>SUM(D12:Q12)</f>
        <v>-316</v>
      </c>
    </row>
    <row r="13" spans="1:18" s="14" customFormat="1" ht="14.25" customHeight="1">
      <c r="A13" s="175" t="s">
        <v>166</v>
      </c>
      <c r="B13" s="222">
        <v>2.4</v>
      </c>
      <c r="C13" s="222"/>
      <c r="D13" s="200">
        <v>0</v>
      </c>
      <c r="E13" s="200"/>
      <c r="F13" s="200">
        <v>0</v>
      </c>
      <c r="G13" s="200"/>
      <c r="H13" s="200">
        <v>0</v>
      </c>
      <c r="I13" s="201"/>
      <c r="J13" s="200">
        <v>0</v>
      </c>
      <c r="K13" s="201"/>
      <c r="L13" s="200">
        <v>0</v>
      </c>
      <c r="M13" s="201"/>
      <c r="N13" s="200">
        <v>0</v>
      </c>
      <c r="O13" s="201"/>
      <c r="P13" s="200">
        <v>-1309</v>
      </c>
      <c r="Q13" s="201"/>
      <c r="R13" s="200">
        <f>SUM(D13:Q13)</f>
        <v>-1309</v>
      </c>
    </row>
    <row r="14" spans="1:19" s="14" customFormat="1" ht="14.25" customHeight="1" thickBot="1">
      <c r="A14" s="173" t="s">
        <v>167</v>
      </c>
      <c r="B14" s="174"/>
      <c r="C14" s="174"/>
      <c r="D14" s="202">
        <f>SUM(D11:D13)</f>
        <v>134798</v>
      </c>
      <c r="E14" s="203"/>
      <c r="F14" s="202">
        <f>SUM(F11:F13)</f>
        <v>-33834</v>
      </c>
      <c r="G14" s="203"/>
      <c r="H14" s="202">
        <f>SUM(H11:H13)</f>
        <v>51666</v>
      </c>
      <c r="I14" s="204"/>
      <c r="J14" s="202">
        <f>SUM(J11:J13)</f>
        <v>23839</v>
      </c>
      <c r="K14" s="204"/>
      <c r="L14" s="202">
        <f>SUM(L11:L13)</f>
        <v>4089</v>
      </c>
      <c r="M14" s="204"/>
      <c r="N14" s="202">
        <f>SUM(N11:N13)</f>
        <v>251089</v>
      </c>
      <c r="O14" s="204"/>
      <c r="P14" s="202">
        <f>SUM(P11:P13)</f>
        <v>44522</v>
      </c>
      <c r="Q14" s="214"/>
      <c r="R14" s="202">
        <f>SUM(R11:R13)</f>
        <v>476169</v>
      </c>
      <c r="S14" s="115"/>
    </row>
    <row r="15" spans="1:18" s="14" customFormat="1" ht="14.25" customHeight="1" thickTop="1">
      <c r="A15" s="232" t="s">
        <v>168</v>
      </c>
      <c r="B15" s="232"/>
      <c r="C15" s="232"/>
      <c r="D15" s="158"/>
      <c r="E15" s="158"/>
      <c r="F15" s="158"/>
      <c r="G15" s="158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7"/>
    </row>
    <row r="16" spans="1:18" s="14" customFormat="1" ht="14.25" customHeight="1">
      <c r="A16" s="175" t="s">
        <v>165</v>
      </c>
      <c r="B16" s="174"/>
      <c r="C16" s="174"/>
      <c r="D16" s="178">
        <v>0</v>
      </c>
      <c r="E16" s="158"/>
      <c r="F16" s="179">
        <v>265</v>
      </c>
      <c r="G16" s="158"/>
      <c r="H16" s="180">
        <v>0</v>
      </c>
      <c r="I16" s="171"/>
      <c r="J16" s="205">
        <v>1744</v>
      </c>
      <c r="K16" s="171"/>
      <c r="L16" s="205">
        <v>20</v>
      </c>
      <c r="M16" s="171"/>
      <c r="N16" s="180">
        <v>0</v>
      </c>
      <c r="O16" s="171"/>
      <c r="P16" s="181">
        <f>-D16-H16-J16-F16-L16</f>
        <v>-2029</v>
      </c>
      <c r="Q16" s="171"/>
      <c r="R16" s="182">
        <f>SUM(D16:Q16)</f>
        <v>0</v>
      </c>
    </row>
    <row r="17" spans="1:18" s="14" customFormat="1" ht="13.5" customHeight="1">
      <c r="A17" s="175" t="s">
        <v>169</v>
      </c>
      <c r="B17" s="174"/>
      <c r="C17" s="174"/>
      <c r="D17" s="183">
        <v>0</v>
      </c>
      <c r="E17" s="158"/>
      <c r="F17" s="184">
        <f>F19+F20+F18</f>
        <v>232</v>
      </c>
      <c r="G17" s="158"/>
      <c r="H17" s="183">
        <v>0</v>
      </c>
      <c r="I17" s="171"/>
      <c r="J17" s="183">
        <v>0</v>
      </c>
      <c r="K17" s="171"/>
      <c r="L17" s="183">
        <v>0</v>
      </c>
      <c r="M17" s="171"/>
      <c r="N17" s="183">
        <v>0</v>
      </c>
      <c r="O17" s="171"/>
      <c r="P17" s="184">
        <f>P19+P20+P18</f>
        <v>141</v>
      </c>
      <c r="Q17" s="171"/>
      <c r="R17" s="183">
        <f>SUM(F17:Q17)</f>
        <v>373</v>
      </c>
    </row>
    <row r="18" spans="1:18" s="14" customFormat="1" ht="15" customHeight="1">
      <c r="A18" s="219" t="s">
        <v>170</v>
      </c>
      <c r="B18" s="174"/>
      <c r="C18" s="174"/>
      <c r="D18" s="189">
        <v>0</v>
      </c>
      <c r="E18" s="158"/>
      <c r="F18" s="206">
        <v>1082</v>
      </c>
      <c r="G18" s="158"/>
      <c r="H18" s="189">
        <v>0</v>
      </c>
      <c r="I18" s="171"/>
      <c r="J18" s="189">
        <v>0</v>
      </c>
      <c r="K18" s="171"/>
      <c r="L18" s="189">
        <v>0</v>
      </c>
      <c r="M18" s="171"/>
      <c r="N18" s="189">
        <v>0</v>
      </c>
      <c r="O18" s="171"/>
      <c r="P18" s="206">
        <v>142</v>
      </c>
      <c r="Q18" s="171"/>
      <c r="R18" s="182">
        <f>SUM(F18:Q18)</f>
        <v>1224</v>
      </c>
    </row>
    <row r="19" spans="1:18" s="14" customFormat="1" ht="14.25" customHeight="1">
      <c r="A19" s="219" t="s">
        <v>171</v>
      </c>
      <c r="B19" s="174"/>
      <c r="C19" s="174"/>
      <c r="D19" s="178">
        <v>0</v>
      </c>
      <c r="E19" s="158"/>
      <c r="F19" s="182">
        <v>-861</v>
      </c>
      <c r="G19" s="185"/>
      <c r="H19" s="180">
        <v>0</v>
      </c>
      <c r="I19" s="171"/>
      <c r="J19" s="180">
        <v>0</v>
      </c>
      <c r="K19" s="171"/>
      <c r="L19" s="180">
        <v>0</v>
      </c>
      <c r="M19" s="171"/>
      <c r="N19" s="180">
        <v>0</v>
      </c>
      <c r="O19" s="186"/>
      <c r="P19" s="187">
        <v>0</v>
      </c>
      <c r="Q19" s="186"/>
      <c r="R19" s="182">
        <f>SUM(F19:Q19)</f>
        <v>-861</v>
      </c>
    </row>
    <row r="20" spans="1:18" s="14" customFormat="1" ht="12.75" customHeight="1">
      <c r="A20" s="220" t="s">
        <v>172</v>
      </c>
      <c r="B20" s="188"/>
      <c r="C20" s="188"/>
      <c r="D20" s="189">
        <v>0</v>
      </c>
      <c r="E20" s="189"/>
      <c r="F20" s="182">
        <v>11</v>
      </c>
      <c r="G20" s="182"/>
      <c r="H20" s="182">
        <v>0</v>
      </c>
      <c r="I20" s="182"/>
      <c r="J20" s="182">
        <v>0</v>
      </c>
      <c r="K20" s="182"/>
      <c r="L20" s="182">
        <v>0</v>
      </c>
      <c r="M20" s="182"/>
      <c r="N20" s="182">
        <v>0</v>
      </c>
      <c r="O20" s="182"/>
      <c r="P20" s="182">
        <v>-1</v>
      </c>
      <c r="Q20" s="182"/>
      <c r="R20" s="182">
        <f>SUM(D20:Q20)</f>
        <v>10</v>
      </c>
    </row>
    <row r="21" spans="1:18" s="14" customFormat="1" ht="12.75" customHeight="1">
      <c r="A21" s="175" t="s">
        <v>173</v>
      </c>
      <c r="B21" s="188"/>
      <c r="C21" s="188"/>
      <c r="D21" s="183">
        <v>0</v>
      </c>
      <c r="E21" s="189"/>
      <c r="F21" s="183">
        <v>0</v>
      </c>
      <c r="G21" s="189"/>
      <c r="H21" s="183">
        <f>H22</f>
        <v>4301</v>
      </c>
      <c r="I21" s="189"/>
      <c r="J21" s="183">
        <v>0</v>
      </c>
      <c r="K21" s="189"/>
      <c r="L21" s="183">
        <v>0</v>
      </c>
      <c r="M21" s="189"/>
      <c r="N21" s="183">
        <f>N22</f>
        <v>24888</v>
      </c>
      <c r="O21" s="189"/>
      <c r="P21" s="183">
        <f>P22+P23+P24</f>
        <v>-49295</v>
      </c>
      <c r="Q21" s="189"/>
      <c r="R21" s="183">
        <f>H21+N21+P21</f>
        <v>-20106</v>
      </c>
    </row>
    <row r="22" spans="1:18" s="14" customFormat="1" ht="12.75" customHeight="1">
      <c r="A22" s="218" t="s">
        <v>174</v>
      </c>
      <c r="B22" s="190"/>
      <c r="C22" s="190"/>
      <c r="D22" s="182">
        <v>0</v>
      </c>
      <c r="E22" s="182"/>
      <c r="F22" s="182">
        <v>0</v>
      </c>
      <c r="G22" s="182"/>
      <c r="H22" s="182">
        <v>4301</v>
      </c>
      <c r="I22" s="182"/>
      <c r="J22" s="182">
        <v>0</v>
      </c>
      <c r="K22" s="182"/>
      <c r="L22" s="182">
        <v>0</v>
      </c>
      <c r="M22" s="182"/>
      <c r="N22" s="182">
        <v>24888</v>
      </c>
      <c r="O22" s="182"/>
      <c r="P22" s="182">
        <f>-H22-N22</f>
        <v>-29189</v>
      </c>
      <c r="Q22" s="182"/>
      <c r="R22" s="189">
        <f>SUM(D22:Q22)</f>
        <v>0</v>
      </c>
    </row>
    <row r="23" spans="1:18" s="14" customFormat="1" ht="12" customHeight="1">
      <c r="A23" s="218" t="s">
        <v>175</v>
      </c>
      <c r="B23" s="190"/>
      <c r="C23" s="190"/>
      <c r="D23" s="182">
        <v>0</v>
      </c>
      <c r="E23" s="182"/>
      <c r="F23" s="182">
        <v>0</v>
      </c>
      <c r="G23" s="182"/>
      <c r="H23" s="182">
        <v>0</v>
      </c>
      <c r="I23" s="182"/>
      <c r="J23" s="182">
        <v>0</v>
      </c>
      <c r="K23" s="182"/>
      <c r="L23" s="182">
        <v>0</v>
      </c>
      <c r="M23" s="182"/>
      <c r="N23" s="182">
        <v>0</v>
      </c>
      <c r="O23" s="182"/>
      <c r="P23" s="182">
        <v>-13822</v>
      </c>
      <c r="Q23" s="182"/>
      <c r="R23" s="182">
        <f>P23</f>
        <v>-13822</v>
      </c>
    </row>
    <row r="24" spans="1:18" s="14" customFormat="1" ht="11.25" customHeight="1">
      <c r="A24" s="218" t="s">
        <v>176</v>
      </c>
      <c r="B24" s="190"/>
      <c r="C24" s="190"/>
      <c r="D24" s="182">
        <v>0</v>
      </c>
      <c r="E24" s="182"/>
      <c r="F24" s="182">
        <v>0</v>
      </c>
      <c r="G24" s="182"/>
      <c r="H24" s="182">
        <v>0</v>
      </c>
      <c r="I24" s="182"/>
      <c r="J24" s="182">
        <v>0</v>
      </c>
      <c r="K24" s="182"/>
      <c r="L24" s="182">
        <v>0</v>
      </c>
      <c r="M24" s="182"/>
      <c r="N24" s="182">
        <v>0</v>
      </c>
      <c r="O24" s="182"/>
      <c r="P24" s="182">
        <v>-6284</v>
      </c>
      <c r="Q24" s="182"/>
      <c r="R24" s="182">
        <f>P24</f>
        <v>-6284</v>
      </c>
    </row>
    <row r="25" spans="1:19" s="14" customFormat="1" ht="14.25" customHeight="1">
      <c r="A25" s="191" t="s">
        <v>177</v>
      </c>
      <c r="B25" s="192"/>
      <c r="C25" s="192"/>
      <c r="D25" s="193">
        <f>+D26+D27</f>
        <v>0</v>
      </c>
      <c r="E25" s="194"/>
      <c r="F25" s="193">
        <f>+F26+F27</f>
        <v>0</v>
      </c>
      <c r="G25" s="194"/>
      <c r="H25" s="193">
        <f>+H26+H27</f>
        <v>0</v>
      </c>
      <c r="I25" s="194"/>
      <c r="J25" s="193">
        <f>J27</f>
        <v>307</v>
      </c>
      <c r="K25" s="194"/>
      <c r="L25" s="193">
        <f>+L26+L27</f>
        <v>-792</v>
      </c>
      <c r="M25" s="194"/>
      <c r="N25" s="193">
        <v>0</v>
      </c>
      <c r="O25" s="194"/>
      <c r="P25" s="193">
        <f>+P26+P27</f>
        <v>33268</v>
      </c>
      <c r="Q25" s="194"/>
      <c r="R25" s="193">
        <f>SUM(D25:Q25)</f>
        <v>32783</v>
      </c>
      <c r="S25" s="116"/>
    </row>
    <row r="26" spans="1:18" s="14" customFormat="1" ht="12.75" customHeight="1">
      <c r="A26" s="221" t="s">
        <v>178</v>
      </c>
      <c r="B26" s="188"/>
      <c r="C26" s="188"/>
      <c r="D26" s="182">
        <v>0</v>
      </c>
      <c r="E26" s="182"/>
      <c r="F26" s="182">
        <v>0</v>
      </c>
      <c r="G26" s="182"/>
      <c r="H26" s="182">
        <v>0</v>
      </c>
      <c r="I26" s="182"/>
      <c r="J26" s="182">
        <v>0</v>
      </c>
      <c r="K26" s="182"/>
      <c r="L26" s="182">
        <v>0</v>
      </c>
      <c r="M26" s="182"/>
      <c r="N26" s="182">
        <v>0</v>
      </c>
      <c r="O26" s="182"/>
      <c r="P26" s="182">
        <v>33298</v>
      </c>
      <c r="Q26" s="182"/>
      <c r="R26" s="182">
        <f>SUM(D26:Q26)</f>
        <v>33298</v>
      </c>
    </row>
    <row r="27" spans="1:18" s="14" customFormat="1" ht="23.25" customHeight="1">
      <c r="A27" s="221" t="s">
        <v>179</v>
      </c>
      <c r="B27" s="188"/>
      <c r="C27" s="188"/>
      <c r="D27" s="182">
        <v>0</v>
      </c>
      <c r="E27" s="182"/>
      <c r="F27" s="182">
        <v>0</v>
      </c>
      <c r="G27" s="182"/>
      <c r="H27" s="182">
        <v>0</v>
      </c>
      <c r="I27" s="182"/>
      <c r="J27" s="182">
        <v>307</v>
      </c>
      <c r="K27" s="182"/>
      <c r="L27" s="182">
        <f>-99-656-37</f>
        <v>-792</v>
      </c>
      <c r="M27" s="195"/>
      <c r="N27" s="182">
        <v>0</v>
      </c>
      <c r="O27" s="195"/>
      <c r="P27" s="182">
        <v>-30</v>
      </c>
      <c r="Q27" s="195"/>
      <c r="R27" s="182">
        <f>SUM(D27:Q27)</f>
        <v>-515</v>
      </c>
    </row>
    <row r="28" spans="1:18" s="14" customFormat="1" ht="12.75" customHeight="1">
      <c r="A28" s="196" t="s">
        <v>180</v>
      </c>
      <c r="B28" s="188"/>
      <c r="C28" s="188"/>
      <c r="D28" s="189">
        <v>0</v>
      </c>
      <c r="E28" s="189"/>
      <c r="F28" s="189">
        <v>0</v>
      </c>
      <c r="G28" s="189"/>
      <c r="H28" s="189">
        <v>0</v>
      </c>
      <c r="I28" s="189"/>
      <c r="J28" s="189">
        <v>-3457</v>
      </c>
      <c r="K28" s="189"/>
      <c r="L28" s="189">
        <f>-1077+656+37</f>
        <v>-384</v>
      </c>
      <c r="M28" s="214"/>
      <c r="N28" s="189">
        <v>0</v>
      </c>
      <c r="O28" s="189"/>
      <c r="P28" s="189">
        <f>-J28-L28</f>
        <v>3841</v>
      </c>
      <c r="Q28" s="189"/>
      <c r="R28" s="189">
        <f>J28+P28+L28</f>
        <v>0</v>
      </c>
    </row>
    <row r="29" spans="1:20" s="14" customFormat="1" ht="16.5" customHeight="1" thickBot="1">
      <c r="A29" s="173" t="s">
        <v>181</v>
      </c>
      <c r="B29" s="174">
        <v>26</v>
      </c>
      <c r="C29" s="174"/>
      <c r="D29" s="197">
        <f>D14+D16</f>
        <v>134798</v>
      </c>
      <c r="E29" s="158"/>
      <c r="F29" s="197">
        <f>F14+F16+F17</f>
        <v>-33337</v>
      </c>
      <c r="G29" s="198"/>
      <c r="H29" s="197">
        <f>H14+H21+H16</f>
        <v>55967</v>
      </c>
      <c r="I29" s="199"/>
      <c r="J29" s="197">
        <f>J14+J16+J28+J25</f>
        <v>22433</v>
      </c>
      <c r="K29" s="199"/>
      <c r="L29" s="197">
        <f>L14+L25+L16+L28</f>
        <v>2933</v>
      </c>
      <c r="M29" s="199"/>
      <c r="N29" s="197">
        <f>N14+N21</f>
        <v>275977</v>
      </c>
      <c r="O29" s="199"/>
      <c r="P29" s="197">
        <f>P14+P17+P21+P25+P16+P28</f>
        <v>30448</v>
      </c>
      <c r="Q29" s="199"/>
      <c r="R29" s="197">
        <f>R14+R21+R25+R28+R16+R17</f>
        <v>489219</v>
      </c>
      <c r="S29" s="115"/>
      <c r="T29" s="115"/>
    </row>
    <row r="30" spans="1:18" s="14" customFormat="1" ht="15" customHeight="1" thickTop="1">
      <c r="A30" s="232" t="s">
        <v>182</v>
      </c>
      <c r="B30" s="232"/>
      <c r="C30" s="232"/>
      <c r="D30" s="158"/>
      <c r="E30" s="158"/>
      <c r="F30" s="158"/>
      <c r="G30" s="158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7"/>
    </row>
    <row r="31" spans="1:18" s="14" customFormat="1" ht="15" customHeight="1">
      <c r="A31" s="175" t="s">
        <v>169</v>
      </c>
      <c r="B31" s="188"/>
      <c r="C31" s="188"/>
      <c r="D31" s="236">
        <f>D32+D33</f>
        <v>0</v>
      </c>
      <c r="E31" s="158"/>
      <c r="F31" s="264">
        <f>F32+F33</f>
        <v>-2</v>
      </c>
      <c r="G31" s="158"/>
      <c r="H31" s="236">
        <f>H32+H33</f>
        <v>0</v>
      </c>
      <c r="I31" s="171"/>
      <c r="J31" s="236">
        <f>J32+J33</f>
        <v>0</v>
      </c>
      <c r="K31" s="171"/>
      <c r="L31" s="236">
        <f>L32+L33</f>
        <v>0</v>
      </c>
      <c r="M31" s="171"/>
      <c r="N31" s="236">
        <f>N32+N33</f>
        <v>0</v>
      </c>
      <c r="O31" s="171"/>
      <c r="P31" s="236">
        <f>P32+P33</f>
        <v>0</v>
      </c>
      <c r="Q31" s="171"/>
      <c r="R31" s="184">
        <f>R32+R33</f>
        <v>-2</v>
      </c>
    </row>
    <row r="32" spans="1:19" s="14" customFormat="1" ht="15" customHeight="1">
      <c r="A32" s="219" t="s">
        <v>171</v>
      </c>
      <c r="B32" s="188"/>
      <c r="C32" s="188"/>
      <c r="D32" s="178">
        <v>0</v>
      </c>
      <c r="E32" s="158"/>
      <c r="F32" s="182">
        <v>-2</v>
      </c>
      <c r="G32" s="158"/>
      <c r="H32" s="178">
        <v>0</v>
      </c>
      <c r="I32" s="171"/>
      <c r="J32" s="178">
        <v>0</v>
      </c>
      <c r="K32" s="171"/>
      <c r="L32" s="178">
        <v>0</v>
      </c>
      <c r="M32" s="171"/>
      <c r="N32" s="178">
        <v>0</v>
      </c>
      <c r="O32" s="171"/>
      <c r="P32" s="178">
        <v>0</v>
      </c>
      <c r="Q32" s="171"/>
      <c r="R32" s="270">
        <f>SUM(D32:Q32)</f>
        <v>-2</v>
      </c>
      <c r="S32" s="269"/>
    </row>
    <row r="33" spans="1:18" s="14" customFormat="1" ht="15" customHeight="1">
      <c r="A33" s="220" t="s">
        <v>172</v>
      </c>
      <c r="B33" s="188"/>
      <c r="C33" s="188"/>
      <c r="D33" s="189">
        <v>0</v>
      </c>
      <c r="E33" s="158"/>
      <c r="F33" s="158"/>
      <c r="G33" s="158"/>
      <c r="H33" s="189">
        <v>0</v>
      </c>
      <c r="I33" s="171"/>
      <c r="J33" s="189">
        <v>0</v>
      </c>
      <c r="K33" s="171"/>
      <c r="L33" s="189">
        <v>0</v>
      </c>
      <c r="M33" s="171"/>
      <c r="N33" s="189">
        <v>0</v>
      </c>
      <c r="O33" s="171"/>
      <c r="P33" s="189">
        <v>0</v>
      </c>
      <c r="Q33" s="171"/>
      <c r="R33" s="189">
        <v>0</v>
      </c>
    </row>
    <row r="34" spans="1:18" s="14" customFormat="1" ht="15" customHeight="1">
      <c r="A34" s="175" t="s">
        <v>173</v>
      </c>
      <c r="B34" s="188"/>
      <c r="C34" s="188"/>
      <c r="D34" s="183"/>
      <c r="E34" s="158"/>
      <c r="F34" s="277"/>
      <c r="G34" s="158"/>
      <c r="H34" s="183">
        <f>H35</f>
        <v>3330</v>
      </c>
      <c r="I34" s="171"/>
      <c r="J34" s="183"/>
      <c r="K34" s="171"/>
      <c r="L34" s="183"/>
      <c r="M34" s="171"/>
      <c r="N34" s="183">
        <f>N35</f>
        <v>25819</v>
      </c>
      <c r="O34" s="171"/>
      <c r="P34" s="183">
        <f>P35</f>
        <v>-29149</v>
      </c>
      <c r="Q34" s="171"/>
      <c r="R34" s="183">
        <f>H34+N34+P34</f>
        <v>0</v>
      </c>
    </row>
    <row r="35" spans="1:18" s="14" customFormat="1" ht="15" customHeight="1">
      <c r="A35" s="218" t="s">
        <v>174</v>
      </c>
      <c r="B35" s="188"/>
      <c r="C35" s="188"/>
      <c r="D35" s="189">
        <v>0</v>
      </c>
      <c r="E35" s="158"/>
      <c r="F35" s="280">
        <v>0</v>
      </c>
      <c r="G35" s="158"/>
      <c r="H35" s="278">
        <v>3330</v>
      </c>
      <c r="I35" s="279"/>
      <c r="J35" s="278">
        <v>0</v>
      </c>
      <c r="K35" s="279"/>
      <c r="L35" s="278">
        <v>0</v>
      </c>
      <c r="M35" s="279"/>
      <c r="N35" s="278">
        <v>25819</v>
      </c>
      <c r="O35" s="279"/>
      <c r="P35" s="278">
        <f>-H35-N35</f>
        <v>-29149</v>
      </c>
      <c r="Q35" s="279"/>
      <c r="R35" s="278">
        <f>SUM(H35:Q35)</f>
        <v>0</v>
      </c>
    </row>
    <row r="36" spans="1:18" s="14" customFormat="1" ht="15" customHeight="1">
      <c r="A36" s="191" t="s">
        <v>183</v>
      </c>
      <c r="B36" s="188"/>
      <c r="C36" s="188"/>
      <c r="D36" s="283">
        <f>D37+D38</f>
        <v>0</v>
      </c>
      <c r="E36" s="284"/>
      <c r="F36" s="283">
        <f>F37+F38</f>
        <v>0</v>
      </c>
      <c r="G36" s="284"/>
      <c r="H36" s="283">
        <f>H37+H38</f>
        <v>0</v>
      </c>
      <c r="I36" s="285"/>
      <c r="J36" s="283">
        <f>J37+J38</f>
        <v>0</v>
      </c>
      <c r="K36" s="285"/>
      <c r="L36" s="286">
        <f>L37+L38</f>
        <v>-544</v>
      </c>
      <c r="M36" s="285"/>
      <c r="N36" s="283">
        <f>N37+N38</f>
        <v>0</v>
      </c>
      <c r="O36" s="285"/>
      <c r="P36" s="287">
        <f>P37+P38</f>
        <v>24981</v>
      </c>
      <c r="Q36" s="285"/>
      <c r="R36" s="286">
        <f>SUM(D36:Q36)</f>
        <v>24437</v>
      </c>
    </row>
    <row r="37" spans="1:18" s="14" customFormat="1" ht="15" customHeight="1">
      <c r="A37" s="221" t="s">
        <v>184</v>
      </c>
      <c r="B37" s="188"/>
      <c r="C37" s="188"/>
      <c r="D37" s="178">
        <v>0</v>
      </c>
      <c r="E37" s="158"/>
      <c r="F37" s="178">
        <v>0</v>
      </c>
      <c r="G37" s="158"/>
      <c r="H37" s="178">
        <v>0</v>
      </c>
      <c r="I37" s="171"/>
      <c r="J37" s="178">
        <v>0</v>
      </c>
      <c r="K37" s="171"/>
      <c r="L37" s="178">
        <v>0</v>
      </c>
      <c r="M37" s="171"/>
      <c r="N37" s="178">
        <v>0</v>
      </c>
      <c r="O37" s="171"/>
      <c r="P37" s="179">
        <f>'IS'!D28</f>
        <v>24981</v>
      </c>
      <c r="Q37" s="171"/>
      <c r="R37" s="206">
        <f>SUM(P37:Q37)</f>
        <v>24981</v>
      </c>
    </row>
    <row r="38" spans="1:19" s="14" customFormat="1" ht="22.5" customHeight="1">
      <c r="A38" s="221" t="s">
        <v>185</v>
      </c>
      <c r="B38" s="188"/>
      <c r="C38" s="188"/>
      <c r="D38" s="189">
        <v>0</v>
      </c>
      <c r="E38" s="158"/>
      <c r="F38" s="189">
        <v>0</v>
      </c>
      <c r="G38" s="158"/>
      <c r="H38" s="189">
        <v>0</v>
      </c>
      <c r="I38" s="171"/>
      <c r="J38" s="189">
        <v>0</v>
      </c>
      <c r="K38" s="171"/>
      <c r="L38" s="278">
        <f>'IS'!D33</f>
        <v>-544</v>
      </c>
      <c r="M38" s="279"/>
      <c r="N38" s="278">
        <v>0</v>
      </c>
      <c r="O38" s="279"/>
      <c r="P38" s="278">
        <v>0</v>
      </c>
      <c r="Q38" s="279"/>
      <c r="R38" s="278">
        <f>SUM(L38:Q38)</f>
        <v>-544</v>
      </c>
      <c r="S38" s="115"/>
    </row>
    <row r="39" spans="1:18" s="14" customFormat="1" ht="15" customHeight="1">
      <c r="A39" s="196" t="s">
        <v>186</v>
      </c>
      <c r="B39" s="188"/>
      <c r="C39" s="188"/>
      <c r="D39" s="189">
        <v>0</v>
      </c>
      <c r="E39" s="158"/>
      <c r="F39" s="189">
        <v>0</v>
      </c>
      <c r="G39" s="158"/>
      <c r="H39" s="189">
        <v>0</v>
      </c>
      <c r="I39" s="171"/>
      <c r="J39" s="189">
        <v>-178</v>
      </c>
      <c r="K39" s="189"/>
      <c r="L39" s="189">
        <v>1</v>
      </c>
      <c r="M39" s="214"/>
      <c r="N39" s="189">
        <v>0</v>
      </c>
      <c r="O39" s="189"/>
      <c r="P39" s="189">
        <f>-J39-L39</f>
        <v>177</v>
      </c>
      <c r="Q39" s="171"/>
      <c r="R39" s="177"/>
    </row>
    <row r="40" spans="1:18" s="14" customFormat="1" ht="15" customHeight="1" thickBot="1">
      <c r="A40" s="173" t="s">
        <v>187</v>
      </c>
      <c r="B40" s="174">
        <v>26</v>
      </c>
      <c r="C40" s="174"/>
      <c r="D40" s="197">
        <f>D29+D31+D36+D39</f>
        <v>134798</v>
      </c>
      <c r="E40" s="158"/>
      <c r="F40" s="197">
        <f>F29+F31+F36+F39</f>
        <v>-33339</v>
      </c>
      <c r="G40" s="158"/>
      <c r="H40" s="197">
        <f>H29+H31+H36+H39+H34</f>
        <v>59297</v>
      </c>
      <c r="I40" s="171"/>
      <c r="J40" s="197">
        <f>J29+J31+J36+J39</f>
        <v>22255</v>
      </c>
      <c r="K40" s="171"/>
      <c r="L40" s="197">
        <f>L29+L31+L36+L39</f>
        <v>2390</v>
      </c>
      <c r="M40" s="171"/>
      <c r="N40" s="197">
        <f>N29+N31+N36+N39+N34</f>
        <v>301796</v>
      </c>
      <c r="O40" s="171"/>
      <c r="P40" s="197">
        <f>P29+P31+P36+P39+P34</f>
        <v>26457</v>
      </c>
      <c r="Q40" s="171"/>
      <c r="R40" s="197">
        <f>R29+R31+R36+R39+R34</f>
        <v>513654</v>
      </c>
    </row>
    <row r="41" spans="1:18" s="14" customFormat="1" ht="15" customHeight="1" thickTop="1">
      <c r="A41" s="173"/>
      <c r="B41" s="188"/>
      <c r="C41" s="188"/>
      <c r="D41" s="158"/>
      <c r="E41" s="158"/>
      <c r="F41" s="158"/>
      <c r="G41" s="158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7"/>
    </row>
    <row r="42" spans="1:18" s="14" customFormat="1" ht="15" customHeight="1">
      <c r="A42" s="173"/>
      <c r="B42" s="188"/>
      <c r="C42" s="188"/>
      <c r="D42" s="158"/>
      <c r="E42" s="158"/>
      <c r="F42" s="158"/>
      <c r="G42" s="158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7"/>
    </row>
    <row r="43" spans="1:18" s="14" customFormat="1" ht="15" customHeight="1">
      <c r="A43" s="173"/>
      <c r="B43" s="188"/>
      <c r="C43" s="188"/>
      <c r="D43" s="158"/>
      <c r="E43" s="158"/>
      <c r="F43" s="158"/>
      <c r="G43" s="158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7"/>
    </row>
    <row r="44" spans="1:18" s="14" customFormat="1" ht="15" customHeight="1">
      <c r="A44" s="173"/>
      <c r="B44" s="188"/>
      <c r="C44" s="188"/>
      <c r="D44" s="158"/>
      <c r="E44" s="158"/>
      <c r="F44" s="158"/>
      <c r="G44" s="158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7"/>
    </row>
    <row r="45" spans="1:18" s="9" customFormat="1" ht="15">
      <c r="A45" s="207" t="str">
        <f>CFS!A57</f>
        <v>Załączniki na stronach od 5 do 119 stanowią integralną część sprawozdania finansowego.</v>
      </c>
      <c r="B45" s="208"/>
      <c r="C45" s="208"/>
      <c r="D45" s="188"/>
      <c r="E45" s="188"/>
      <c r="F45" s="188"/>
      <c r="G45" s="188"/>
      <c r="H45" s="176"/>
      <c r="I45" s="188"/>
      <c r="J45" s="176"/>
      <c r="K45" s="188"/>
      <c r="L45" s="176"/>
      <c r="M45" s="188"/>
      <c r="N45" s="176"/>
      <c r="O45" s="188"/>
      <c r="P45" s="176">
        <f>P29-SFP!F34</f>
        <v>0</v>
      </c>
      <c r="Q45" s="188"/>
      <c r="R45" s="209">
        <f>R40-SFP!D35</f>
        <v>0</v>
      </c>
    </row>
    <row r="46" spans="1:18" s="9" customFormat="1" ht="13.5" customHeight="1">
      <c r="A46" s="207"/>
      <c r="B46" s="208"/>
      <c r="C46" s="208"/>
      <c r="D46" s="188"/>
      <c r="E46" s="188"/>
      <c r="F46" s="188"/>
      <c r="G46" s="188"/>
      <c r="H46" s="176"/>
      <c r="I46" s="188"/>
      <c r="J46" s="176"/>
      <c r="K46" s="188"/>
      <c r="L46" s="176"/>
      <c r="M46" s="188"/>
      <c r="N46" s="176"/>
      <c r="O46" s="188"/>
      <c r="P46" s="176"/>
      <c r="Q46" s="188"/>
      <c r="R46" s="209"/>
    </row>
    <row r="47" spans="1:18" s="9" customFormat="1" ht="13.5" customHeight="1">
      <c r="A47" s="207"/>
      <c r="B47" s="208"/>
      <c r="C47" s="208"/>
      <c r="D47" s="188"/>
      <c r="E47" s="188"/>
      <c r="F47" s="188"/>
      <c r="G47" s="188"/>
      <c r="H47" s="176"/>
      <c r="I47" s="188"/>
      <c r="J47" s="176"/>
      <c r="K47" s="188"/>
      <c r="L47" s="176"/>
      <c r="M47" s="188"/>
      <c r="N47" s="176"/>
      <c r="O47" s="188"/>
      <c r="P47" s="176"/>
      <c r="Q47" s="188"/>
      <c r="R47" s="209"/>
    </row>
    <row r="48" spans="1:18" s="9" customFormat="1" ht="13.5" customHeight="1">
      <c r="A48" s="207"/>
      <c r="B48" s="208"/>
      <c r="C48" s="208"/>
      <c r="D48" s="188"/>
      <c r="E48" s="188"/>
      <c r="F48" s="188"/>
      <c r="G48" s="188"/>
      <c r="H48" s="176"/>
      <c r="I48" s="188"/>
      <c r="J48" s="176"/>
      <c r="K48" s="188"/>
      <c r="L48" s="176"/>
      <c r="M48" s="188"/>
      <c r="N48" s="176"/>
      <c r="O48" s="188"/>
      <c r="P48" s="176"/>
      <c r="Q48" s="188"/>
      <c r="R48" s="209"/>
    </row>
    <row r="49" spans="1:18" s="9" customFormat="1" ht="13.5" customHeight="1">
      <c r="A49" s="207"/>
      <c r="B49" s="208"/>
      <c r="C49" s="208"/>
      <c r="D49" s="188"/>
      <c r="E49" s="188"/>
      <c r="F49" s="188"/>
      <c r="G49" s="188"/>
      <c r="H49" s="176"/>
      <c r="I49" s="188"/>
      <c r="J49" s="176"/>
      <c r="K49" s="188"/>
      <c r="L49" s="176"/>
      <c r="M49" s="188"/>
      <c r="N49" s="176"/>
      <c r="O49" s="188"/>
      <c r="P49" s="176"/>
      <c r="Q49" s="188"/>
      <c r="R49" s="209"/>
    </row>
    <row r="50" spans="1:18" s="9" customFormat="1" ht="14.25" customHeight="1">
      <c r="A50" s="207"/>
      <c r="B50" s="208"/>
      <c r="C50" s="208"/>
      <c r="D50" s="188"/>
      <c r="E50" s="188"/>
      <c r="F50" s="188"/>
      <c r="G50" s="188"/>
      <c r="H50" s="176"/>
      <c r="I50" s="188"/>
      <c r="J50" s="176"/>
      <c r="K50" s="188"/>
      <c r="L50" s="176"/>
      <c r="M50" s="188"/>
      <c r="N50" s="176"/>
      <c r="O50" s="188"/>
      <c r="P50" s="176"/>
      <c r="Q50" s="188"/>
      <c r="R50" s="209"/>
    </row>
    <row r="51" spans="1:18" s="146" customFormat="1" ht="13.5" customHeight="1">
      <c r="A51" s="13" t="s">
        <v>18</v>
      </c>
      <c r="B51" s="210"/>
      <c r="C51" s="210"/>
      <c r="D51" s="211"/>
      <c r="E51" s="211"/>
      <c r="F51" s="211"/>
      <c r="G51" s="211"/>
      <c r="H51" s="210"/>
      <c r="I51" s="211"/>
      <c r="J51" s="211"/>
      <c r="K51" s="211"/>
      <c r="L51" s="211"/>
      <c r="M51" s="211"/>
      <c r="N51" s="211"/>
      <c r="O51" s="211"/>
      <c r="P51" s="211"/>
      <c r="Q51" s="210"/>
      <c r="R51" s="210"/>
    </row>
    <row r="52" spans="1:18" s="146" customFormat="1" ht="13.5" customHeight="1">
      <c r="A52" s="72" t="s">
        <v>13</v>
      </c>
      <c r="B52" s="211"/>
      <c r="C52" s="211"/>
      <c r="D52" s="207"/>
      <c r="E52" s="211"/>
      <c r="F52" s="211"/>
      <c r="G52" s="211"/>
      <c r="H52" s="211"/>
      <c r="I52" s="207"/>
      <c r="J52" s="210"/>
      <c r="K52" s="211"/>
      <c r="L52" s="211"/>
      <c r="M52" s="211"/>
      <c r="N52" s="211"/>
      <c r="O52" s="211"/>
      <c r="P52" s="211"/>
      <c r="Q52" s="210"/>
      <c r="R52" s="210"/>
    </row>
    <row r="53" spans="1:18" s="146" customFormat="1" ht="13.5" customHeight="1">
      <c r="A53" s="288"/>
      <c r="B53" s="211"/>
      <c r="C53" s="211"/>
      <c r="D53" s="207"/>
      <c r="E53" s="211"/>
      <c r="F53" s="211"/>
      <c r="G53" s="211"/>
      <c r="H53" s="211"/>
      <c r="I53" s="207"/>
      <c r="J53" s="210"/>
      <c r="K53" s="211"/>
      <c r="L53" s="211"/>
      <c r="M53" s="211"/>
      <c r="N53" s="211"/>
      <c r="O53" s="211"/>
      <c r="P53" s="211"/>
      <c r="Q53" s="210"/>
      <c r="R53" s="210"/>
    </row>
    <row r="54" spans="1:18" s="146" customFormat="1" ht="13.5" customHeight="1">
      <c r="A54" s="212"/>
      <c r="B54" s="211"/>
      <c r="C54" s="211"/>
      <c r="D54" s="207"/>
      <c r="E54" s="211"/>
      <c r="F54" s="211"/>
      <c r="G54" s="211"/>
      <c r="H54" s="211"/>
      <c r="I54" s="207"/>
      <c r="J54" s="210"/>
      <c r="K54" s="211"/>
      <c r="L54" s="211"/>
      <c r="M54" s="211"/>
      <c r="N54" s="211"/>
      <c r="O54" s="211"/>
      <c r="P54" s="211"/>
      <c r="Q54" s="210"/>
      <c r="R54" s="210"/>
    </row>
    <row r="55" spans="1:18" s="146" customFormat="1" ht="13.5" customHeight="1">
      <c r="A55" s="13" t="str">
        <f>SFP!A65</f>
        <v>Dyrektor ds. finansowych: </v>
      </c>
      <c r="B55" s="211"/>
      <c r="C55" s="211"/>
      <c r="D55" s="207"/>
      <c r="E55" s="211"/>
      <c r="F55" s="211"/>
      <c r="G55" s="211"/>
      <c r="H55" s="211"/>
      <c r="I55" s="207"/>
      <c r="J55" s="210"/>
      <c r="K55" s="211"/>
      <c r="L55" s="211"/>
      <c r="M55" s="211"/>
      <c r="N55" s="211"/>
      <c r="O55" s="211"/>
      <c r="P55" s="211"/>
      <c r="Q55" s="210"/>
      <c r="R55" s="210"/>
    </row>
    <row r="56" spans="1:18" s="146" customFormat="1" ht="13.5" customHeight="1">
      <c r="A56" s="72" t="s">
        <v>20</v>
      </c>
      <c r="B56" s="211"/>
      <c r="C56" s="211"/>
      <c r="D56" s="207"/>
      <c r="E56" s="211"/>
      <c r="F56" s="211"/>
      <c r="G56" s="211"/>
      <c r="H56" s="211"/>
      <c r="I56" s="207"/>
      <c r="J56" s="210"/>
      <c r="K56" s="211"/>
      <c r="L56" s="211"/>
      <c r="M56" s="211"/>
      <c r="N56" s="211"/>
      <c r="O56" s="211"/>
      <c r="P56" s="211"/>
      <c r="Q56" s="210"/>
      <c r="R56" s="210"/>
    </row>
    <row r="57" spans="1:18" s="146" customFormat="1" ht="13.5" customHeight="1">
      <c r="A57" s="72"/>
      <c r="B57" s="211"/>
      <c r="C57" s="211"/>
      <c r="D57" s="207"/>
      <c r="E57" s="211"/>
      <c r="F57" s="211"/>
      <c r="G57" s="211"/>
      <c r="H57" s="211"/>
      <c r="I57" s="207"/>
      <c r="J57" s="210"/>
      <c r="K57" s="211"/>
      <c r="L57" s="211"/>
      <c r="M57" s="211"/>
      <c r="N57" s="211"/>
      <c r="O57" s="211"/>
      <c r="P57" s="211"/>
      <c r="Q57" s="210"/>
      <c r="R57" s="210"/>
    </row>
    <row r="58" spans="1:18" s="146" customFormat="1" ht="13.5" customHeight="1">
      <c r="A58" s="72"/>
      <c r="B58" s="211"/>
      <c r="C58" s="211"/>
      <c r="D58" s="207"/>
      <c r="E58" s="211"/>
      <c r="F58" s="211"/>
      <c r="G58" s="211"/>
      <c r="H58" s="211"/>
      <c r="I58" s="207"/>
      <c r="J58" s="210"/>
      <c r="K58" s="211"/>
      <c r="L58" s="211"/>
      <c r="M58" s="211"/>
      <c r="N58" s="211"/>
      <c r="O58" s="211"/>
      <c r="P58" s="211"/>
      <c r="Q58" s="210"/>
      <c r="R58" s="210"/>
    </row>
    <row r="59" spans="1:18" s="146" customFormat="1" ht="13.5" customHeight="1">
      <c r="A59" s="79" t="s">
        <v>21</v>
      </c>
      <c r="B59" s="211"/>
      <c r="C59" s="211"/>
      <c r="D59" s="207"/>
      <c r="E59" s="211"/>
      <c r="F59" s="211"/>
      <c r="G59" s="211"/>
      <c r="H59" s="211"/>
      <c r="I59" s="207"/>
      <c r="J59" s="210"/>
      <c r="K59" s="211"/>
      <c r="L59" s="211"/>
      <c r="M59" s="211"/>
      <c r="N59" s="211"/>
      <c r="O59" s="211"/>
      <c r="P59" s="211"/>
      <c r="Q59" s="210"/>
      <c r="R59" s="210"/>
    </row>
    <row r="60" spans="1:18" s="146" customFormat="1" ht="13.5" customHeight="1">
      <c r="A60" s="80" t="s">
        <v>22</v>
      </c>
      <c r="B60" s="211"/>
      <c r="C60" s="211"/>
      <c r="D60" s="207"/>
      <c r="E60" s="211"/>
      <c r="F60" s="211"/>
      <c r="G60" s="211"/>
      <c r="H60" s="211"/>
      <c r="I60" s="207"/>
      <c r="J60" s="210"/>
      <c r="K60" s="211"/>
      <c r="L60" s="211"/>
      <c r="M60" s="211"/>
      <c r="N60" s="211"/>
      <c r="O60" s="211"/>
      <c r="P60" s="211"/>
      <c r="Q60" s="210"/>
      <c r="R60" s="210"/>
    </row>
    <row r="61" spans="1:18" s="146" customFormat="1" ht="13.5" customHeight="1">
      <c r="A61" s="212"/>
      <c r="B61" s="211"/>
      <c r="C61" s="211"/>
      <c r="D61" s="207"/>
      <c r="E61" s="211"/>
      <c r="F61" s="211"/>
      <c r="G61" s="211"/>
      <c r="H61" s="211"/>
      <c r="I61" s="207"/>
      <c r="J61" s="210"/>
      <c r="K61" s="211"/>
      <c r="L61" s="211"/>
      <c r="M61" s="211"/>
      <c r="N61" s="211"/>
      <c r="O61" s="211"/>
      <c r="P61" s="211"/>
      <c r="Q61" s="210"/>
      <c r="R61" s="210"/>
    </row>
    <row r="62" spans="1:18" s="146" customFormat="1" ht="13.5" customHeight="1">
      <c r="A62" s="212"/>
      <c r="B62" s="211"/>
      <c r="C62" s="211"/>
      <c r="D62" s="207"/>
      <c r="E62" s="211"/>
      <c r="F62" s="211"/>
      <c r="G62" s="211"/>
      <c r="H62" s="211"/>
      <c r="I62" s="207"/>
      <c r="J62" s="210"/>
      <c r="K62" s="211"/>
      <c r="L62" s="211"/>
      <c r="M62" s="211"/>
      <c r="N62" s="211"/>
      <c r="O62" s="211"/>
      <c r="P62" s="211"/>
      <c r="Q62" s="210"/>
      <c r="R62" s="210"/>
    </row>
    <row r="63" spans="1:18" s="146" customFormat="1" ht="13.5" customHeight="1">
      <c r="A63" s="212"/>
      <c r="B63" s="211"/>
      <c r="C63" s="211"/>
      <c r="D63" s="207"/>
      <c r="E63" s="211"/>
      <c r="F63" s="211"/>
      <c r="G63" s="211"/>
      <c r="H63" s="211"/>
      <c r="I63" s="207"/>
      <c r="J63" s="210"/>
      <c r="K63" s="211"/>
      <c r="L63" s="211"/>
      <c r="M63" s="211"/>
      <c r="N63" s="211"/>
      <c r="O63" s="211"/>
      <c r="P63" s="211"/>
      <c r="Q63" s="210"/>
      <c r="R63" s="210"/>
    </row>
    <row r="64" spans="1:18" s="146" customFormat="1" ht="13.5" customHeight="1">
      <c r="A64" s="212"/>
      <c r="B64" s="211"/>
      <c r="C64" s="211"/>
      <c r="D64" s="207"/>
      <c r="E64" s="211"/>
      <c r="F64" s="211"/>
      <c r="G64" s="211"/>
      <c r="H64" s="211"/>
      <c r="I64" s="207"/>
      <c r="J64" s="210"/>
      <c r="K64" s="211"/>
      <c r="L64" s="211"/>
      <c r="M64" s="211"/>
      <c r="N64" s="211"/>
      <c r="O64" s="211"/>
      <c r="P64" s="211"/>
      <c r="Q64" s="210"/>
      <c r="R64" s="210"/>
    </row>
    <row r="65" spans="1:18" s="146" customFormat="1" ht="13.5" customHeight="1">
      <c r="A65" s="212"/>
      <c r="B65" s="211"/>
      <c r="C65" s="211"/>
      <c r="D65" s="207"/>
      <c r="E65" s="211"/>
      <c r="F65" s="211"/>
      <c r="G65" s="211"/>
      <c r="H65" s="211"/>
      <c r="I65" s="207"/>
      <c r="J65" s="210"/>
      <c r="K65" s="211"/>
      <c r="L65" s="211"/>
      <c r="M65" s="211"/>
      <c r="N65" s="211"/>
      <c r="O65" s="211"/>
      <c r="P65" s="211"/>
      <c r="Q65" s="210"/>
      <c r="R65" s="210"/>
    </row>
    <row r="66" spans="1:18" s="146" customFormat="1" ht="13.5" customHeight="1">
      <c r="A66" s="212"/>
      <c r="B66" s="211"/>
      <c r="C66" s="211"/>
      <c r="D66" s="207"/>
      <c r="E66" s="211"/>
      <c r="F66" s="211"/>
      <c r="G66" s="211"/>
      <c r="H66" s="211"/>
      <c r="I66" s="207"/>
      <c r="J66" s="210"/>
      <c r="K66" s="211"/>
      <c r="L66" s="211"/>
      <c r="M66" s="211"/>
      <c r="N66" s="211"/>
      <c r="O66" s="211"/>
      <c r="P66" s="211"/>
      <c r="Q66" s="210"/>
      <c r="R66" s="210"/>
    </row>
    <row r="67" spans="1:18" s="146" customFormat="1" ht="13.5" customHeight="1">
      <c r="A67" s="212"/>
      <c r="B67" s="211"/>
      <c r="C67" s="211"/>
      <c r="D67" s="207"/>
      <c r="E67" s="211"/>
      <c r="F67" s="211"/>
      <c r="G67" s="211"/>
      <c r="H67" s="211"/>
      <c r="I67" s="207"/>
      <c r="J67" s="210"/>
      <c r="K67" s="211"/>
      <c r="L67" s="211"/>
      <c r="M67" s="211"/>
      <c r="N67" s="211"/>
      <c r="O67" s="211"/>
      <c r="P67" s="211"/>
      <c r="Q67" s="210"/>
      <c r="R67" s="210"/>
    </row>
    <row r="68" spans="1:18" s="146" customFormat="1" ht="13.5" customHeight="1">
      <c r="A68" s="212"/>
      <c r="B68" s="211"/>
      <c r="C68" s="211"/>
      <c r="D68" s="207"/>
      <c r="E68" s="211"/>
      <c r="F68" s="211"/>
      <c r="G68" s="211"/>
      <c r="H68" s="211"/>
      <c r="I68" s="207"/>
      <c r="J68" s="210"/>
      <c r="K68" s="211"/>
      <c r="L68" s="211"/>
      <c r="M68" s="211"/>
      <c r="N68" s="211"/>
      <c r="O68" s="211"/>
      <c r="P68" s="211"/>
      <c r="Q68" s="210"/>
      <c r="R68" s="210"/>
    </row>
    <row r="69" spans="1:18" s="146" customFormat="1" ht="13.5" customHeight="1">
      <c r="A69" s="212"/>
      <c r="B69" s="211"/>
      <c r="C69" s="211"/>
      <c r="D69" s="207"/>
      <c r="E69" s="211"/>
      <c r="F69" s="211"/>
      <c r="G69" s="211"/>
      <c r="H69" s="211"/>
      <c r="I69" s="207"/>
      <c r="J69" s="210"/>
      <c r="K69" s="211"/>
      <c r="L69" s="211"/>
      <c r="M69" s="211"/>
      <c r="N69" s="211"/>
      <c r="O69" s="211"/>
      <c r="P69" s="211"/>
      <c r="Q69" s="210"/>
      <c r="R69" s="210"/>
    </row>
    <row r="70" spans="1:18" s="146" customFormat="1" ht="13.5" customHeight="1">
      <c r="A70" s="212"/>
      <c r="B70" s="211"/>
      <c r="C70" s="211"/>
      <c r="D70" s="207"/>
      <c r="E70" s="211"/>
      <c r="F70" s="211"/>
      <c r="G70" s="211"/>
      <c r="H70" s="211"/>
      <c r="I70" s="207"/>
      <c r="J70" s="210"/>
      <c r="K70" s="211"/>
      <c r="L70" s="211"/>
      <c r="M70" s="211"/>
      <c r="N70" s="211"/>
      <c r="O70" s="211"/>
      <c r="P70" s="211"/>
      <c r="Q70" s="210"/>
      <c r="R70" s="210"/>
    </row>
    <row r="71" spans="1:18" s="146" customFormat="1" ht="13.5" customHeight="1">
      <c r="A71" s="212"/>
      <c r="B71" s="211"/>
      <c r="C71" s="211"/>
      <c r="D71" s="207"/>
      <c r="E71" s="211"/>
      <c r="F71" s="211"/>
      <c r="G71" s="211"/>
      <c r="H71" s="211"/>
      <c r="I71" s="207"/>
      <c r="J71" s="210"/>
      <c r="K71" s="211"/>
      <c r="L71" s="211"/>
      <c r="M71" s="211"/>
      <c r="N71" s="211"/>
      <c r="O71" s="211"/>
      <c r="P71" s="211"/>
      <c r="Q71" s="210"/>
      <c r="R71" s="210"/>
    </row>
    <row r="72" spans="1:18" s="146" customFormat="1" ht="11.25" customHeight="1">
      <c r="A72" s="212"/>
      <c r="B72" s="261"/>
      <c r="C72" s="261"/>
      <c r="D72" s="262"/>
      <c r="E72" s="261"/>
      <c r="F72" s="261"/>
      <c r="G72" s="261"/>
      <c r="H72" s="261"/>
      <c r="I72" s="262"/>
      <c r="J72" s="263"/>
      <c r="K72" s="261"/>
      <c r="L72" s="261"/>
      <c r="M72" s="261"/>
      <c r="N72" s="261"/>
      <c r="O72" s="261"/>
      <c r="P72" s="261"/>
      <c r="Q72" s="263"/>
      <c r="R72" s="263"/>
    </row>
    <row r="73" spans="1:18" s="146" customFormat="1" ht="13.5" customHeight="1">
      <c r="A73" s="265" t="str">
        <f>'IS'!A61</f>
        <v>* Wskaźniki zespolone, Załączniki nr 2.3</v>
      </c>
      <c r="B73" s="36"/>
      <c r="C73" s="36"/>
      <c r="D73"/>
      <c r="E73"/>
      <c r="F73"/>
      <c r="G73"/>
      <c r="H73"/>
      <c r="I73" s="147"/>
      <c r="J73" s="145"/>
      <c r="M73" s="147"/>
      <c r="Q73" s="145"/>
      <c r="R73" s="145"/>
    </row>
    <row r="74" spans="1:3" ht="15">
      <c r="A74" s="148"/>
      <c r="B74"/>
      <c r="C74"/>
    </row>
  </sheetData>
  <sheetProtection/>
  <mergeCells count="11">
    <mergeCell ref="L6:L7"/>
    <mergeCell ref="H6:H7"/>
    <mergeCell ref="J6:J7"/>
    <mergeCell ref="A6:A7"/>
    <mergeCell ref="B6:B7"/>
    <mergeCell ref="A2:R2"/>
    <mergeCell ref="R6:R7"/>
    <mergeCell ref="D6:D7"/>
    <mergeCell ref="F6:F7"/>
    <mergeCell ref="N6:N7"/>
    <mergeCell ref="P6:P7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portrait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IROffice</cp:lastModifiedBy>
  <cp:lastPrinted>2019-07-22T08:19:23Z</cp:lastPrinted>
  <dcterms:created xsi:type="dcterms:W3CDTF">2003-02-07T14:36:34Z</dcterms:created>
  <dcterms:modified xsi:type="dcterms:W3CDTF">2019-07-29T07:52:12Z</dcterms:modified>
  <cp:category/>
  <cp:version/>
  <cp:contentType/>
  <cp:contentStatus/>
</cp:coreProperties>
</file>