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office\Documents\Отчети\2020\Q2 cons 2020\"/>
    </mc:Choice>
  </mc:AlternateContent>
  <xr:revisionPtr revIDLastSave="0" documentId="13_ncr:1_{8DEA8C79-FF06-40FE-BB74-B48360B5708A}" xr6:coauthVersionLast="45" xr6:coauthVersionMax="45" xr10:uidLastSave="{00000000-0000-0000-0000-000000000000}"/>
  <bookViews>
    <workbookView xWindow="60" yWindow="240" windowWidth="10020" windowHeight="1482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'!$A$1:$I$41</definedName>
    <definedName name="_xlnm.Print_Area" localSheetId="3">SCF!$A$1:$E$75</definedName>
    <definedName name="_xlnm.Print_Area" localSheetId="1">SCI!$A$1:$H$68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SCF!$79:$65545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SCF!$77:$65545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SCF!$79:$65545,SCF!$61:$62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SEQ!$A$1:$Q$62</definedName>
    <definedName name="Z_9656BBF7_C4A3_41EC_B0C6_A21B380E3C2F_.wvu.Rows" localSheetId="3" hidden="1">SCF!$79:$65545,SCF!$61:$62</definedName>
  </definedNames>
  <calcPr calcId="181029"/>
</workbook>
</file>

<file path=xl/calcChain.xml><?xml version="1.0" encoding="utf-8"?>
<calcChain xmlns="http://schemas.openxmlformats.org/spreadsheetml/2006/main">
  <c r="D61" i="3" l="1"/>
  <c r="Q13" i="5" l="1"/>
  <c r="U13" i="5" s="1"/>
  <c r="E12" i="5"/>
  <c r="Q38" i="5" l="1"/>
  <c r="U38" i="5" s="1"/>
  <c r="Q39" i="5"/>
  <c r="U39" i="5" s="1"/>
  <c r="S37" i="5"/>
  <c r="O37" i="5"/>
  <c r="M37" i="5"/>
  <c r="K37" i="5"/>
  <c r="I37" i="5"/>
  <c r="G37" i="5"/>
  <c r="E37" i="5"/>
  <c r="U37" i="5" l="1"/>
  <c r="Q37" i="5"/>
  <c r="E57" i="4" l="1"/>
  <c r="C57" i="4"/>
  <c r="F61" i="3" l="1"/>
  <c r="F62" i="3" s="1"/>
  <c r="F34" i="3"/>
  <c r="B58" i="5" l="1"/>
  <c r="F33" i="5" l="1"/>
  <c r="Q15" i="5"/>
  <c r="Q57" i="5"/>
  <c r="U57" i="5" s="1"/>
  <c r="E58" i="5"/>
  <c r="R41" i="5"/>
  <c r="S41" i="5"/>
  <c r="T41" i="5"/>
  <c r="P41" i="5"/>
  <c r="O41" i="5"/>
  <c r="U15" i="5" l="1"/>
  <c r="D19" i="2"/>
  <c r="F50" i="3" l="1"/>
  <c r="F35" i="3"/>
  <c r="F39" i="3" s="1"/>
  <c r="F26" i="3"/>
  <c r="F18" i="3"/>
  <c r="F64" i="3" l="1"/>
  <c r="F66" i="3" s="1"/>
  <c r="F28" i="3"/>
  <c r="A65" i="4" l="1"/>
  <c r="A61" i="5" l="1"/>
  <c r="O20" i="5" l="1"/>
  <c r="D37" i="2" l="1"/>
  <c r="Q23" i="5"/>
  <c r="F37" i="2" l="1"/>
  <c r="Q50" i="5" l="1"/>
  <c r="Q49" i="5"/>
  <c r="Q48" i="5"/>
  <c r="Q43" i="5"/>
  <c r="U43" i="5" s="1"/>
  <c r="Q42" i="5"/>
  <c r="Q41" i="5" l="1"/>
  <c r="U42" i="5"/>
  <c r="U41" i="5" s="1"/>
  <c r="U23" i="5"/>
  <c r="F40" i="2" l="1"/>
  <c r="F41" i="2" s="1"/>
  <c r="D40" i="2"/>
  <c r="D41" i="2" s="1"/>
  <c r="S45" i="5"/>
  <c r="U49" i="5"/>
  <c r="U50" i="5"/>
  <c r="Q54" i="5"/>
  <c r="U54" i="5" s="1"/>
  <c r="Q53" i="5"/>
  <c r="U53" i="5" s="1"/>
  <c r="Q56" i="5"/>
  <c r="U56" i="5" s="1"/>
  <c r="S52" i="5"/>
  <c r="O45" i="5"/>
  <c r="O52" i="5"/>
  <c r="M52" i="5"/>
  <c r="K52" i="5"/>
  <c r="I52" i="5"/>
  <c r="G41" i="5"/>
  <c r="G58" i="5" s="1"/>
  <c r="S20" i="5"/>
  <c r="E37" i="4"/>
  <c r="I27" i="5"/>
  <c r="Q31" i="5"/>
  <c r="K27" i="5"/>
  <c r="Q55" i="5"/>
  <c r="Q18" i="5"/>
  <c r="U18" i="5" s="1"/>
  <c r="O16" i="5"/>
  <c r="C37" i="4"/>
  <c r="U48" i="5"/>
  <c r="Q21" i="5"/>
  <c r="Q22" i="5"/>
  <c r="U22" i="5" s="1"/>
  <c r="Q25" i="5"/>
  <c r="U25" i="5" s="1"/>
  <c r="Q24" i="5"/>
  <c r="U24" i="5" s="1"/>
  <c r="D33" i="5"/>
  <c r="L52" i="5"/>
  <c r="N52" i="5"/>
  <c r="P52" i="5"/>
  <c r="P58" i="5" s="1"/>
  <c r="R52" i="5"/>
  <c r="T52" i="5"/>
  <c r="T58" i="5" s="1"/>
  <c r="H41" i="5"/>
  <c r="I41" i="5"/>
  <c r="J41" i="5"/>
  <c r="K41" i="5"/>
  <c r="L41" i="5"/>
  <c r="M41" i="5"/>
  <c r="N41" i="5"/>
  <c r="D50" i="3"/>
  <c r="E16" i="5"/>
  <c r="E33" i="5" s="1"/>
  <c r="C16" i="5"/>
  <c r="C33" i="5" s="1"/>
  <c r="C58" i="5" s="1"/>
  <c r="P16" i="5"/>
  <c r="R16" i="5"/>
  <c r="S16" i="5"/>
  <c r="T16" i="5"/>
  <c r="H16" i="5"/>
  <c r="H33" i="5" s="1"/>
  <c r="I16" i="5"/>
  <c r="J16" i="5"/>
  <c r="J33" i="5" s="1"/>
  <c r="K16" i="5"/>
  <c r="L16" i="5"/>
  <c r="M16" i="5"/>
  <c r="N16" i="5"/>
  <c r="N33" i="5" s="1"/>
  <c r="G16" i="5"/>
  <c r="G33" i="5" s="1"/>
  <c r="Q29" i="5"/>
  <c r="U29" i="5" s="1"/>
  <c r="P20" i="5"/>
  <c r="T20" i="5"/>
  <c r="O27" i="5"/>
  <c r="S27" i="5"/>
  <c r="Q28" i="5"/>
  <c r="U28" i="5" s="1"/>
  <c r="L27" i="5"/>
  <c r="M27" i="5"/>
  <c r="Q12" i="5"/>
  <c r="D62" i="3"/>
  <c r="D26" i="3"/>
  <c r="D18" i="3"/>
  <c r="Q46" i="5"/>
  <c r="U46" i="5" s="1"/>
  <c r="Q47" i="5"/>
  <c r="U47" i="5" s="1"/>
  <c r="E18" i="4"/>
  <c r="F23" i="2"/>
  <c r="F19" i="2"/>
  <c r="B33" i="5"/>
  <c r="B10" i="5"/>
  <c r="B63" i="4"/>
  <c r="C18" i="4"/>
  <c r="D23" i="2"/>
  <c r="D27" i="2" s="1"/>
  <c r="U21" i="5"/>
  <c r="D35" i="3"/>
  <c r="D39" i="3" s="1"/>
  <c r="M33" i="5" l="1"/>
  <c r="K33" i="5"/>
  <c r="O33" i="5"/>
  <c r="I33" i="5"/>
  <c r="S58" i="5"/>
  <c r="M58" i="5"/>
  <c r="I58" i="5"/>
  <c r="S33" i="5"/>
  <c r="U31" i="5"/>
  <c r="L33" i="5"/>
  <c r="K58" i="5"/>
  <c r="P33" i="5"/>
  <c r="O58" i="5"/>
  <c r="F27" i="2"/>
  <c r="F32" i="2" s="1"/>
  <c r="F43" i="2" s="1"/>
  <c r="U12" i="5"/>
  <c r="Q20" i="5"/>
  <c r="D32" i="2"/>
  <c r="D43" i="2" s="1"/>
  <c r="T33" i="5"/>
  <c r="Q52" i="5"/>
  <c r="U52" i="5"/>
  <c r="Q45" i="5"/>
  <c r="U45" i="5" s="1"/>
  <c r="D64" i="3"/>
  <c r="D66" i="3" s="1"/>
  <c r="E59" i="4"/>
  <c r="E63" i="4" s="1"/>
  <c r="Q27" i="5"/>
  <c r="U27" i="5"/>
  <c r="D28" i="3"/>
  <c r="C59" i="4"/>
  <c r="U20" i="5"/>
  <c r="Q16" i="5"/>
  <c r="Q33" i="5" l="1"/>
  <c r="U58" i="5"/>
  <c r="Q58" i="5"/>
  <c r="D67" i="3"/>
  <c r="F67" i="3"/>
  <c r="C63" i="4"/>
  <c r="U16" i="5"/>
  <c r="U33" i="5" s="1"/>
</calcChain>
</file>

<file path=xl/sharedStrings.xml><?xml version="1.0" encoding="utf-8"?>
<sst xmlns="http://schemas.openxmlformats.org/spreadsheetml/2006/main" count="276" uniqueCount="212">
  <si>
    <t>BGN'000</t>
  </si>
  <si>
    <t>Печалба/(Загуба) от придобиване и освобождаване на и от дъщерни дружества</t>
  </si>
  <si>
    <t>14,15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</si>
  <si>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</si>
  <si>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</si>
  <si>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</si>
  <si>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</si>
  <si>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</si>
  <si>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</si>
  <si>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</si>
  <si>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</si>
  <si>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</si>
  <si>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</si>
  <si>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</si>
  <si>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</si>
  <si>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</si>
  <si>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Adres zarządzania:</t>
  </si>
  <si>
    <t>Sofia</t>
  </si>
  <si>
    <t>ul. "Iliensko shose"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</si>
  <si>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</si>
  <si>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</si>
  <si>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</si>
  <si>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</si>
  <si>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</si>
  <si>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</si>
  <si>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</si>
  <si>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</si>
  <si>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</si>
  <si>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</si>
  <si>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</si>
  <si>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 xml:space="preserve">Audytorzy: </t>
  </si>
  <si>
    <t>Baker Tilly Klitu and Partners Sp. z o.o.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</si>
  <si>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</si>
  <si>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</si>
  <si>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</si>
  <si>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</si>
  <si>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</si>
  <si>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</si>
  <si>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</si>
  <si>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</si>
  <si>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</si>
  <si>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</si>
  <si>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</si>
  <si>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</si>
  <si>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</si>
  <si>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>Zysk/(strata) od stowarzyszonych i wspólnych przedsięwzięć, netto</t>
  </si>
  <si>
    <t xml:space="preserve">Zysk przed opodatkowaniem zysku </t>
  </si>
  <si>
    <t>Koszt podatkowy  z zysku</t>
  </si>
  <si>
    <t>Zysk netto okresu</t>
  </si>
  <si>
    <t>Inne składniki całkowitych dochodów:</t>
  </si>
  <si>
    <t xml:space="preserve">Składniki, które nie zostaną przekształcone w składzie zysku lub strat: </t>
  </si>
  <si>
    <t xml:space="preserve">Zmiana netto wartości godziwej innych długoterminowych inwestycji kapitałowych </t>
  </si>
  <si>
    <t xml:space="preserve">Składniki, które moą być poddane ponownej klasyfikacji w zakresie zysków lub strat: </t>
  </si>
  <si>
    <t>Różnice kursowe z przeliczania działalności zagranicznej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</si>
  <si>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</si>
  <si>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</si>
  <si>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</si>
  <si>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</si>
  <si>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</si>
  <si>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</si>
  <si>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Dyrektor ds. finansowych:</t>
  </si>
  <si>
    <t>za okres sześciu miesięcy kończący się 30 czerwca 2020 r</t>
  </si>
  <si>
    <t>Aleksandr Jotow</t>
  </si>
  <si>
    <t xml:space="preserve">Pełnomocnik: </t>
  </si>
  <si>
    <t xml:space="preserve">Simeon Donew </t>
  </si>
  <si>
    <t>Noty na stronach od 5 do 133 stanowią integralną część skonsolidowanego sprawozdania finansowego.</t>
  </si>
  <si>
    <t>SKONSOLIDOWANE SPRAWOZDANIE Z SYTUACJI FINANSOWEJ</t>
  </si>
  <si>
    <t>Aplikacje</t>
  </si>
  <si>
    <t xml:space="preserve">1 stycznia - 30 czerwca 2020 r
</t>
  </si>
  <si>
    <t>1 stycznia - 30 czerwca 2019 r</t>
  </si>
  <si>
    <t xml:space="preserve">SKONSOLIDOWANE SPRAWOZDANIE Z SYTUACJI 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</si>
  <si>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</si>
  <si>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</si>
  <si>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</si>
  <si>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</si>
  <si>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</si>
  <si>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</si>
  <si>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</si>
  <si>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</si>
  <si>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</si>
  <si>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</si>
  <si>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</si>
  <si>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</si>
  <si>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</si>
  <si>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</si>
  <si>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</si>
  <si>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Aktywa przeznaczone do sprzedaży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</si>
  <si>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</si>
  <si>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</si>
  <si>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</si>
  <si>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</si>
  <si>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</si>
  <si>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</si>
  <si>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</si>
  <si>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</si>
  <si>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</si>
  <si>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</si>
  <si>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</si>
  <si>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</si>
  <si>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</si>
  <si>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</si>
  <si>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</si>
  <si>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</si>
  <si>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</si>
  <si>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</si>
  <si>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</si>
  <si>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</si>
  <si>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</si>
  <si>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</si>
  <si>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</si>
  <si>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</si>
  <si>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</si>
  <si>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</si>
  <si>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</si>
  <si>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</si>
  <si>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</si>
  <si>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</si>
  <si>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</si>
  <si>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>30 czerwca 
2020
BGN'000</t>
  </si>
  <si>
    <t>31 grudnia 2019               BGN'000</t>
  </si>
  <si>
    <t>Różnice kursowe netto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</si>
  <si>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</si>
  <si>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</si>
  <si>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</si>
  <si>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</si>
  <si>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</si>
  <si>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</si>
  <si>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</si>
  <si>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</si>
  <si>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</si>
  <si>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Pozostałe wpływy / (wypłaty), netto </t>
  </si>
  <si>
    <t xml:space="preserve">Przepływy pieniężne netto z działalności operacyjnej </t>
  </si>
  <si>
    <t>Przepływy pieniężne z działalności inwestycyjnej</t>
  </si>
  <si>
    <t xml:space="preserve">Nabycie nieruchomości, urządzenia technicznego i maszyn </t>
  </si>
  <si>
    <t xml:space="preserve">Wpływy z tytułu sprzedaży nieruchomości, urządzenia technicznego i maszyn </t>
  </si>
  <si>
    <t>Zakup nieruchomości inwestycyjnych</t>
  </si>
  <si>
    <t>Nabycie wartości niematerialnych</t>
  </si>
  <si>
    <t xml:space="preserve"> Zakupy inwestycji kapitałowych</t>
  </si>
  <si>
    <t>Wpływy ze sprzedaży inwestycji kapitałowych</t>
  </si>
  <si>
    <t>Dochód z dywidend z inwestycji kapitałowych</t>
  </si>
  <si>
    <t>Płatności za nabycie jednostek zależnych, pomniejszone o otrzymane środki pieniężne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</si>
  <si>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</si>
  <si>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</si>
  <si>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udziałami niekontrolującymi, netto</t>
  </si>
  <si>
    <t>Udzielanie pożyczek przedsiębiorstwom powiązanym</t>
  </si>
  <si>
    <t>Pożyczki spłacone podmiotom powiązanym</t>
  </si>
  <si>
    <t>Udzielanie pożyczek innym przedsiębiorstwom</t>
  </si>
  <si>
    <t xml:space="preserve"> Pożyczki spłacone innym przedsiębiorstwom</t>
  </si>
  <si>
    <t>Odsetki otrzymane od pożyczek i depozytów</t>
  </si>
  <si>
    <t>Przepływy pieniężne netto wykorzystane w działalności inwestycyjnej</t>
  </si>
  <si>
    <t>Przepływy środków pieniężnych z działalności finansowej</t>
  </si>
  <si>
    <t>Wpływy z tytułu zobowiązań krótkoterminowych wobec banków (w tym wzrost liczby kredytów w rachunku bieżącym)</t>
  </si>
  <si>
    <t>Spłata zobowiązań krótkoterminowych wobec banków (w tym ograniczenie kredytów w rachunku bieżącym)</t>
  </si>
  <si>
    <t>Wpływy z długoterminowych kredytów bankowych</t>
  </si>
  <si>
    <t xml:space="preserve">Spłata zobowiązań z tytułu długoterminowych kreditów </t>
  </si>
  <si>
    <t>Pożyczki od podmiotów powiązanych</t>
  </si>
  <si>
    <t>Spłata pożyczek od spółek powiązanych</t>
  </si>
  <si>
    <t>Pożyczki otrzymane od innych przedsiębiorstw</t>
  </si>
  <si>
    <t>Spłata pożyczek dla innych przedsiębiorstw</t>
  </si>
  <si>
    <t>Wpływy z faktoringu</t>
  </si>
  <si>
    <t>Odsetki i opłaty zapłacone od faktoringu</t>
  </si>
  <si>
    <t>Odsetki i opłaty zapłacone od kredytów na cele inwestycyjne</t>
  </si>
  <si>
    <t>Płatności leasingowe</t>
  </si>
  <si>
    <t>Wpływy z udziałów niekontrolujących w emisji kapitału w spółkach zależnych</t>
  </si>
  <si>
    <t>Wpływy ze sprzedaży odkupionych akcji własnych</t>
  </si>
  <si>
    <t>Odkupione akcje własne</t>
  </si>
  <si>
    <t>Wypłacone dywidendy</t>
  </si>
  <si>
    <t xml:space="preserve">Otrzymane dotacje państwowe </t>
  </si>
  <si>
    <t>Środki pieniężne netto wykorzystane w działalności finansowej</t>
  </si>
  <si>
    <t xml:space="preserve">Netto (zmniejszenie) / powiększenie środków pieniężnych i ich ekwiwalentów  </t>
  </si>
  <si>
    <t>Środki pieniężne i ich ekwiwalenty w dniu 1 stycznia</t>
  </si>
  <si>
    <t>Środki pieniężne i ich ekwiwalenty w dniu 30 czerwca</t>
  </si>
  <si>
    <t>1 stycznia - 30 czerwca 2020 r</t>
  </si>
  <si>
    <t>SKONSOLIDOWANE ZESTAWIENIE ZMIAN W KAPITAŁU WŁASNYM</t>
  </si>
  <si>
    <t>Stan na dzień 1 stycznia 2019 roku</t>
  </si>
  <si>
    <t>Zmiany w kapitale własnym na 2019 rok</t>
  </si>
  <si>
    <t>Efekt odkupionych akcji, w tym:</t>
  </si>
  <si>
    <t>* nabycie odkupionych akcji własnych</t>
  </si>
  <si>
    <t>Skutki restrukturyzacji</t>
  </si>
  <si>
    <t xml:space="preserve">Podział zysku na:                     </t>
  </si>
  <si>
    <t>* rezerwy prawne</t>
  </si>
  <si>
    <t>* dywidendy</t>
  </si>
  <si>
    <t>Skutki wywierane przez udziały niekontrolujące w:</t>
  </si>
  <si>
    <t xml:space="preserve">* nabycie / (pozbywanie się) spółek zależnych </t>
  </si>
  <si>
    <t>* podział dywidend</t>
  </si>
  <si>
    <t xml:space="preserve">* emitowanie kapitału w spółkach zależnych 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</si>
  <si>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</si>
  <si>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</si>
  <si>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</si>
  <si>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</si>
  <si>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 inne składniki całkowitego dochodu, netto od podatków</t>
  </si>
  <si>
    <t xml:space="preserve">Przeliczenie do zysku zatrzymanego </t>
  </si>
  <si>
    <t>Stan na dzień 1 stycznia 2020 roku</t>
  </si>
  <si>
    <t>Zmiany w kapitale własnym za 2020 roku</t>
  </si>
  <si>
    <t>* sprzedaż odkupionych akcji własnych</t>
  </si>
  <si>
    <t xml:space="preserve">Podział zysku na: </t>
  </si>
  <si>
    <t xml:space="preserve">* nabycie spółek zależnych </t>
  </si>
  <si>
    <t xml:space="preserve"> * inne składniki całkowitego dochodu, netto od podatków</t>
  </si>
  <si>
    <t>Saldo 30 czerwca 2019 roku</t>
  </si>
  <si>
    <t>Saldo 30 czerwca 2020 roku</t>
  </si>
  <si>
    <t>W odniesieniu do właścicieli kapitału własnego jednostki dominującej</t>
  </si>
  <si>
    <t>Główny kapitał zakładowy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</si>
  <si>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</si>
  <si>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</si>
  <si>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</si>
  <si>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</si>
  <si>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</si>
  <si>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Całkowity</t>
  </si>
  <si>
    <t>Całkowity kapitał własny</t>
  </si>
  <si>
    <t>Prokuratorzy:</t>
  </si>
  <si>
    <t>Simeon Donew</t>
  </si>
  <si>
    <t>Ivan Badinski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</si>
</sst>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</numFmts>
  <fonts count="8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5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4" fillId="0" borderId="0"/>
    <xf numFmtId="166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21" fillId="0" borderId="0"/>
    <xf numFmtId="0" fontId="75" fillId="0" borderId="0"/>
    <xf numFmtId="9" fontId="21" fillId="0" borderId="0" applyFont="0" applyFill="0" applyBorder="0" applyAlignment="0" applyProtection="0"/>
    <xf numFmtId="0" fontId="75" fillId="0" borderId="0"/>
    <xf numFmtId="0" fontId="76" fillId="0" borderId="0"/>
    <xf numFmtId="166" fontId="13" fillId="0" borderId="0" applyFont="0" applyFill="0" applyBorder="0" applyAlignment="0" applyProtection="0"/>
    <xf numFmtId="0" fontId="13" fillId="0" borderId="0"/>
    <xf numFmtId="0" fontId="77" fillId="0" borderId="0"/>
    <xf numFmtId="9" fontId="13" fillId="0" borderId="0" applyFont="0" applyFill="0" applyBorder="0" applyAlignment="0" applyProtection="0"/>
    <xf numFmtId="0" fontId="13" fillId="0" borderId="0"/>
    <xf numFmtId="0" fontId="76" fillId="0" borderId="0"/>
    <xf numFmtId="0" fontId="2" fillId="0" borderId="0"/>
    <xf numFmtId="0" fontId="78" fillId="0" borderId="0"/>
    <xf numFmtId="0" fontId="1" fillId="0" borderId="0"/>
    <xf numFmtId="0" fontId="13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/>
    <xf numFmtId="9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1" fillId="0" borderId="0"/>
    <xf numFmtId="43" fontId="8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7" fillId="0" borderId="0"/>
    <xf numFmtId="0" fontId="13" fillId="0" borderId="0"/>
  </cellStyleXfs>
  <cellXfs count="356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0" xfId="1" applyFont="1" applyAlignment="1">
      <alignment vertic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11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4" fontId="19" fillId="0" borderId="0" xfId="11" applyNumberFormat="1" applyFont="1" applyFill="1" applyBorder="1" applyAlignment="1"/>
    <xf numFmtId="164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4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center"/>
    </xf>
    <xf numFmtId="164" fontId="16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164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4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4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164" fontId="31" fillId="0" borderId="2" xfId="7" applyNumberFormat="1" applyFont="1" applyFill="1" applyBorder="1" applyAlignment="1">
      <alignment horizontal="right" vertical="center"/>
    </xf>
    <xf numFmtId="164" fontId="31" fillId="0" borderId="0" xfId="7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/>
    </xf>
    <xf numFmtId="164" fontId="31" fillId="0" borderId="3" xfId="7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4" fontId="31" fillId="0" borderId="2" xfId="7" applyNumberFormat="1" applyFont="1" applyFill="1" applyBorder="1" applyAlignment="1">
      <alignment vertical="center"/>
    </xf>
    <xf numFmtId="164" fontId="31" fillId="0" borderId="0" xfId="7" applyNumberFormat="1" applyFont="1" applyFill="1" applyBorder="1" applyAlignment="1">
      <alignment vertical="center"/>
    </xf>
    <xf numFmtId="164" fontId="31" fillId="0" borderId="1" xfId="7" applyNumberFormat="1" applyFont="1" applyFill="1" applyBorder="1" applyAlignment="1">
      <alignment vertical="center"/>
    </xf>
    <xf numFmtId="164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4" fontId="34" fillId="0" borderId="0" xfId="0" applyNumberFormat="1" applyFont="1" applyFill="1" applyBorder="1"/>
    <xf numFmtId="164" fontId="2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4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4" fontId="22" fillId="0" borderId="0" xfId="2" applyNumberFormat="1" applyFont="1" applyFill="1"/>
    <xf numFmtId="0" fontId="20" fillId="0" borderId="0" xfId="2" applyFont="1" applyFill="1"/>
    <xf numFmtId="164" fontId="20" fillId="0" borderId="2" xfId="5" applyNumberFormat="1" applyFont="1" applyFill="1" applyBorder="1" applyAlignment="1">
      <alignment horizontal="right"/>
    </xf>
    <xf numFmtId="164" fontId="20" fillId="0" borderId="1" xfId="5" applyNumberFormat="1" applyFont="1" applyFill="1" applyBorder="1" applyAlignment="1">
      <alignment horizontal="right"/>
    </xf>
    <xf numFmtId="164" fontId="20" fillId="0" borderId="4" xfId="5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right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4" fontId="22" fillId="0" borderId="0" xfId="5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164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21" fillId="0" borderId="0" xfId="0" applyFont="1" applyFill="1"/>
    <xf numFmtId="164" fontId="55" fillId="0" borderId="0" xfId="0" applyNumberFormat="1" applyFont="1" applyFill="1"/>
    <xf numFmtId="164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4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4" fontId="41" fillId="0" borderId="0" xfId="1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164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4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15" fontId="61" fillId="0" borderId="0" xfId="1" applyNumberFormat="1" applyFont="1" applyFill="1" applyBorder="1" applyAlignment="1">
      <alignment horizontal="center" vertical="center" wrapText="1"/>
    </xf>
    <xf numFmtId="0" fontId="63" fillId="0" borderId="0" xfId="8" quotePrefix="1" applyFont="1" applyFill="1" applyBorder="1" applyAlignment="1">
      <alignment horizontal="left" vertical="center"/>
    </xf>
    <xf numFmtId="0" fontId="64" fillId="0" borderId="0" xfId="2" applyFont="1" applyFill="1" applyBorder="1" applyAlignment="1">
      <alignment vertical="top" wrapText="1"/>
    </xf>
    <xf numFmtId="164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4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/>
    <xf numFmtId="164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5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7" fillId="0" borderId="0" xfId="1" applyFont="1" applyFill="1" applyBorder="1" applyAlignment="1">
      <alignment horizontal="left"/>
    </xf>
    <xf numFmtId="0" fontId="46" fillId="0" borderId="0" xfId="4" applyFont="1" applyFill="1"/>
    <xf numFmtId="0" fontId="22" fillId="0" borderId="0" xfId="4" applyFont="1" applyFill="1"/>
    <xf numFmtId="0" fontId="47" fillId="0" borderId="0" xfId="1" applyFont="1" applyFill="1" applyBorder="1" applyAlignment="1">
      <alignment horizontal="right"/>
    </xf>
    <xf numFmtId="164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5" fontId="46" fillId="0" borderId="0" xfId="12" applyFont="1" applyFill="1" applyBorder="1" applyAlignment="1">
      <alignment horizontal="center"/>
    </xf>
    <xf numFmtId="0" fontId="62" fillId="0" borderId="1" xfId="1" applyFont="1" applyFill="1" applyBorder="1" applyAlignment="1">
      <alignment horizontal="left" vertical="center"/>
    </xf>
    <xf numFmtId="0" fontId="62" fillId="0" borderId="0" xfId="1" applyFont="1" applyFill="1" applyBorder="1" applyAlignment="1">
      <alignment horizontal="left" vertical="center"/>
    </xf>
    <xf numFmtId="0" fontId="66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7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8" fillId="0" borderId="1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center" vertical="center"/>
    </xf>
    <xf numFmtId="0" fontId="70" fillId="0" borderId="0" xfId="0" applyFont="1" applyFill="1" applyBorder="1" applyAlignment="1"/>
    <xf numFmtId="0" fontId="69" fillId="0" borderId="0" xfId="0" applyNumberFormat="1" applyFont="1" applyFill="1" applyBorder="1" applyAlignment="1" applyProtection="1">
      <alignment vertical="top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69" fillId="0" borderId="0" xfId="0" applyNumberFormat="1" applyFont="1" applyFill="1" applyBorder="1" applyAlignment="1" applyProtection="1">
      <alignment vertical="top"/>
    </xf>
    <xf numFmtId="0" fontId="70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69" fillId="0" borderId="0" xfId="0" applyFont="1" applyFill="1" applyBorder="1"/>
    <xf numFmtId="0" fontId="72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right"/>
    </xf>
    <xf numFmtId="0" fontId="71" fillId="0" borderId="0" xfId="1" applyFont="1" applyFill="1" applyBorder="1" applyAlignment="1">
      <alignment horizontal="left"/>
    </xf>
    <xf numFmtId="0" fontId="71" fillId="0" borderId="0" xfId="1" applyFont="1" applyFill="1" applyBorder="1" applyAlignment="1">
      <alignment horizontal="right"/>
    </xf>
    <xf numFmtId="0" fontId="73" fillId="0" borderId="0" xfId="3" applyNumberFormat="1" applyFont="1" applyFill="1" applyBorder="1" applyAlignment="1" applyProtection="1">
      <alignment vertical="top"/>
    </xf>
    <xf numFmtId="0" fontId="69" fillId="0" borderId="0" xfId="3" applyFont="1" applyFill="1" applyAlignment="1">
      <alignment horizontal="left"/>
    </xf>
    <xf numFmtId="0" fontId="69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167" fontId="62" fillId="0" borderId="0" xfId="3" applyNumberFormat="1" applyFont="1" applyFill="1" applyBorder="1" applyAlignment="1" applyProtection="1">
      <alignment horizontal="center" vertical="center" wrapText="1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top"/>
      <protection locked="0"/>
    </xf>
    <xf numFmtId="167" fontId="62" fillId="0" borderId="0" xfId="0" applyNumberFormat="1" applyFont="1" applyFill="1" applyBorder="1" applyAlignment="1">
      <alignment horizontal="right"/>
    </xf>
    <xf numFmtId="0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7" fillId="0" borderId="0" xfId="3" applyNumberFormat="1" applyFont="1" applyFill="1" applyBorder="1" applyAlignment="1" applyProtection="1">
      <alignment vertical="center"/>
    </xf>
    <xf numFmtId="167" fontId="66" fillId="0" borderId="0" xfId="11" applyNumberFormat="1" applyFont="1" applyFill="1" applyBorder="1" applyAlignment="1" applyProtection="1">
      <alignment vertical="center"/>
    </xf>
    <xf numFmtId="167" fontId="66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horizontal="right"/>
    </xf>
    <xf numFmtId="167" fontId="62" fillId="0" borderId="0" xfId="3" applyNumberFormat="1" applyFont="1" applyFill="1" applyBorder="1" applyAlignment="1" applyProtection="1">
      <alignment vertical="center"/>
    </xf>
    <xf numFmtId="0" fontId="62" fillId="0" borderId="0" xfId="3" applyNumberFormat="1" applyFont="1" applyFill="1" applyBorder="1" applyAlignment="1" applyProtection="1">
      <alignment vertical="center"/>
    </xf>
    <xf numFmtId="165" fontId="62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2" fillId="0" borderId="4" xfId="3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5" fontId="49" fillId="0" borderId="0" xfId="11" applyNumberFormat="1" applyFont="1" applyFill="1" applyBorder="1" applyAlignment="1" applyProtection="1">
      <alignment horizontal="right"/>
    </xf>
    <xf numFmtId="167" fontId="62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vertical="center"/>
    </xf>
    <xf numFmtId="165" fontId="66" fillId="0" borderId="0" xfId="11" applyNumberFormat="1" applyFont="1" applyFill="1" applyBorder="1" applyAlignment="1" applyProtection="1">
      <alignment horizontal="right"/>
    </xf>
    <xf numFmtId="167" fontId="66" fillId="0" borderId="0" xfId="12" applyNumberFormat="1" applyFont="1" applyFill="1" applyBorder="1" applyAlignment="1" applyProtection="1">
      <alignment horizontal="right"/>
    </xf>
    <xf numFmtId="167" fontId="62" fillId="0" borderId="1" xfId="12" applyNumberFormat="1" applyFont="1" applyFill="1" applyBorder="1" applyAlignment="1" applyProtection="1">
      <alignment horizontal="right"/>
    </xf>
    <xf numFmtId="167" fontId="62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7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7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6" fillId="0" borderId="0" xfId="1" applyFont="1" applyFill="1" applyBorder="1" applyAlignment="1">
      <alignment horizontal="right" vertical="center"/>
    </xf>
    <xf numFmtId="0" fontId="67" fillId="0" borderId="0" xfId="1" quotePrefix="1" applyFont="1" applyFill="1" applyBorder="1" applyAlignment="1">
      <alignment horizontal="left"/>
    </xf>
    <xf numFmtId="0" fontId="67" fillId="0" borderId="0" xfId="3" quotePrefix="1" applyNumberFormat="1" applyFont="1" applyFill="1" applyBorder="1" applyAlignment="1" applyProtection="1">
      <alignment horizontal="right" vertical="top"/>
    </xf>
    <xf numFmtId="0" fontId="67" fillId="0" borderId="0" xfId="3" applyNumberFormat="1" applyFont="1" applyFill="1" applyBorder="1" applyAlignment="1" applyProtection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9" fillId="0" borderId="0" xfId="0" applyFont="1" applyFill="1" applyBorder="1" applyAlignment="1"/>
    <xf numFmtId="0" fontId="20" fillId="0" borderId="0" xfId="2" applyFont="1" applyFill="1" applyBorder="1"/>
    <xf numFmtId="167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2" fillId="0" borderId="5" xfId="12" applyNumberFormat="1" applyFont="1" applyFill="1" applyBorder="1" applyAlignment="1" applyProtection="1">
      <alignment vertical="center"/>
    </xf>
    <xf numFmtId="167" fontId="54" fillId="0" borderId="0" xfId="11" applyNumberFormat="1" applyFont="1" applyFill="1" applyBorder="1" applyAlignment="1">
      <alignment horizontal="right"/>
    </xf>
    <xf numFmtId="164" fontId="20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right" vertical="top" wrapText="1"/>
    </xf>
    <xf numFmtId="166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70" fillId="0" borderId="0" xfId="0" applyNumberFormat="1" applyFont="1" applyFill="1" applyBorder="1" applyAlignment="1" applyProtection="1">
      <alignment vertical="top"/>
    </xf>
    <xf numFmtId="167" fontId="49" fillId="0" borderId="0" xfId="12" applyNumberFormat="1" applyFont="1" applyFill="1" applyBorder="1" applyAlignment="1" applyProtection="1">
      <alignment horizontal="center"/>
    </xf>
    <xf numFmtId="0" fontId="70" fillId="0" borderId="0" xfId="0" applyFont="1" applyFill="1" applyBorder="1"/>
    <xf numFmtId="0" fontId="86" fillId="0" borderId="0" xfId="0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wrapText="1"/>
    </xf>
    <xf numFmtId="0" fontId="47" fillId="0" borderId="0" xfId="0" applyFont="1" applyAlignment="1">
      <alignment horizontal="center" wrapText="1"/>
    </xf>
    <xf numFmtId="0" fontId="87" fillId="0" borderId="0" xfId="0" applyFont="1" applyFill="1" applyBorder="1" applyAlignment="1">
      <alignment horizontal="center" vertical="center"/>
    </xf>
    <xf numFmtId="167" fontId="49" fillId="0" borderId="5" xfId="12" applyNumberFormat="1" applyFont="1" applyFill="1" applyBorder="1" applyAlignment="1" applyProtection="1">
      <alignment horizontal="right"/>
    </xf>
    <xf numFmtId="167" fontId="62" fillId="0" borderId="5" xfId="12" applyNumberFormat="1" applyFont="1" applyFill="1" applyBorder="1" applyAlignment="1" applyProtection="1">
      <alignment horizontal="right"/>
    </xf>
    <xf numFmtId="0" fontId="71" fillId="0" borderId="0" xfId="0" applyFont="1" applyFill="1" applyBorder="1" applyAlignment="1">
      <alignment horizontal="right" vertical="center"/>
    </xf>
    <xf numFmtId="0" fontId="83" fillId="0" borderId="0" xfId="3" applyNumberFormat="1" applyFont="1" applyFill="1" applyBorder="1" applyAlignment="1" applyProtection="1">
      <alignment vertical="top"/>
    </xf>
    <xf numFmtId="0" fontId="85" fillId="0" borderId="0" xfId="0" applyFont="1" applyFill="1" applyBorder="1"/>
    <xf numFmtId="0" fontId="4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3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2" fillId="0" borderId="0" xfId="6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16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30" fillId="0" borderId="0" xfId="1" applyFont="1" applyAlignment="1">
      <alignment vertical="center"/>
    </xf>
    <xf numFmtId="0" fontId="28" fillId="0" borderId="0" xfId="1" applyFont="1" applyAlignment="1">
      <alignment horizontal="right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4" fillId="0" borderId="0" xfId="0" applyFont="1"/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63" fillId="0" borderId="0" xfId="8" quotePrefix="1" applyFont="1" applyAlignment="1">
      <alignment horizontal="left" vertical="center"/>
    </xf>
    <xf numFmtId="0" fontId="64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64" fillId="0" borderId="0" xfId="2" applyFont="1" applyAlignment="1">
      <alignment vertical="top"/>
    </xf>
    <xf numFmtId="0" fontId="24" fillId="0" borderId="0" xfId="2" applyFont="1" applyAlignment="1">
      <alignment vertical="top"/>
    </xf>
    <xf numFmtId="0" fontId="22" fillId="0" borderId="0" xfId="2" applyFont="1" applyAlignment="1">
      <alignment vertical="top" wrapText="1"/>
    </xf>
    <xf numFmtId="0" fontId="69" fillId="0" borderId="0" xfId="0" applyFont="1" applyAlignment="1">
      <alignment vertical="top" wrapText="1"/>
    </xf>
    <xf numFmtId="0" fontId="68" fillId="0" borderId="0" xfId="3" applyFont="1" applyAlignment="1">
      <alignment vertical="center" wrapText="1"/>
    </xf>
    <xf numFmtId="0" fontId="71" fillId="0" borderId="0" xfId="3" applyFont="1" applyAlignment="1">
      <alignment vertical="center" wrapText="1"/>
    </xf>
    <xf numFmtId="0" fontId="69" fillId="0" borderId="0" xfId="3" applyFont="1" applyAlignment="1">
      <alignment vertical="center" wrapText="1"/>
    </xf>
    <xf numFmtId="0" fontId="70" fillId="0" borderId="0" xfId="0" applyFont="1" applyAlignment="1">
      <alignment horizontal="left" vertical="top" indent="1"/>
    </xf>
    <xf numFmtId="0" fontId="68" fillId="0" borderId="0" xfId="0" applyFont="1" applyAlignment="1">
      <alignment vertical="top" wrapText="1"/>
    </xf>
    <xf numFmtId="0" fontId="70" fillId="0" borderId="0" xfId="0" applyFont="1" applyAlignment="1">
      <alignment horizontal="left" vertical="top" wrapText="1" indent="1"/>
    </xf>
    <xf numFmtId="0" fontId="69" fillId="0" borderId="0" xfId="0" applyFont="1" applyAlignment="1">
      <alignment vertical="top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Alignment="1">
      <alignment horizontal="left" wrapText="1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2" fillId="0" borderId="0" xfId="6" applyFont="1" applyFill="1" applyBorder="1" applyAlignment="1">
      <alignment horizontal="center" vertical="center"/>
    </xf>
    <xf numFmtId="0" fontId="69" fillId="0" borderId="0" xfId="3" applyNumberFormat="1" applyFont="1" applyFill="1" applyBorder="1" applyAlignment="1" applyProtection="1"/>
    <xf numFmtId="0" fontId="69" fillId="0" borderId="0" xfId="0" applyFont="1" applyFill="1" applyBorder="1" applyAlignment="1"/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80" zoomScaleNormal="70" zoomScaleSheetLayoutView="80" workbookViewId="0"/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3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4</v>
      </c>
      <c r="D5" s="8" t="s">
        <v>5</v>
      </c>
      <c r="E5" s="11"/>
      <c r="F5" s="6"/>
      <c r="G5" s="6"/>
      <c r="H5" s="6"/>
      <c r="I5" s="6"/>
    </row>
    <row r="6" spans="1:9" ht="17.25" customHeight="1">
      <c r="A6" s="5"/>
      <c r="D6" s="8" t="s">
        <v>6</v>
      </c>
      <c r="E6" s="11"/>
      <c r="F6" s="6"/>
      <c r="G6" s="6"/>
      <c r="H6" s="6"/>
      <c r="I6" s="6"/>
    </row>
    <row r="7" spans="1:9" ht="18.75">
      <c r="A7" s="5"/>
      <c r="D7" s="8" t="s">
        <v>7</v>
      </c>
      <c r="H7" s="6"/>
      <c r="I7" s="6"/>
    </row>
    <row r="8" spans="1:9" ht="16.5">
      <c r="A8" s="7"/>
      <c r="D8" s="8" t="s">
        <v>8</v>
      </c>
      <c r="E8" s="11"/>
      <c r="F8" s="6"/>
      <c r="G8" s="6"/>
      <c r="H8" s="6"/>
      <c r="I8" s="6"/>
    </row>
    <row r="9" spans="1:9" ht="18.75">
      <c r="A9" s="5"/>
      <c r="D9" s="8" t="s">
        <v>9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10</v>
      </c>
      <c r="D12" s="8" t="s">
        <v>5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209</v>
      </c>
      <c r="D14" s="8" t="s">
        <v>210</v>
      </c>
      <c r="E14" s="9"/>
      <c r="F14" s="9"/>
      <c r="G14" s="10"/>
    </row>
    <row r="15" spans="1:9" ht="18.75">
      <c r="A15" s="5"/>
      <c r="D15" s="8" t="s">
        <v>211</v>
      </c>
      <c r="E15" s="9"/>
      <c r="F15" s="9"/>
      <c r="G15" s="10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11</v>
      </c>
      <c r="D17" s="8" t="s">
        <v>12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13</v>
      </c>
      <c r="B19" s="5"/>
      <c r="C19" s="5"/>
      <c r="D19" s="8" t="s">
        <v>14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15</v>
      </c>
      <c r="C21" s="280"/>
      <c r="D21" s="8" t="s">
        <v>62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16</v>
      </c>
      <c r="D24" s="8" t="s">
        <v>17</v>
      </c>
      <c r="E24" s="9"/>
      <c r="F24" s="9"/>
      <c r="G24" s="10"/>
    </row>
    <row r="25" spans="1:9" ht="18.75">
      <c r="A25" s="5"/>
      <c r="D25" s="8" t="s">
        <v>18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19</v>
      </c>
      <c r="C27" s="280"/>
      <c r="D27" s="8" t="s">
        <v>20</v>
      </c>
      <c r="E27" s="9"/>
      <c r="F27" s="10"/>
      <c r="G27" s="12"/>
    </row>
    <row r="28" spans="1:9" ht="18.75">
      <c r="A28" s="5"/>
      <c r="C28" s="280"/>
      <c r="D28" s="8" t="s">
        <v>21</v>
      </c>
      <c r="E28" s="9"/>
      <c r="F28" s="10"/>
      <c r="G28" s="12"/>
    </row>
    <row r="29" spans="1:9" ht="18" customHeight="1">
      <c r="A29" s="5"/>
      <c r="C29" s="6"/>
      <c r="D29" s="8" t="s">
        <v>22</v>
      </c>
      <c r="E29" s="11"/>
      <c r="F29" s="10"/>
      <c r="G29" s="281"/>
      <c r="H29" s="282"/>
      <c r="I29" s="283"/>
    </row>
    <row r="30" spans="1:9" ht="18.75">
      <c r="A30" s="5"/>
      <c r="D30" s="8"/>
      <c r="E30" s="12"/>
      <c r="F30" s="10"/>
      <c r="G30" s="12"/>
    </row>
    <row r="31" spans="1:9" ht="18.75">
      <c r="A31" s="5" t="s">
        <v>23</v>
      </c>
      <c r="D31" s="8" t="s">
        <v>24</v>
      </c>
      <c r="E31" s="9"/>
      <c r="F31" s="9"/>
      <c r="G31" s="9"/>
      <c r="H31" s="5"/>
      <c r="I31" s="5"/>
    </row>
    <row r="32" spans="1:9" ht="18.75">
      <c r="A32" s="5"/>
      <c r="D32" s="8" t="s">
        <v>25</v>
      </c>
      <c r="E32" s="9"/>
      <c r="F32" s="9"/>
      <c r="G32" s="9"/>
      <c r="H32" s="5"/>
      <c r="I32" s="5"/>
    </row>
    <row r="33" spans="1:9" ht="18.75">
      <c r="A33" s="5"/>
      <c r="D33" s="8" t="s">
        <v>26</v>
      </c>
      <c r="E33" s="9"/>
      <c r="F33" s="9"/>
      <c r="G33" s="9"/>
      <c r="H33" s="5"/>
      <c r="I33" s="5"/>
    </row>
    <row r="34" spans="1:9" ht="18.75">
      <c r="A34" s="5"/>
      <c r="D34" s="8" t="s">
        <v>27</v>
      </c>
      <c r="E34" s="9"/>
      <c r="F34" s="9"/>
      <c r="G34" s="9"/>
    </row>
    <row r="35" spans="1:9" ht="18.75">
      <c r="A35" s="5"/>
      <c r="D35" s="8" t="s">
        <v>28</v>
      </c>
      <c r="E35" s="9"/>
      <c r="F35" s="9"/>
      <c r="G35" s="9"/>
    </row>
    <row r="36" spans="1:9" ht="18.75">
      <c r="A36" s="5"/>
      <c r="D36" s="8" t="s">
        <v>29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D39" s="8"/>
      <c r="E39" s="9"/>
      <c r="F39" s="9"/>
      <c r="G39" s="9"/>
    </row>
    <row r="40" spans="1:9" ht="18.75">
      <c r="A40" s="5"/>
      <c r="E40" s="12"/>
      <c r="F40" s="10"/>
      <c r="G40" s="12"/>
    </row>
    <row r="41" spans="1:9" ht="18.75">
      <c r="A41" s="5" t="s">
        <v>30</v>
      </c>
      <c r="D41" s="8" t="s">
        <v>31</v>
      </c>
      <c r="E41" s="12"/>
      <c r="F41" s="12"/>
      <c r="G41" s="12"/>
    </row>
    <row r="42" spans="1:9" ht="18.75">
      <c r="A42" s="5"/>
      <c r="E42" s="12"/>
      <c r="F42" s="10"/>
      <c r="G42" s="12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 spans="1:6" ht="18.75">
      <c r="A49" s="5"/>
      <c r="F49" s="5"/>
    </row>
    <row r="50" spans="1:6"/>
    <row r="51" spans="1:6"/>
    <row r="52" spans="1:6"/>
    <row r="53" spans="1:6"/>
    <row r="54" spans="1:6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</sheetData>
  <pageMargins left="0.78740157480314965" right="0.35433070866141736" top="0.39370078740157483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6"/>
  <sheetViews>
    <sheetView showWhiteSpace="0" view="pageBreakPreview" zoomScale="80" zoomScaleNormal="90" zoomScaleSheetLayoutView="80" workbookViewId="0">
      <selection activeCell="D23" sqref="D23"/>
    </sheetView>
  </sheetViews>
  <sheetFormatPr defaultColWidth="9.28515625" defaultRowHeight="15"/>
  <cols>
    <col min="1" max="1" width="80.42578125" style="300" customWidth="1"/>
    <col min="2" max="2" width="11.5703125" style="20" customWidth="1"/>
    <col min="3" max="3" width="5.28515625" style="16" customWidth="1"/>
    <col min="4" max="4" width="12.28515625" style="16" customWidth="1"/>
    <col min="5" max="5" width="2.28515625" style="16" customWidth="1"/>
    <col min="6" max="6" width="12.28515625" style="16" customWidth="1"/>
    <col min="7" max="7" width="1.5703125" style="16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39" t="s">
        <v>3</v>
      </c>
      <c r="B1" s="340"/>
      <c r="C1" s="340"/>
      <c r="D1" s="340"/>
      <c r="E1" s="340"/>
      <c r="F1" s="340"/>
      <c r="G1" s="340"/>
    </row>
    <row r="2" spans="1:10" s="14" customFormat="1">
      <c r="A2" s="341" t="s">
        <v>66</v>
      </c>
      <c r="B2" s="342"/>
      <c r="C2" s="342"/>
      <c r="D2" s="342"/>
      <c r="E2" s="342"/>
      <c r="F2" s="342"/>
      <c r="G2" s="342"/>
    </row>
    <row r="3" spans="1:10">
      <c r="A3" s="284" t="s">
        <v>61</v>
      </c>
      <c r="B3" s="159"/>
      <c r="C3" s="15"/>
      <c r="D3" s="15"/>
      <c r="E3" s="15"/>
      <c r="F3" s="15"/>
      <c r="G3" s="15"/>
    </row>
    <row r="4" spans="1:10" ht="4.5" customHeight="1">
      <c r="A4" s="285"/>
      <c r="B4" s="159"/>
      <c r="C4" s="15"/>
      <c r="D4" s="15"/>
      <c r="E4" s="15"/>
      <c r="F4" s="15"/>
      <c r="G4" s="15"/>
    </row>
    <row r="5" spans="1:10" ht="5.25" customHeight="1">
      <c r="A5" s="285"/>
      <c r="B5" s="159"/>
      <c r="C5" s="15"/>
      <c r="D5" s="15"/>
      <c r="E5" s="15"/>
      <c r="F5" s="15"/>
      <c r="G5" s="15"/>
    </row>
    <row r="6" spans="1:10" ht="48" customHeight="1">
      <c r="A6" s="286"/>
      <c r="B6" s="343" t="s">
        <v>67</v>
      </c>
      <c r="C6" s="262"/>
      <c r="D6" s="272" t="s">
        <v>68</v>
      </c>
      <c r="E6" s="273"/>
      <c r="F6" s="272" t="s">
        <v>69</v>
      </c>
      <c r="G6" s="262"/>
    </row>
    <row r="7" spans="1:10">
      <c r="A7" s="286"/>
      <c r="B7" s="343"/>
      <c r="C7" s="262"/>
      <c r="D7" s="279" t="s">
        <v>0</v>
      </c>
      <c r="E7" s="273"/>
      <c r="F7" s="279" t="s">
        <v>0</v>
      </c>
      <c r="G7" s="262"/>
    </row>
    <row r="8" spans="1:10">
      <c r="A8" s="287"/>
    </row>
    <row r="9" spans="1:10">
      <c r="A9" s="287"/>
    </row>
    <row r="10" spans="1:10" ht="15" customHeight="1">
      <c r="A10" s="286" t="s">
        <v>32</v>
      </c>
      <c r="B10" s="20">
        <v>3</v>
      </c>
      <c r="D10" s="17">
        <v>678997</v>
      </c>
      <c r="F10" s="17">
        <v>611937</v>
      </c>
      <c r="H10" s="265"/>
      <c r="J10" s="18"/>
    </row>
    <row r="11" spans="1:10">
      <c r="A11" s="286" t="s">
        <v>33</v>
      </c>
      <c r="B11" s="20">
        <v>4</v>
      </c>
      <c r="D11" s="17">
        <v>5237</v>
      </c>
      <c r="F11" s="17">
        <v>6074</v>
      </c>
    </row>
    <row r="12" spans="1:10">
      <c r="A12" s="288" t="s">
        <v>34</v>
      </c>
      <c r="D12" s="19">
        <v>5808</v>
      </c>
      <c r="F12" s="19">
        <v>289</v>
      </c>
      <c r="G12" s="20"/>
      <c r="J12" s="18"/>
    </row>
    <row r="13" spans="1:10">
      <c r="A13" s="286" t="s">
        <v>35</v>
      </c>
      <c r="B13" s="20">
        <v>5</v>
      </c>
      <c r="D13" s="17">
        <v>-48348</v>
      </c>
      <c r="F13" s="17">
        <v>-43367</v>
      </c>
      <c r="H13" s="21"/>
      <c r="J13" s="18"/>
    </row>
    <row r="14" spans="1:10">
      <c r="A14" s="286" t="s">
        <v>36</v>
      </c>
      <c r="B14" s="20">
        <v>6</v>
      </c>
      <c r="D14" s="17">
        <v>-37798</v>
      </c>
      <c r="F14" s="17">
        <v>-35342</v>
      </c>
      <c r="H14" s="21"/>
      <c r="J14" s="18"/>
    </row>
    <row r="15" spans="1:10">
      <c r="A15" s="286" t="s">
        <v>37</v>
      </c>
      <c r="B15" s="20">
        <v>7</v>
      </c>
      <c r="D15" s="17">
        <v>-65979</v>
      </c>
      <c r="F15" s="17">
        <v>-63512</v>
      </c>
      <c r="H15" s="22"/>
    </row>
    <row r="16" spans="1:10">
      <c r="A16" s="286" t="s">
        <v>38</v>
      </c>
      <c r="B16" s="20" t="s">
        <v>2</v>
      </c>
      <c r="D16" s="17">
        <v>-21765</v>
      </c>
      <c r="F16" s="17">
        <v>-21231</v>
      </c>
      <c r="H16" s="21"/>
    </row>
    <row r="17" spans="1:11">
      <c r="A17" s="286" t="s">
        <v>39</v>
      </c>
      <c r="D17" s="17">
        <v>-486250</v>
      </c>
      <c r="F17" s="17">
        <v>-423227</v>
      </c>
      <c r="H17" s="21"/>
    </row>
    <row r="18" spans="1:11">
      <c r="A18" s="286" t="s">
        <v>40</v>
      </c>
      <c r="B18" s="20">
        <v>8</v>
      </c>
      <c r="D18" s="17">
        <v>-3156</v>
      </c>
      <c r="F18" s="17">
        <v>-3490</v>
      </c>
      <c r="H18" s="22"/>
      <c r="J18" s="18"/>
    </row>
    <row r="19" spans="1:11" ht="15" customHeight="1">
      <c r="A19" s="285" t="s">
        <v>41</v>
      </c>
      <c r="D19" s="23">
        <f>SUM(D10:D18)</f>
        <v>26746</v>
      </c>
      <c r="F19" s="23">
        <f>SUM(F10:F18)</f>
        <v>28131</v>
      </c>
      <c r="H19" s="21"/>
      <c r="K19" s="18"/>
    </row>
    <row r="20" spans="1:11" ht="8.25" customHeight="1">
      <c r="A20" s="286"/>
      <c r="D20" s="17"/>
      <c r="F20" s="17"/>
      <c r="H20" s="21"/>
    </row>
    <row r="21" spans="1:11">
      <c r="A21" s="286" t="s">
        <v>42</v>
      </c>
      <c r="B21" s="20">
        <v>10</v>
      </c>
      <c r="D21" s="17">
        <v>2459</v>
      </c>
      <c r="F21" s="17">
        <v>3473</v>
      </c>
      <c r="H21" s="21"/>
    </row>
    <row r="22" spans="1:11">
      <c r="A22" s="286" t="s">
        <v>43</v>
      </c>
      <c r="B22" s="20">
        <v>11</v>
      </c>
      <c r="D22" s="17">
        <v>-9447</v>
      </c>
      <c r="F22" s="17">
        <v>-6056</v>
      </c>
      <c r="H22" s="21"/>
    </row>
    <row r="23" spans="1:11">
      <c r="A23" s="289" t="s">
        <v>44</v>
      </c>
      <c r="D23" s="23">
        <f>SUM(D21:D22)</f>
        <v>-6988</v>
      </c>
      <c r="F23" s="23">
        <f>SUM(F21:F22)</f>
        <v>-2583</v>
      </c>
      <c r="H23" s="21"/>
    </row>
    <row r="24" spans="1:11" ht="9" customHeight="1">
      <c r="A24" s="289"/>
      <c r="D24" s="25"/>
      <c r="F24" s="25"/>
      <c r="H24" s="21"/>
    </row>
    <row r="25" spans="1:11">
      <c r="A25" s="286" t="s">
        <v>45</v>
      </c>
      <c r="B25" s="20">
        <v>12</v>
      </c>
      <c r="D25" s="17">
        <v>2543</v>
      </c>
      <c r="F25" s="17">
        <v>1884</v>
      </c>
      <c r="H25" s="21"/>
    </row>
    <row r="26" spans="1:11" hidden="1">
      <c r="A26" s="286" t="s">
        <v>1</v>
      </c>
      <c r="D26" s="17">
        <v>0</v>
      </c>
      <c r="F26" s="17">
        <v>0</v>
      </c>
      <c r="H26" s="21"/>
    </row>
    <row r="27" spans="1:11">
      <c r="A27" s="285" t="s">
        <v>46</v>
      </c>
      <c r="D27" s="23">
        <f>D19+D23+D25</f>
        <v>22301</v>
      </c>
      <c r="F27" s="23">
        <f>F19+F23+F25+F26</f>
        <v>27432</v>
      </c>
      <c r="H27" s="24"/>
    </row>
    <row r="28" spans="1:11" ht="6.75" customHeight="1">
      <c r="A28" s="285"/>
      <c r="D28" s="123"/>
      <c r="F28" s="123"/>
      <c r="H28" s="24"/>
    </row>
    <row r="29" spans="1:11">
      <c r="A29" s="286" t="s">
        <v>47</v>
      </c>
      <c r="D29" s="26">
        <v>-3590</v>
      </c>
      <c r="F29" s="26">
        <v>-3224</v>
      </c>
      <c r="H29" s="24"/>
    </row>
    <row r="30" spans="1:11" ht="6.75" customHeight="1">
      <c r="A30" s="285"/>
      <c r="B30" s="160"/>
      <c r="C30" s="27"/>
      <c r="D30" s="25"/>
      <c r="E30" s="27"/>
      <c r="F30" s="25"/>
      <c r="G30" s="27"/>
      <c r="H30" s="24"/>
      <c r="J30" s="28"/>
    </row>
    <row r="31" spans="1:11" ht="7.5" customHeight="1">
      <c r="A31" s="285"/>
      <c r="B31" s="160"/>
      <c r="C31" s="27"/>
      <c r="D31" s="25"/>
      <c r="E31" s="27"/>
      <c r="F31" s="25"/>
      <c r="G31" s="27"/>
      <c r="H31" s="24"/>
      <c r="J31" s="28"/>
    </row>
    <row r="32" spans="1:11" ht="15.75" thickBot="1">
      <c r="A32" s="285" t="s">
        <v>48</v>
      </c>
      <c r="B32" s="160"/>
      <c r="C32" s="27"/>
      <c r="D32" s="111">
        <f>D27+D29</f>
        <v>18711</v>
      </c>
      <c r="E32" s="27"/>
      <c r="F32" s="111">
        <f>F27+F29</f>
        <v>24208</v>
      </c>
      <c r="G32" s="27"/>
      <c r="H32" s="24"/>
      <c r="J32" s="28"/>
    </row>
    <row r="33" spans="1:10" ht="15.75" thickTop="1">
      <c r="A33" s="285"/>
      <c r="B33" s="160"/>
      <c r="C33" s="27"/>
      <c r="D33" s="25"/>
      <c r="E33" s="27"/>
      <c r="F33" s="25"/>
      <c r="G33" s="27"/>
      <c r="H33" s="24"/>
      <c r="J33" s="28"/>
    </row>
    <row r="34" spans="1:10">
      <c r="A34" s="285" t="s">
        <v>49</v>
      </c>
      <c r="C34" s="29"/>
      <c r="D34" s="25"/>
      <c r="E34" s="29"/>
      <c r="F34" s="25"/>
      <c r="G34" s="27"/>
      <c r="H34" s="24"/>
      <c r="J34" s="28"/>
    </row>
    <row r="35" spans="1:10">
      <c r="A35" s="290" t="s">
        <v>50</v>
      </c>
      <c r="C35" s="29"/>
      <c r="D35" s="25"/>
      <c r="E35" s="29"/>
      <c r="F35" s="25"/>
      <c r="G35" s="27"/>
      <c r="H35" s="24"/>
      <c r="J35" s="28"/>
    </row>
    <row r="36" spans="1:10">
      <c r="A36" s="291" t="s">
        <v>51</v>
      </c>
      <c r="B36" s="20">
        <v>13</v>
      </c>
      <c r="C36" s="29"/>
      <c r="D36" s="37">
        <v>-619</v>
      </c>
      <c r="E36" s="29"/>
      <c r="F36" s="37">
        <v>-544</v>
      </c>
      <c r="G36" s="27"/>
      <c r="H36" s="24"/>
      <c r="J36" s="28"/>
    </row>
    <row r="37" spans="1:10">
      <c r="A37" s="292"/>
      <c r="C37" s="29"/>
      <c r="D37" s="261">
        <f>SUM(D36:D36)</f>
        <v>-619</v>
      </c>
      <c r="E37" s="29"/>
      <c r="F37" s="261">
        <f>SUM(F36:F36)</f>
        <v>-544</v>
      </c>
      <c r="G37" s="27"/>
      <c r="H37" s="24"/>
      <c r="J37" s="28"/>
    </row>
    <row r="38" spans="1:10">
      <c r="A38" s="290" t="s">
        <v>52</v>
      </c>
      <c r="B38" s="161"/>
      <c r="C38" s="29"/>
      <c r="D38" s="37"/>
      <c r="E38" s="29"/>
      <c r="F38" s="25"/>
      <c r="G38" s="27"/>
      <c r="H38" s="24"/>
      <c r="J38" s="28"/>
    </row>
    <row r="39" spans="1:10">
      <c r="A39" s="291" t="s">
        <v>53</v>
      </c>
      <c r="B39" s="161"/>
      <c r="C39" s="29"/>
      <c r="D39" s="37">
        <v>-1611</v>
      </c>
      <c r="E39" s="37"/>
      <c r="F39" s="37">
        <v>1967</v>
      </c>
      <c r="G39" s="27"/>
      <c r="H39" s="24"/>
      <c r="J39" s="28"/>
    </row>
    <row r="40" spans="1:10">
      <c r="A40" s="285"/>
      <c r="B40" s="161"/>
      <c r="C40" s="29"/>
      <c r="D40" s="23">
        <f>SUM(D39:D39)</f>
        <v>-1611</v>
      </c>
      <c r="E40" s="29"/>
      <c r="F40" s="23">
        <f>SUM(F39:F39)</f>
        <v>1967</v>
      </c>
      <c r="G40" s="27"/>
      <c r="H40" s="24"/>
      <c r="J40" s="28"/>
    </row>
    <row r="41" spans="1:10">
      <c r="A41" s="285" t="s">
        <v>54</v>
      </c>
      <c r="B41" s="161">
        <v>13</v>
      </c>
      <c r="C41" s="29"/>
      <c r="D41" s="23">
        <f>D37+D40</f>
        <v>-2230</v>
      </c>
      <c r="E41" s="29"/>
      <c r="F41" s="23">
        <f>F37+F40</f>
        <v>1423</v>
      </c>
      <c r="G41" s="27"/>
      <c r="H41" s="24"/>
      <c r="J41" s="28"/>
    </row>
    <row r="42" spans="1:10">
      <c r="A42" s="285"/>
      <c r="B42" s="161"/>
      <c r="C42" s="29"/>
      <c r="D42" s="25"/>
      <c r="E42" s="29"/>
      <c r="F42" s="25"/>
      <c r="G42" s="27"/>
      <c r="H42" s="24"/>
      <c r="J42" s="28"/>
    </row>
    <row r="43" spans="1:10" ht="15.75" thickBot="1">
      <c r="A43" s="293" t="s">
        <v>55</v>
      </c>
      <c r="B43" s="160"/>
      <c r="C43" s="27"/>
      <c r="D43" s="111">
        <f>+D32+D41</f>
        <v>16481</v>
      </c>
      <c r="E43" s="27"/>
      <c r="F43" s="111">
        <f>+F32+F41</f>
        <v>25631</v>
      </c>
      <c r="G43" s="27"/>
      <c r="H43" s="24"/>
      <c r="J43" s="28"/>
    </row>
    <row r="44" spans="1:10" ht="8.25" customHeight="1" thickTop="1">
      <c r="A44" s="290"/>
      <c r="B44" s="161"/>
      <c r="C44" s="29"/>
      <c r="D44" s="25"/>
      <c r="E44" s="29"/>
      <c r="F44" s="25"/>
      <c r="G44" s="27"/>
      <c r="H44" s="24"/>
      <c r="J44" s="28"/>
    </row>
    <row r="45" spans="1:10">
      <c r="A45" s="293" t="s">
        <v>56</v>
      </c>
      <c r="B45" s="162"/>
      <c r="C45" s="31"/>
      <c r="D45" s="32"/>
      <c r="E45" s="31"/>
      <c r="F45" s="32"/>
      <c r="G45" s="33"/>
      <c r="H45" s="24"/>
    </row>
    <row r="46" spans="1:10">
      <c r="A46" s="294" t="s">
        <v>57</v>
      </c>
      <c r="B46" s="36"/>
      <c r="C46" s="34"/>
      <c r="D46" s="35">
        <v>20619</v>
      </c>
      <c r="E46" s="34"/>
      <c r="F46" s="35">
        <v>22647</v>
      </c>
      <c r="G46" s="36"/>
      <c r="H46" s="24"/>
    </row>
    <row r="47" spans="1:10">
      <c r="A47" s="295" t="s">
        <v>58</v>
      </c>
      <c r="B47" s="36"/>
      <c r="C47" s="34"/>
      <c r="D47" s="37">
        <v>-1908</v>
      </c>
      <c r="E47" s="34"/>
      <c r="F47" s="37">
        <v>1561</v>
      </c>
      <c r="G47" s="34"/>
      <c r="H47" s="24"/>
    </row>
    <row r="48" spans="1:10" ht="9" customHeight="1">
      <c r="A48" s="296"/>
      <c r="B48" s="162"/>
      <c r="C48" s="31"/>
      <c r="D48" s="122"/>
      <c r="E48" s="31"/>
      <c r="F48" s="122"/>
      <c r="G48" s="33"/>
      <c r="H48" s="24"/>
    </row>
    <row r="49" spans="1:10">
      <c r="A49" s="297" t="s">
        <v>59</v>
      </c>
      <c r="B49" s="162"/>
      <c r="C49" s="31"/>
      <c r="D49" s="122"/>
      <c r="E49" s="31"/>
      <c r="F49" s="122"/>
      <c r="G49" s="33"/>
      <c r="H49" s="24"/>
    </row>
    <row r="50" spans="1:10">
      <c r="A50" s="294" t="s">
        <v>57</v>
      </c>
      <c r="B50" s="36"/>
      <c r="C50" s="34"/>
      <c r="D50" s="35">
        <v>19075</v>
      </c>
      <c r="E50" s="34"/>
      <c r="F50" s="35">
        <v>23134</v>
      </c>
      <c r="G50" s="36"/>
      <c r="H50" s="24"/>
      <c r="J50" s="30"/>
    </row>
    <row r="51" spans="1:10">
      <c r="A51" s="295" t="s">
        <v>58</v>
      </c>
      <c r="B51" s="36"/>
      <c r="C51" s="34"/>
      <c r="D51" s="37">
        <v>-2594</v>
      </c>
      <c r="E51" s="34"/>
      <c r="F51" s="37">
        <v>2497</v>
      </c>
      <c r="G51" s="34"/>
      <c r="H51" s="24"/>
    </row>
    <row r="52" spans="1:10" ht="8.25" customHeight="1">
      <c r="A52" s="295"/>
      <c r="B52" s="38"/>
      <c r="C52" s="38"/>
      <c r="D52" s="39"/>
      <c r="E52" s="38"/>
      <c r="F52" s="39"/>
      <c r="G52" s="38"/>
    </row>
    <row r="53" spans="1:10">
      <c r="A53" s="298"/>
    </row>
    <row r="54" spans="1:10">
      <c r="A54" s="298"/>
    </row>
    <row r="55" spans="1:10">
      <c r="A55" s="344" t="s">
        <v>65</v>
      </c>
      <c r="B55" s="344"/>
      <c r="C55" s="344"/>
      <c r="D55" s="344"/>
      <c r="E55" s="344"/>
      <c r="F55" s="344"/>
      <c r="G55" s="27"/>
    </row>
    <row r="56" spans="1:10">
      <c r="A56" s="299"/>
      <c r="B56" s="160"/>
      <c r="C56" s="27"/>
      <c r="D56" s="27"/>
      <c r="E56" s="27"/>
      <c r="F56" s="27"/>
      <c r="G56" s="27"/>
    </row>
    <row r="57" spans="1:10">
      <c r="A57" s="299"/>
      <c r="B57" s="160"/>
      <c r="C57" s="27"/>
      <c r="D57" s="27"/>
      <c r="E57" s="27"/>
      <c r="F57" s="27"/>
      <c r="G57" s="27"/>
    </row>
    <row r="58" spans="1:10">
      <c r="A58" s="298"/>
    </row>
    <row r="60" spans="1:10">
      <c r="A60" s="301" t="s">
        <v>63</v>
      </c>
    </row>
    <row r="61" spans="1:10">
      <c r="A61" s="302" t="s">
        <v>64</v>
      </c>
    </row>
    <row r="63" spans="1:10">
      <c r="A63" s="303" t="s">
        <v>60</v>
      </c>
    </row>
    <row r="64" spans="1:10">
      <c r="A64" s="304" t="s">
        <v>12</v>
      </c>
    </row>
    <row r="65" spans="1:8">
      <c r="A65" s="305"/>
    </row>
    <row r="66" spans="1:8">
      <c r="A66" s="306" t="s">
        <v>13</v>
      </c>
    </row>
    <row r="67" spans="1:8">
      <c r="A67" s="307" t="s">
        <v>14</v>
      </c>
    </row>
    <row r="69" spans="1:8">
      <c r="A69" s="286"/>
    </row>
    <row r="70" spans="1:8">
      <c r="A70" s="286"/>
    </row>
    <row r="71" spans="1:8">
      <c r="A71" s="286"/>
    </row>
    <row r="72" spans="1:8">
      <c r="A72" s="286"/>
      <c r="H72" s="266"/>
    </row>
    <row r="73" spans="1:8">
      <c r="A73" s="338"/>
      <c r="B73" s="338"/>
      <c r="C73" s="338"/>
      <c r="D73" s="338"/>
      <c r="E73" s="338"/>
      <c r="F73" s="338"/>
      <c r="G73" s="338"/>
    </row>
    <row r="74" spans="1:8" ht="17.25" customHeight="1">
      <c r="A74" s="301"/>
      <c r="B74" s="46"/>
      <c r="C74" s="46"/>
      <c r="D74" s="46"/>
      <c r="E74" s="46"/>
      <c r="F74" s="46"/>
      <c r="G74" s="46"/>
    </row>
    <row r="75" spans="1:8">
      <c r="A75" s="308"/>
    </row>
    <row r="76" spans="1:8">
      <c r="A76" s="309"/>
    </row>
    <row r="77" spans="1:8">
      <c r="A77" s="310"/>
    </row>
    <row r="78" spans="1:8">
      <c r="A78" s="310"/>
    </row>
    <row r="79" spans="1:8">
      <c r="A79" s="306"/>
    </row>
    <row r="80" spans="1:8">
      <c r="A80" s="12"/>
    </row>
    <row r="81" spans="1:1">
      <c r="A81" s="305"/>
    </row>
    <row r="86" spans="1:1">
      <c r="A86" s="311"/>
    </row>
  </sheetData>
  <mergeCells count="5">
    <mergeCell ref="A73:G73"/>
    <mergeCell ref="A1:G1"/>
    <mergeCell ref="A2:G2"/>
    <mergeCell ref="B6:B7"/>
    <mergeCell ref="A55:F55"/>
  </mergeCells>
  <pageMargins left="0.6692913385826772" right="0.39370078740157483" top="0.51181102362204722" bottom="0.47244094488188981" header="0.31496062992125984" footer="0.31496062992125984"/>
  <pageSetup paperSize="9" scale="68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topLeftCell="B49" zoomScale="90" zoomScaleNormal="90" zoomScaleSheetLayoutView="90" workbookViewId="0"/>
  </sheetViews>
  <sheetFormatPr defaultColWidth="9.28515625" defaultRowHeight="12.75"/>
  <cols>
    <col min="1" max="1" width="67.42578125" style="50" customWidth="1"/>
    <col min="2" max="2" width="8.28515625" style="50" customWidth="1"/>
    <col min="3" max="3" width="12.7109375" style="50" customWidth="1"/>
    <col min="4" max="4" width="14.42578125" style="73" customWidth="1"/>
    <col min="5" max="5" width="1.28515625" style="50" customWidth="1"/>
    <col min="6" max="6" width="14.5703125" style="73" customWidth="1"/>
    <col min="7" max="7" width="1.28515625" style="50" customWidth="1"/>
    <col min="8" max="8" width="1.5703125" style="50" customWidth="1"/>
    <col min="9" max="16384" width="9.28515625" style="50"/>
  </cols>
  <sheetData>
    <row r="1" spans="1:8" ht="14.25">
      <c r="A1" s="47" t="s">
        <v>3</v>
      </c>
      <c r="B1" s="48"/>
      <c r="C1" s="48"/>
      <c r="D1" s="49"/>
      <c r="E1" s="48"/>
      <c r="F1" s="49"/>
      <c r="G1" s="48"/>
    </row>
    <row r="2" spans="1:8" ht="14.25">
      <c r="A2" s="51" t="s">
        <v>70</v>
      </c>
      <c r="B2" s="52"/>
      <c r="C2" s="52"/>
      <c r="D2" s="53"/>
      <c r="E2" s="52"/>
      <c r="F2" s="53"/>
      <c r="G2" s="52"/>
    </row>
    <row r="3" spans="1:8" ht="15">
      <c r="A3" s="51" t="s">
        <v>61</v>
      </c>
      <c r="B3" s="54"/>
      <c r="C3" s="54"/>
      <c r="D3" s="55"/>
      <c r="E3" s="54"/>
      <c r="F3" s="55"/>
      <c r="G3" s="54"/>
    </row>
    <row r="4" spans="1:8" ht="26.25" customHeight="1">
      <c r="A4" s="56"/>
      <c r="B4" s="262"/>
      <c r="C4" s="345" t="s">
        <v>67</v>
      </c>
      <c r="D4" s="346" t="s">
        <v>118</v>
      </c>
      <c r="E4" s="263"/>
      <c r="F4" s="346" t="s">
        <v>119</v>
      </c>
      <c r="G4" s="163"/>
    </row>
    <row r="5" spans="1:8" ht="12" customHeight="1">
      <c r="B5" s="262"/>
      <c r="C5" s="345"/>
      <c r="D5" s="347"/>
      <c r="E5" s="263"/>
      <c r="F5" s="347"/>
      <c r="G5" s="163"/>
    </row>
    <row r="6" spans="1:8" ht="12" customHeight="1">
      <c r="A6"/>
      <c r="B6" s="262"/>
      <c r="C6" s="263"/>
      <c r="D6" s="264"/>
      <c r="E6" s="263"/>
      <c r="F6" s="264"/>
      <c r="G6" s="163"/>
    </row>
    <row r="7" spans="1:8" ht="14.25">
      <c r="A7" s="284" t="s">
        <v>71</v>
      </c>
      <c r="B7" s="20"/>
      <c r="C7" s="20"/>
      <c r="D7" s="57"/>
      <c r="E7" s="20"/>
      <c r="F7" s="57"/>
      <c r="G7" s="20"/>
    </row>
    <row r="8" spans="1:8" ht="14.25">
      <c r="A8" s="284" t="s">
        <v>72</v>
      </c>
      <c r="B8" s="58"/>
      <c r="C8" s="58"/>
      <c r="D8" s="59"/>
      <c r="E8" s="58"/>
      <c r="F8" s="59"/>
      <c r="G8" s="58"/>
    </row>
    <row r="9" spans="1:8" ht="15">
      <c r="A9" s="312" t="s">
        <v>73</v>
      </c>
      <c r="B9" s="61"/>
      <c r="C9" s="61">
        <v>14</v>
      </c>
      <c r="D9" s="164">
        <v>376441</v>
      </c>
      <c r="E9" s="61"/>
      <c r="F9" s="164">
        <v>378625</v>
      </c>
      <c r="G9" s="61"/>
    </row>
    <row r="10" spans="1:8" ht="15">
      <c r="A10" s="313" t="s">
        <v>74</v>
      </c>
      <c r="B10" s="61"/>
      <c r="C10" s="61">
        <v>15</v>
      </c>
      <c r="D10" s="164">
        <v>40212</v>
      </c>
      <c r="E10" s="61"/>
      <c r="F10" s="164">
        <v>42829</v>
      </c>
      <c r="G10" s="61"/>
    </row>
    <row r="11" spans="1:8" ht="15">
      <c r="A11" s="313" t="s">
        <v>75</v>
      </c>
      <c r="B11" s="61"/>
      <c r="C11" s="61">
        <v>15</v>
      </c>
      <c r="D11" s="164">
        <v>15724</v>
      </c>
      <c r="E11" s="61"/>
      <c r="F11" s="164">
        <v>15909</v>
      </c>
      <c r="G11" s="61"/>
    </row>
    <row r="12" spans="1:8" ht="15">
      <c r="A12" s="312" t="s">
        <v>76</v>
      </c>
      <c r="B12" s="61"/>
      <c r="C12" s="61">
        <v>16</v>
      </c>
      <c r="D12" s="164">
        <v>11277</v>
      </c>
      <c r="E12" s="61"/>
      <c r="F12" s="164">
        <v>10856</v>
      </c>
      <c r="G12" s="61"/>
    </row>
    <row r="13" spans="1:8" ht="15">
      <c r="A13" s="314" t="s">
        <v>77</v>
      </c>
      <c r="B13" s="61"/>
      <c r="C13" s="61">
        <v>17</v>
      </c>
      <c r="D13" s="164">
        <v>65528</v>
      </c>
      <c r="E13" s="61"/>
      <c r="F13" s="164">
        <v>62985</v>
      </c>
      <c r="G13" s="61"/>
    </row>
    <row r="14" spans="1:8" ht="15">
      <c r="A14" s="313" t="s">
        <v>78</v>
      </c>
      <c r="B14" s="61"/>
      <c r="C14" s="61">
        <v>18</v>
      </c>
      <c r="D14" s="164">
        <v>13975</v>
      </c>
      <c r="E14" s="61"/>
      <c r="F14" s="164">
        <v>10079</v>
      </c>
      <c r="G14" s="61"/>
    </row>
    <row r="15" spans="1:8" ht="15">
      <c r="A15" s="314" t="s">
        <v>79</v>
      </c>
      <c r="B15" s="61"/>
      <c r="C15" s="61">
        <v>19</v>
      </c>
      <c r="D15" s="164">
        <v>57651</v>
      </c>
      <c r="E15" s="61"/>
      <c r="F15" s="164">
        <v>91794</v>
      </c>
      <c r="G15" s="61"/>
      <c r="H15" s="118"/>
    </row>
    <row r="16" spans="1:8" ht="15">
      <c r="A16" s="314" t="s">
        <v>80</v>
      </c>
      <c r="B16" s="61"/>
      <c r="C16" s="61">
        <v>20</v>
      </c>
      <c r="D16" s="164">
        <v>11014</v>
      </c>
      <c r="E16" s="61"/>
      <c r="F16" s="164">
        <v>10674</v>
      </c>
      <c r="G16" s="61"/>
    </row>
    <row r="17" spans="1:10" ht="15">
      <c r="A17" s="313" t="s">
        <v>81</v>
      </c>
      <c r="B17" s="69"/>
      <c r="C17" s="69"/>
      <c r="D17" s="164">
        <v>1978</v>
      </c>
      <c r="E17" s="69"/>
      <c r="F17" s="164">
        <v>2421</v>
      </c>
      <c r="G17" s="69"/>
    </row>
    <row r="18" spans="1:10" ht="14.25" customHeight="1">
      <c r="A18" s="315"/>
      <c r="B18" s="58"/>
      <c r="C18" s="58"/>
      <c r="D18" s="64">
        <f>SUM(D9:D17)</f>
        <v>593800</v>
      </c>
      <c r="E18" s="58"/>
      <c r="F18" s="64">
        <f>SUM(F9:F17)</f>
        <v>626172</v>
      </c>
      <c r="G18" s="58"/>
    </row>
    <row r="19" spans="1:10" ht="15">
      <c r="A19" s="284" t="s">
        <v>82</v>
      </c>
      <c r="B19" s="58"/>
      <c r="C19" s="58"/>
      <c r="D19" s="260"/>
      <c r="E19" s="58"/>
      <c r="F19" s="119"/>
      <c r="G19" s="58"/>
      <c r="H19" s="115"/>
    </row>
    <row r="20" spans="1:10" ht="15">
      <c r="A20" s="312" t="s">
        <v>83</v>
      </c>
      <c r="B20" s="61"/>
      <c r="C20" s="61">
        <v>21</v>
      </c>
      <c r="D20" s="164">
        <v>242788</v>
      </c>
      <c r="E20" s="61"/>
      <c r="F20" s="164">
        <v>229873</v>
      </c>
      <c r="G20" s="61"/>
    </row>
    <row r="21" spans="1:10" ht="15">
      <c r="A21" s="312" t="s">
        <v>84</v>
      </c>
      <c r="B21" s="61"/>
      <c r="C21" s="120">
        <v>22</v>
      </c>
      <c r="D21" s="164">
        <v>288368</v>
      </c>
      <c r="E21" s="120"/>
      <c r="F21" s="164">
        <v>255660</v>
      </c>
      <c r="G21" s="120"/>
    </row>
    <row r="22" spans="1:10" ht="15">
      <c r="A22" s="312" t="s">
        <v>85</v>
      </c>
      <c r="B22" s="61"/>
      <c r="C22" s="120">
        <v>23</v>
      </c>
      <c r="D22" s="164">
        <v>5382</v>
      </c>
      <c r="E22" s="120"/>
      <c r="F22" s="164">
        <v>7112</v>
      </c>
      <c r="G22" s="120"/>
      <c r="H22" s="63"/>
      <c r="J22" s="63"/>
    </row>
    <row r="23" spans="1:10" ht="15">
      <c r="A23" s="312" t="s">
        <v>86</v>
      </c>
      <c r="B23" s="61"/>
      <c r="C23" s="120"/>
      <c r="D23" s="164">
        <v>1462</v>
      </c>
      <c r="E23" s="120"/>
      <c r="F23" s="164">
        <v>1462</v>
      </c>
      <c r="G23" s="120"/>
      <c r="H23" s="63"/>
      <c r="J23" s="63"/>
    </row>
    <row r="24" spans="1:10" ht="15">
      <c r="A24" s="312" t="s">
        <v>87</v>
      </c>
      <c r="B24" s="61"/>
      <c r="C24" s="61">
        <v>24</v>
      </c>
      <c r="D24" s="164">
        <v>31782</v>
      </c>
      <c r="E24" s="61"/>
      <c r="F24" s="164">
        <v>27480</v>
      </c>
      <c r="G24" s="61"/>
    </row>
    <row r="25" spans="1:10" ht="15">
      <c r="A25" s="312" t="s">
        <v>88</v>
      </c>
      <c r="B25" s="61"/>
      <c r="C25" s="61">
        <v>25</v>
      </c>
      <c r="D25" s="164">
        <v>21104</v>
      </c>
      <c r="E25" s="61"/>
      <c r="F25" s="164">
        <v>27513</v>
      </c>
      <c r="G25" s="61"/>
    </row>
    <row r="26" spans="1:10" ht="14.25">
      <c r="A26" s="284"/>
      <c r="B26" s="58"/>
      <c r="C26" s="61"/>
      <c r="D26" s="64">
        <f>SUM(D20:D25)</f>
        <v>590886</v>
      </c>
      <c r="E26" s="61"/>
      <c r="F26" s="64">
        <f>SUM(F20:F25)</f>
        <v>549100</v>
      </c>
      <c r="G26" s="61"/>
    </row>
    <row r="27" spans="1:10" ht="6.75" customHeight="1">
      <c r="A27" s="284"/>
      <c r="B27" s="58"/>
      <c r="C27" s="61"/>
      <c r="D27" s="65"/>
      <c r="E27" s="61"/>
      <c r="F27" s="65"/>
      <c r="G27" s="61"/>
    </row>
    <row r="28" spans="1:10" ht="15" thickBot="1">
      <c r="A28" s="284" t="s">
        <v>89</v>
      </c>
      <c r="B28" s="58"/>
      <c r="C28" s="61"/>
      <c r="D28" s="67">
        <f>SUM(D26,D18)</f>
        <v>1184686</v>
      </c>
      <c r="E28" s="61"/>
      <c r="F28" s="67">
        <f>SUM(F26,F18)</f>
        <v>1175272</v>
      </c>
      <c r="G28" s="61"/>
      <c r="H28" s="116"/>
    </row>
    <row r="29" spans="1:10" ht="8.25" customHeight="1" thickTop="1">
      <c r="A29" s="284"/>
      <c r="B29" s="58"/>
      <c r="C29" s="58"/>
      <c r="D29" s="65"/>
      <c r="E29" s="58"/>
      <c r="F29" s="65"/>
      <c r="G29" s="58"/>
    </row>
    <row r="30" spans="1:10" ht="14.25">
      <c r="A30" s="284" t="s">
        <v>90</v>
      </c>
      <c r="B30" s="20"/>
      <c r="C30" s="20"/>
      <c r="D30" s="65"/>
      <c r="E30" s="20"/>
      <c r="F30" s="65"/>
      <c r="G30" s="20"/>
    </row>
    <row r="31" spans="1:10" ht="14.25">
      <c r="A31" s="316" t="s">
        <v>91</v>
      </c>
      <c r="B31" s="20"/>
      <c r="C31" s="20"/>
      <c r="D31" s="68"/>
      <c r="E31" s="20"/>
      <c r="F31" s="68"/>
      <c r="G31" s="20"/>
    </row>
    <row r="32" spans="1:10" ht="15">
      <c r="A32" s="317" t="s">
        <v>92</v>
      </c>
      <c r="B32" s="69"/>
      <c r="C32" s="69"/>
      <c r="D32" s="164">
        <v>134798</v>
      </c>
      <c r="E32" s="69"/>
      <c r="F32" s="164">
        <v>134798</v>
      </c>
      <c r="G32" s="69"/>
    </row>
    <row r="33" spans="1:10" ht="15">
      <c r="A33" s="312" t="s">
        <v>93</v>
      </c>
      <c r="B33" s="69"/>
      <c r="C33" s="69"/>
      <c r="D33" s="164">
        <v>63739</v>
      </c>
      <c r="E33" s="69"/>
      <c r="F33" s="164">
        <v>60977</v>
      </c>
      <c r="G33" s="69"/>
      <c r="J33" s="256"/>
    </row>
    <row r="34" spans="1:10" ht="15">
      <c r="A34" s="312" t="s">
        <v>94</v>
      </c>
      <c r="B34" s="69"/>
      <c r="D34" s="164">
        <v>368255</v>
      </c>
      <c r="E34" s="69"/>
      <c r="F34" s="164">
        <f>360656</f>
        <v>360656</v>
      </c>
      <c r="G34" s="69"/>
      <c r="H34" s="118"/>
      <c r="J34" s="256"/>
    </row>
    <row r="35" spans="1:10" ht="14.25">
      <c r="A35" s="284"/>
      <c r="B35" s="58"/>
      <c r="C35" s="69">
        <v>26</v>
      </c>
      <c r="D35" s="70">
        <f>SUM(D32:D34)</f>
        <v>566792</v>
      </c>
      <c r="E35" s="61"/>
      <c r="F35" s="70">
        <f>SUM(F32:F34)</f>
        <v>556431</v>
      </c>
      <c r="G35" s="61"/>
    </row>
    <row r="36" spans="1:10" ht="9" customHeight="1">
      <c r="A36" s="284"/>
      <c r="B36" s="58"/>
      <c r="C36" s="61"/>
      <c r="D36" s="71"/>
      <c r="E36" s="61"/>
      <c r="F36" s="71"/>
      <c r="G36" s="61"/>
    </row>
    <row r="37" spans="1:10" ht="14.25">
      <c r="A37" s="318" t="s">
        <v>95</v>
      </c>
      <c r="B37" s="58"/>
      <c r="C37" s="61"/>
      <c r="D37" s="72">
        <v>15875</v>
      </c>
      <c r="E37" s="61"/>
      <c r="F37" s="72">
        <v>19341</v>
      </c>
      <c r="G37" s="61"/>
    </row>
    <row r="38" spans="1:10" ht="7.5" customHeight="1">
      <c r="A38" s="318"/>
      <c r="B38" s="58"/>
      <c r="C38" s="61"/>
      <c r="D38" s="71"/>
      <c r="E38" s="61"/>
      <c r="F38" s="71"/>
      <c r="G38" s="61"/>
    </row>
    <row r="39" spans="1:10" ht="14.25">
      <c r="A39" s="319" t="s">
        <v>96</v>
      </c>
      <c r="B39" s="58"/>
      <c r="C39" s="61">
        <v>26</v>
      </c>
      <c r="D39" s="72">
        <f>D37+D35</f>
        <v>582667</v>
      </c>
      <c r="E39" s="61"/>
      <c r="F39" s="72">
        <f>F37+F35</f>
        <v>575772</v>
      </c>
      <c r="G39" s="61"/>
    </row>
    <row r="40" spans="1:10" ht="9" customHeight="1">
      <c r="A40" s="319"/>
      <c r="B40" s="58"/>
      <c r="C40" s="61"/>
      <c r="D40" s="71"/>
      <c r="E40" s="61"/>
      <c r="F40" s="71"/>
      <c r="G40" s="61"/>
    </row>
    <row r="41" spans="1:10" ht="15">
      <c r="A41" s="320" t="s">
        <v>97</v>
      </c>
      <c r="B41" s="58"/>
      <c r="C41" s="58"/>
      <c r="D41" s="66"/>
      <c r="E41" s="58"/>
      <c r="F41" s="66"/>
      <c r="G41" s="58"/>
    </row>
    <row r="42" spans="1:10" ht="15">
      <c r="A42" s="284" t="s">
        <v>98</v>
      </c>
      <c r="B42" s="69"/>
      <c r="C42" s="69"/>
      <c r="D42" s="66"/>
      <c r="E42" s="69"/>
      <c r="F42" s="66"/>
      <c r="G42" s="69"/>
    </row>
    <row r="43" spans="1:10" ht="15">
      <c r="A43" s="312" t="s">
        <v>99</v>
      </c>
      <c r="B43" s="69"/>
      <c r="C43" s="69">
        <v>27</v>
      </c>
      <c r="D43" s="62">
        <v>55807</v>
      </c>
      <c r="E43" s="69"/>
      <c r="F43" s="62">
        <v>56832</v>
      </c>
      <c r="G43" s="69"/>
    </row>
    <row r="44" spans="1:10" ht="15">
      <c r="A44" s="313" t="s">
        <v>100</v>
      </c>
      <c r="B44" s="69"/>
      <c r="C44" s="69"/>
      <c r="D44" s="62">
        <v>7409</v>
      </c>
      <c r="E44" s="69"/>
      <c r="F44" s="62">
        <v>8196</v>
      </c>
      <c r="G44" s="69"/>
    </row>
    <row r="45" spans="1:10" ht="15">
      <c r="A45" s="313" t="s">
        <v>101</v>
      </c>
      <c r="B45" s="69"/>
      <c r="C45" s="69">
        <v>28</v>
      </c>
      <c r="D45" s="62">
        <v>2500</v>
      </c>
      <c r="E45" s="69"/>
      <c r="F45" s="62">
        <v>2972</v>
      </c>
      <c r="G45" s="69"/>
    </row>
    <row r="46" spans="1:10" ht="15">
      <c r="A46" s="312" t="s">
        <v>102</v>
      </c>
      <c r="B46" s="69"/>
      <c r="C46" s="69">
        <v>29</v>
      </c>
      <c r="D46" s="62">
        <v>6662</v>
      </c>
      <c r="E46" s="69"/>
      <c r="F46" s="62">
        <v>6626</v>
      </c>
      <c r="G46" s="69"/>
      <c r="H46" s="118"/>
    </row>
    <row r="47" spans="1:10" ht="15">
      <c r="A47" s="321" t="s">
        <v>103</v>
      </c>
      <c r="B47" s="69"/>
      <c r="C47" s="69">
        <v>30</v>
      </c>
      <c r="D47" s="62">
        <v>26558</v>
      </c>
      <c r="E47" s="69"/>
      <c r="F47" s="62">
        <v>25840</v>
      </c>
      <c r="G47" s="69"/>
    </row>
    <row r="48" spans="1:10" ht="15">
      <c r="A48" s="321" t="s">
        <v>104</v>
      </c>
      <c r="B48" s="69"/>
      <c r="C48" s="69">
        <v>31</v>
      </c>
      <c r="D48" s="62">
        <v>10687</v>
      </c>
      <c r="E48" s="69"/>
      <c r="F48" s="62">
        <v>10940</v>
      </c>
      <c r="G48" s="69"/>
    </row>
    <row r="49" spans="1:11" ht="15">
      <c r="A49" s="312" t="s">
        <v>105</v>
      </c>
      <c r="B49" s="69"/>
      <c r="C49" s="69"/>
      <c r="D49" s="62">
        <v>3947</v>
      </c>
      <c r="E49" s="69"/>
      <c r="F49" s="62">
        <v>4042</v>
      </c>
      <c r="G49" s="69"/>
    </row>
    <row r="50" spans="1:11" ht="15">
      <c r="A50" s="315"/>
      <c r="B50" s="58"/>
      <c r="C50" s="69"/>
      <c r="D50" s="248">
        <f>SUM(D43:D49)</f>
        <v>113570</v>
      </c>
      <c r="E50" s="69"/>
      <c r="F50" s="248">
        <f>SUM(F43:F49)</f>
        <v>115448</v>
      </c>
      <c r="G50" s="69"/>
      <c r="H50" s="73"/>
    </row>
    <row r="51" spans="1:11" ht="14.25" customHeight="1">
      <c r="A51"/>
    </row>
    <row r="52" spans="1:11" ht="15">
      <c r="A52" s="284" t="s">
        <v>106</v>
      </c>
      <c r="B52" s="74"/>
      <c r="C52" s="74"/>
      <c r="D52" s="75"/>
      <c r="E52" s="74"/>
      <c r="F52" s="75"/>
      <c r="G52" s="74"/>
    </row>
    <row r="53" spans="1:11" s="118" customFormat="1" ht="15">
      <c r="A53" s="321" t="s">
        <v>107</v>
      </c>
      <c r="B53" s="61"/>
      <c r="C53" s="61">
        <v>32</v>
      </c>
      <c r="D53" s="62">
        <v>264204</v>
      </c>
      <c r="E53" s="61"/>
      <c r="F53" s="62">
        <v>274829</v>
      </c>
      <c r="G53" s="61"/>
    </row>
    <row r="54" spans="1:11" ht="15">
      <c r="A54" s="321" t="s">
        <v>108</v>
      </c>
      <c r="B54" s="61"/>
      <c r="C54" s="61">
        <v>27</v>
      </c>
      <c r="D54" s="62">
        <v>22379</v>
      </c>
      <c r="E54" s="61"/>
      <c r="F54" s="62">
        <v>16730</v>
      </c>
      <c r="G54" s="61"/>
    </row>
    <row r="55" spans="1:11" ht="15">
      <c r="A55" s="321" t="s">
        <v>109</v>
      </c>
      <c r="B55" s="61"/>
      <c r="C55" s="61">
        <v>33</v>
      </c>
      <c r="D55" s="62">
        <v>125137</v>
      </c>
      <c r="E55" s="61"/>
      <c r="F55" s="62">
        <v>116407</v>
      </c>
      <c r="G55" s="61"/>
    </row>
    <row r="56" spans="1:11" ht="15">
      <c r="A56" s="321" t="s">
        <v>110</v>
      </c>
      <c r="B56" s="61"/>
      <c r="C56" s="61">
        <v>34</v>
      </c>
      <c r="D56" s="62">
        <v>11255</v>
      </c>
      <c r="E56" s="120"/>
      <c r="F56" s="62">
        <v>7668</v>
      </c>
      <c r="G56" s="120"/>
      <c r="H56" s="63"/>
      <c r="I56" s="63"/>
    </row>
    <row r="57" spans="1:11" ht="15">
      <c r="A57" s="321" t="s">
        <v>111</v>
      </c>
      <c r="B57" s="61"/>
      <c r="C57" s="61">
        <v>35</v>
      </c>
      <c r="D57" s="62">
        <v>20369</v>
      </c>
      <c r="E57" s="61"/>
      <c r="F57" s="62">
        <v>24772</v>
      </c>
      <c r="G57" s="61"/>
    </row>
    <row r="58" spans="1:11" ht="15">
      <c r="A58" s="321" t="s">
        <v>112</v>
      </c>
      <c r="B58" s="61"/>
      <c r="C58" s="61">
        <v>30</v>
      </c>
      <c r="D58" s="62">
        <v>9908</v>
      </c>
      <c r="E58" s="61"/>
      <c r="F58" s="62">
        <v>10012</v>
      </c>
      <c r="G58" s="61"/>
    </row>
    <row r="59" spans="1:11" ht="15">
      <c r="A59" s="322" t="s">
        <v>113</v>
      </c>
      <c r="B59" s="61"/>
      <c r="C59" s="61">
        <v>36</v>
      </c>
      <c r="D59" s="62">
        <v>15988</v>
      </c>
      <c r="E59" s="61"/>
      <c r="F59" s="62">
        <v>15418</v>
      </c>
      <c r="G59" s="61"/>
      <c r="H59" s="63"/>
      <c r="I59" s="63"/>
    </row>
    <row r="60" spans="1:11" ht="15">
      <c r="A60" s="321" t="s">
        <v>114</v>
      </c>
      <c r="B60" s="61"/>
      <c r="C60" s="61">
        <v>37</v>
      </c>
      <c r="D60" s="62">
        <v>6554</v>
      </c>
      <c r="E60" s="61"/>
      <c r="F60" s="62">
        <v>7217</v>
      </c>
      <c r="G60" s="61"/>
    </row>
    <row r="61" spans="1:11" ht="15">
      <c r="A61" s="321" t="s">
        <v>115</v>
      </c>
      <c r="B61" s="61"/>
      <c r="C61" s="61">
        <v>38</v>
      </c>
      <c r="D61" s="62">
        <f>12800-145</f>
        <v>12655</v>
      </c>
      <c r="E61" s="61"/>
      <c r="F61" s="62">
        <f>21011-10012</f>
        <v>10999</v>
      </c>
      <c r="G61" s="61"/>
      <c r="K61" s="73"/>
    </row>
    <row r="62" spans="1:11" ht="14.25">
      <c r="A62" s="284"/>
      <c r="B62" s="58"/>
      <c r="C62" s="58"/>
      <c r="D62" s="70">
        <f>SUM(D53:D61)</f>
        <v>488449</v>
      </c>
      <c r="E62" s="58"/>
      <c r="F62" s="70">
        <f>SUM(F53:F61)</f>
        <v>484052</v>
      </c>
      <c r="G62" s="58"/>
      <c r="H62" s="73"/>
    </row>
    <row r="63" spans="1:11" ht="7.5" customHeight="1">
      <c r="A63" s="284"/>
      <c r="B63" s="58"/>
      <c r="C63" s="58"/>
      <c r="D63" s="71"/>
      <c r="E63" s="58"/>
      <c r="F63" s="71"/>
      <c r="G63" s="58"/>
    </row>
    <row r="64" spans="1:11" ht="14.25">
      <c r="A64" s="320" t="s">
        <v>116</v>
      </c>
      <c r="B64" s="58"/>
      <c r="C64" s="58"/>
      <c r="D64" s="72">
        <f>D50+D62</f>
        <v>602019</v>
      </c>
      <c r="E64" s="58"/>
      <c r="F64" s="72">
        <f>F50+F62</f>
        <v>599500</v>
      </c>
      <c r="G64" s="58"/>
      <c r="H64" s="73"/>
    </row>
    <row r="65" spans="1:10" ht="6.75" customHeight="1">
      <c r="A65" s="323"/>
      <c r="B65" s="58"/>
      <c r="C65" s="58"/>
      <c r="D65" s="71"/>
      <c r="E65" s="58"/>
      <c r="F65" s="71"/>
      <c r="G65" s="58"/>
    </row>
    <row r="66" spans="1:10" ht="15" thickBot="1">
      <c r="A66" s="284" t="s">
        <v>117</v>
      </c>
      <c r="B66" s="58"/>
      <c r="C66" s="58"/>
      <c r="D66" s="67">
        <f>D64+D39</f>
        <v>1184686</v>
      </c>
      <c r="E66" s="58"/>
      <c r="F66" s="67">
        <f>F64+F39</f>
        <v>1175272</v>
      </c>
      <c r="G66" s="58"/>
    </row>
    <row r="67" spans="1:10" ht="15.75" thickTop="1">
      <c r="A67" s="312"/>
      <c r="B67" s="61"/>
      <c r="C67" s="76"/>
      <c r="D67" s="124">
        <f>D28-D66</f>
        <v>0</v>
      </c>
      <c r="E67" s="76"/>
      <c r="F67" s="124">
        <f>F28-F66</f>
        <v>0</v>
      </c>
      <c r="G67" s="76"/>
      <c r="J67" s="73"/>
    </row>
    <row r="68" spans="1:10" ht="15">
      <c r="A68" s="312"/>
      <c r="B68" s="61"/>
      <c r="C68" s="76"/>
      <c r="D68" s="124"/>
      <c r="E68" s="76"/>
      <c r="F68" s="124"/>
      <c r="G68" s="76"/>
    </row>
    <row r="69" spans="1:10" ht="15">
      <c r="A69" s="298" t="s">
        <v>65</v>
      </c>
      <c r="B69" s="61"/>
      <c r="C69" s="76"/>
      <c r="D69" s="124"/>
      <c r="E69" s="76"/>
      <c r="F69" s="124"/>
      <c r="G69" s="76"/>
    </row>
    <row r="70" spans="1:10" ht="15">
      <c r="A70" s="60"/>
      <c r="B70" s="61"/>
      <c r="C70" s="76"/>
      <c r="D70" s="124"/>
      <c r="E70" s="76"/>
      <c r="F70" s="124"/>
      <c r="G70" s="76"/>
    </row>
    <row r="71" spans="1:10" ht="15">
      <c r="A71" s="77"/>
      <c r="B71" s="61"/>
      <c r="C71" s="78"/>
      <c r="D71" s="79"/>
      <c r="E71" s="78"/>
      <c r="F71" s="79"/>
      <c r="G71" s="78"/>
    </row>
    <row r="72" spans="1:10" ht="17.25" customHeight="1">
      <c r="A72" s="46"/>
      <c r="B72" s="46"/>
      <c r="C72" s="46"/>
      <c r="D72" s="80"/>
      <c r="E72" s="46"/>
      <c r="F72" s="80"/>
      <c r="G72" s="46"/>
    </row>
    <row r="73" spans="1:10" ht="8.25" customHeight="1">
      <c r="A73" s="46"/>
      <c r="B73" s="46"/>
      <c r="C73" s="46"/>
      <c r="D73" s="80"/>
      <c r="E73" s="46"/>
      <c r="F73" s="80"/>
      <c r="G73" s="46"/>
    </row>
    <row r="74" spans="1:10" s="13" customFormat="1" ht="15">
      <c r="A74" s="40" t="s">
        <v>63</v>
      </c>
      <c r="B74" s="16"/>
      <c r="C74" s="16"/>
      <c r="D74" s="81"/>
      <c r="E74" s="16"/>
      <c r="F74" s="81"/>
      <c r="G74" s="16"/>
    </row>
    <row r="75" spans="1:10" s="13" customFormat="1" ht="15">
      <c r="A75" s="41" t="s">
        <v>64</v>
      </c>
      <c r="B75" s="16"/>
      <c r="C75" s="16"/>
      <c r="D75" s="81"/>
      <c r="E75" s="16"/>
      <c r="F75" s="81"/>
      <c r="G75" s="16"/>
    </row>
    <row r="76" spans="1:10" s="13" customFormat="1" ht="9" customHeight="1">
      <c r="A76" s="41"/>
      <c r="B76" s="16"/>
      <c r="C76" s="16"/>
      <c r="D76" s="81"/>
      <c r="E76" s="16"/>
      <c r="F76" s="81"/>
      <c r="G76" s="16"/>
    </row>
    <row r="77" spans="1:10" s="13" customFormat="1" ht="7.5" customHeight="1">
      <c r="A77" s="41"/>
      <c r="B77" s="16"/>
      <c r="C77" s="16"/>
      <c r="D77" s="81"/>
      <c r="E77" s="16"/>
      <c r="F77" s="81"/>
      <c r="G77" s="16"/>
    </row>
    <row r="78" spans="1:10" s="13" customFormat="1" ht="15">
      <c r="A78" s="42" t="s">
        <v>60</v>
      </c>
      <c r="B78" s="16"/>
      <c r="C78" s="16"/>
      <c r="D78" s="81"/>
      <c r="E78" s="16"/>
      <c r="F78" s="81"/>
      <c r="G78" s="16"/>
    </row>
    <row r="79" spans="1:10" s="13" customFormat="1" ht="15">
      <c r="A79" s="43" t="s">
        <v>12</v>
      </c>
      <c r="B79" s="16"/>
      <c r="C79" s="16"/>
      <c r="D79" s="81"/>
      <c r="E79" s="16"/>
      <c r="F79" s="81"/>
      <c r="G79" s="16"/>
    </row>
    <row r="80" spans="1:10" s="13" customFormat="1" ht="10.5" customHeight="1">
      <c r="A80" s="44"/>
      <c r="B80" s="16"/>
      <c r="C80" s="16"/>
      <c r="D80" s="81"/>
      <c r="E80" s="16"/>
      <c r="F80" s="81"/>
      <c r="G80" s="16"/>
    </row>
    <row r="81" spans="1:1" ht="15">
      <c r="A81" s="45" t="s">
        <v>13</v>
      </c>
    </row>
    <row r="82" spans="1:1" ht="15">
      <c r="A82" s="125" t="s">
        <v>14</v>
      </c>
    </row>
    <row r="83" spans="1:1" ht="15">
      <c r="A83" s="278"/>
    </row>
    <row r="84" spans="1:1" ht="15">
      <c r="A84" s="82"/>
    </row>
    <row r="85" spans="1:1" ht="15">
      <c r="A85" s="82"/>
    </row>
    <row r="86" spans="1:1" ht="15">
      <c r="A86" s="8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8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0"/>
  <sheetViews>
    <sheetView view="pageBreakPreview" topLeftCell="B52" zoomScaleNormal="100" zoomScaleSheetLayoutView="100" workbookViewId="0"/>
  </sheetViews>
  <sheetFormatPr defaultColWidth="2.5703125" defaultRowHeight="15.75"/>
  <cols>
    <col min="1" max="1" width="85.28515625" style="104" customWidth="1"/>
    <col min="2" max="2" width="13.7109375" style="100" customWidth="1"/>
    <col min="3" max="3" width="13.5703125" style="100" customWidth="1"/>
    <col min="4" max="4" width="2.28515625" style="100" customWidth="1"/>
    <col min="5" max="5" width="13.5703125" style="100" customWidth="1"/>
    <col min="6" max="6" width="8.7109375" style="96" bestFit="1" customWidth="1"/>
    <col min="7" max="29" width="11.5703125" style="86" customWidth="1"/>
    <col min="30" max="16384" width="2.5703125" style="86"/>
  </cols>
  <sheetData>
    <row r="1" spans="1:7" s="83" customFormat="1" ht="15">
      <c r="A1" s="113" t="s">
        <v>3</v>
      </c>
      <c r="B1" s="129"/>
      <c r="C1" s="129"/>
      <c r="D1" s="129"/>
      <c r="E1" s="129"/>
      <c r="F1" s="130"/>
    </row>
    <row r="2" spans="1:7" s="84" customFormat="1" ht="15">
      <c r="A2" s="114" t="s">
        <v>66</v>
      </c>
      <c r="B2" s="131"/>
      <c r="C2" s="131"/>
      <c r="D2" s="131"/>
      <c r="E2" s="131"/>
      <c r="F2" s="130"/>
    </row>
    <row r="3" spans="1:7" s="84" customFormat="1" ht="15">
      <c r="A3" s="51" t="s">
        <v>61</v>
      </c>
      <c r="B3" s="132"/>
      <c r="C3" s="132"/>
      <c r="D3" s="132"/>
      <c r="E3" s="132"/>
      <c r="F3" s="132"/>
    </row>
    <row r="4" spans="1:7" ht="45">
      <c r="B4" s="133" t="s">
        <v>67</v>
      </c>
      <c r="C4" s="272" t="s">
        <v>172</v>
      </c>
      <c r="D4" s="270"/>
      <c r="E4" s="272" t="s">
        <v>69</v>
      </c>
      <c r="F4" s="85"/>
    </row>
    <row r="5" spans="1:7" ht="14.25" customHeight="1">
      <c r="A5" s="134"/>
      <c r="B5" s="87"/>
      <c r="C5" s="279" t="s">
        <v>0</v>
      </c>
      <c r="D5" s="270"/>
      <c r="E5" s="279" t="s">
        <v>0</v>
      </c>
      <c r="F5" s="85"/>
    </row>
    <row r="6" spans="1:7" ht="20.25">
      <c r="A6" s="324"/>
      <c r="B6" s="87"/>
      <c r="C6" s="88"/>
      <c r="D6" s="87"/>
      <c r="E6" s="88"/>
      <c r="F6" s="85"/>
    </row>
    <row r="7" spans="1:7" ht="15">
      <c r="A7" s="325" t="s">
        <v>121</v>
      </c>
      <c r="B7" s="89"/>
      <c r="C7" s="95"/>
      <c r="D7" s="89"/>
      <c r="E7" s="95"/>
      <c r="F7" s="136"/>
    </row>
    <row r="8" spans="1:7" ht="15">
      <c r="A8" s="326" t="s">
        <v>122</v>
      </c>
      <c r="B8" s="128"/>
      <c r="C8" s="110">
        <v>631981</v>
      </c>
      <c r="D8" s="89"/>
      <c r="E8" s="110">
        <v>582323</v>
      </c>
      <c r="F8" s="110"/>
      <c r="G8" s="90"/>
    </row>
    <row r="9" spans="1:7" ht="15">
      <c r="A9" s="326" t="s">
        <v>123</v>
      </c>
      <c r="B9" s="128"/>
      <c r="C9" s="110">
        <v>-639453</v>
      </c>
      <c r="D9" s="89"/>
      <c r="E9" s="110">
        <v>-559712</v>
      </c>
      <c r="F9" s="110"/>
      <c r="G9" s="90"/>
    </row>
    <row r="10" spans="1:7" ht="15">
      <c r="A10" s="326" t="s">
        <v>124</v>
      </c>
      <c r="B10" s="128"/>
      <c r="C10" s="110">
        <v>-63221</v>
      </c>
      <c r="D10" s="89"/>
      <c r="E10" s="110">
        <v>-59017</v>
      </c>
      <c r="F10" s="110"/>
      <c r="G10" s="90"/>
    </row>
    <row r="11" spans="1:7" s="91" customFormat="1" ht="15">
      <c r="A11" s="326" t="s">
        <v>125</v>
      </c>
      <c r="B11" s="128"/>
      <c r="C11" s="110">
        <v>-35669</v>
      </c>
      <c r="D11" s="89"/>
      <c r="E11" s="110">
        <v>-35481</v>
      </c>
      <c r="F11" s="110"/>
      <c r="G11" s="90"/>
    </row>
    <row r="12" spans="1:7" s="91" customFormat="1" ht="15">
      <c r="A12" s="326" t="s">
        <v>126</v>
      </c>
      <c r="B12" s="128"/>
      <c r="C12" s="110">
        <v>7677</v>
      </c>
      <c r="D12" s="89"/>
      <c r="E12" s="110">
        <v>3681</v>
      </c>
      <c r="F12" s="110"/>
      <c r="G12" s="90"/>
    </row>
    <row r="13" spans="1:7" s="91" customFormat="1" ht="15">
      <c r="A13" s="326" t="s">
        <v>127</v>
      </c>
      <c r="B13" s="128"/>
      <c r="C13" s="110">
        <v>-4718</v>
      </c>
      <c r="D13" s="89"/>
      <c r="E13" s="110">
        <v>-5144</v>
      </c>
      <c r="F13" s="110"/>
      <c r="G13" s="90"/>
    </row>
    <row r="14" spans="1:7" s="91" customFormat="1" ht="15">
      <c r="A14" s="326" t="s">
        <v>128</v>
      </c>
      <c r="B14" s="128"/>
      <c r="C14" s="110">
        <v>0</v>
      </c>
      <c r="D14" s="89"/>
      <c r="E14" s="110">
        <v>130</v>
      </c>
      <c r="F14" s="110"/>
      <c r="G14" s="90"/>
    </row>
    <row r="15" spans="1:7" s="91" customFormat="1" ht="15">
      <c r="A15" s="326" t="s">
        <v>129</v>
      </c>
      <c r="B15" s="128"/>
      <c r="C15" s="110">
        <v>-4951</v>
      </c>
      <c r="D15" s="89"/>
      <c r="E15" s="110">
        <v>-4074</v>
      </c>
      <c r="F15" s="110"/>
      <c r="G15" s="90"/>
    </row>
    <row r="16" spans="1:7" s="91" customFormat="1" ht="15">
      <c r="A16" s="137" t="s">
        <v>120</v>
      </c>
      <c r="B16" s="128"/>
      <c r="C16" s="110">
        <v>-922</v>
      </c>
      <c r="D16" s="89"/>
      <c r="E16" s="110">
        <v>-159</v>
      </c>
      <c r="F16" s="110"/>
      <c r="G16" s="90"/>
    </row>
    <row r="17" spans="1:10" ht="15">
      <c r="A17" s="137" t="s">
        <v>130</v>
      </c>
      <c r="B17" s="128"/>
      <c r="C17" s="110">
        <v>-729</v>
      </c>
      <c r="D17" s="89"/>
      <c r="E17" s="110">
        <v>-766</v>
      </c>
      <c r="F17" s="110"/>
      <c r="G17" s="90"/>
      <c r="H17" s="139"/>
      <c r="I17" s="139"/>
      <c r="J17" s="139"/>
    </row>
    <row r="18" spans="1:10" s="91" customFormat="1" ht="15">
      <c r="A18" s="135" t="s">
        <v>131</v>
      </c>
      <c r="B18" s="89"/>
      <c r="C18" s="92">
        <f>SUM(C8:C17)</f>
        <v>-110005</v>
      </c>
      <c r="D18" s="89"/>
      <c r="E18" s="92">
        <f>SUM(E8:E17)</f>
        <v>-78219</v>
      </c>
      <c r="F18" s="140"/>
    </row>
    <row r="19" spans="1:10" s="91" customFormat="1" ht="15">
      <c r="A19" s="325"/>
      <c r="B19" s="89"/>
      <c r="C19" s="95"/>
      <c r="D19" s="89"/>
      <c r="E19" s="95"/>
      <c r="F19" s="136"/>
    </row>
    <row r="20" spans="1:10" s="91" customFormat="1" ht="15">
      <c r="A20" s="327" t="s">
        <v>132</v>
      </c>
      <c r="B20" s="89"/>
      <c r="C20" s="95"/>
      <c r="D20" s="89"/>
      <c r="E20" s="95"/>
      <c r="F20" s="136"/>
    </row>
    <row r="21" spans="1:10" ht="15">
      <c r="A21" s="326" t="s">
        <v>133</v>
      </c>
      <c r="B21" s="128"/>
      <c r="C21" s="110">
        <v>-11059</v>
      </c>
      <c r="D21" s="89"/>
      <c r="E21" s="110">
        <v>-13050</v>
      </c>
      <c r="F21" s="140"/>
      <c r="G21" s="90"/>
    </row>
    <row r="22" spans="1:10" ht="15">
      <c r="A22" s="328" t="s">
        <v>134</v>
      </c>
      <c r="B22" s="165"/>
      <c r="C22" s="110">
        <v>657</v>
      </c>
      <c r="D22" s="89"/>
      <c r="E22" s="110">
        <v>423</v>
      </c>
      <c r="F22" s="140"/>
      <c r="G22" s="90"/>
    </row>
    <row r="23" spans="1:10" ht="15">
      <c r="A23" s="328" t="s">
        <v>135</v>
      </c>
      <c r="B23" s="165"/>
      <c r="C23" s="110">
        <v>-2231</v>
      </c>
      <c r="D23" s="89"/>
      <c r="E23" s="110">
        <v>-193</v>
      </c>
      <c r="F23" s="140"/>
      <c r="G23" s="90"/>
    </row>
    <row r="24" spans="1:10" ht="15">
      <c r="A24" s="326" t="s">
        <v>136</v>
      </c>
      <c r="B24" s="128"/>
      <c r="C24" s="110">
        <v>-826</v>
      </c>
      <c r="D24" s="89"/>
      <c r="E24" s="110">
        <v>-2353</v>
      </c>
      <c r="F24" s="140"/>
      <c r="G24" s="90"/>
    </row>
    <row r="25" spans="1:10" ht="15">
      <c r="A25" s="326" t="s">
        <v>137</v>
      </c>
      <c r="B25" s="128"/>
      <c r="C25" s="110">
        <v>-4658</v>
      </c>
      <c r="D25" s="89"/>
      <c r="E25" s="110">
        <v>-1615</v>
      </c>
      <c r="F25" s="140"/>
      <c r="G25" s="90"/>
    </row>
    <row r="26" spans="1:10" ht="15">
      <c r="A26" s="326" t="s">
        <v>138</v>
      </c>
      <c r="B26" s="128"/>
      <c r="C26" s="110">
        <v>35</v>
      </c>
      <c r="D26" s="89"/>
      <c r="E26" s="110">
        <v>88</v>
      </c>
      <c r="F26" s="140"/>
      <c r="G26" s="90"/>
    </row>
    <row r="27" spans="1:10" ht="15">
      <c r="A27" s="326" t="s">
        <v>139</v>
      </c>
      <c r="B27" s="128"/>
      <c r="C27" s="110">
        <v>0</v>
      </c>
      <c r="D27" s="89"/>
      <c r="E27" s="110">
        <v>64</v>
      </c>
      <c r="F27" s="140"/>
      <c r="G27" s="90"/>
    </row>
    <row r="28" spans="1:10" ht="15">
      <c r="A28" s="326" t="s">
        <v>140</v>
      </c>
      <c r="B28" s="128"/>
      <c r="C28" s="110">
        <v>0</v>
      </c>
      <c r="D28" s="89"/>
      <c r="E28" s="110">
        <v>-47</v>
      </c>
      <c r="F28" s="140"/>
      <c r="G28" s="90"/>
    </row>
    <row r="29" spans="1:10" ht="15">
      <c r="A29" s="326" t="s">
        <v>141</v>
      </c>
      <c r="B29" s="141"/>
      <c r="C29" s="138">
        <v>0</v>
      </c>
      <c r="D29" s="141"/>
      <c r="E29" s="138">
        <v>-134</v>
      </c>
      <c r="F29" s="140"/>
      <c r="G29" s="90"/>
    </row>
    <row r="30" spans="1:10" ht="15">
      <c r="A30" s="326" t="s">
        <v>142</v>
      </c>
      <c r="B30" s="141"/>
      <c r="C30" s="138">
        <v>1</v>
      </c>
      <c r="D30" s="141"/>
      <c r="E30" s="138">
        <v>140</v>
      </c>
      <c r="F30" s="140"/>
      <c r="G30" s="90"/>
    </row>
    <row r="31" spans="1:10" ht="15">
      <c r="A31" s="326" t="s">
        <v>143</v>
      </c>
      <c r="B31" s="141"/>
      <c r="C31" s="138">
        <v>-1595</v>
      </c>
      <c r="D31" s="141"/>
      <c r="E31" s="138">
        <v>-1500</v>
      </c>
      <c r="F31" s="140"/>
      <c r="G31" s="90"/>
    </row>
    <row r="32" spans="1:10" ht="15">
      <c r="A32" s="328" t="s">
        <v>144</v>
      </c>
      <c r="B32" s="128"/>
      <c r="C32" s="110">
        <v>-1617</v>
      </c>
      <c r="D32" s="89"/>
      <c r="E32" s="110">
        <v>-89090</v>
      </c>
      <c r="F32" s="140"/>
      <c r="G32" s="90"/>
    </row>
    <row r="33" spans="1:7" ht="15">
      <c r="A33" s="326" t="s">
        <v>145</v>
      </c>
      <c r="B33" s="128"/>
      <c r="C33" s="110">
        <v>37152</v>
      </c>
      <c r="D33" s="89"/>
      <c r="E33" s="110">
        <v>23570</v>
      </c>
      <c r="F33" s="140"/>
      <c r="G33" s="90"/>
    </row>
    <row r="34" spans="1:7" ht="15">
      <c r="A34" s="328" t="s">
        <v>146</v>
      </c>
      <c r="B34" s="128"/>
      <c r="C34" s="110">
        <v>-1023</v>
      </c>
      <c r="D34" s="89"/>
      <c r="E34" s="110">
        <v>-4178</v>
      </c>
      <c r="F34" s="140"/>
      <c r="G34" s="90"/>
    </row>
    <row r="35" spans="1:7" ht="15">
      <c r="A35" s="326" t="s">
        <v>147</v>
      </c>
      <c r="B35" s="128"/>
      <c r="C35" s="126">
        <v>578</v>
      </c>
      <c r="D35" s="89"/>
      <c r="E35" s="126">
        <v>2409</v>
      </c>
      <c r="F35" s="140"/>
      <c r="G35" s="90"/>
    </row>
    <row r="36" spans="1:7" ht="15">
      <c r="A36" s="326" t="s">
        <v>148</v>
      </c>
      <c r="B36" s="128"/>
      <c r="C36" s="110">
        <v>1524</v>
      </c>
      <c r="D36" s="89"/>
      <c r="E36" s="110">
        <v>557</v>
      </c>
      <c r="F36" s="140"/>
      <c r="G36" s="90"/>
    </row>
    <row r="37" spans="1:7" ht="15">
      <c r="A37" s="325" t="s">
        <v>149</v>
      </c>
      <c r="B37" s="142"/>
      <c r="C37" s="92">
        <f>SUM(C21:C36)</f>
        <v>16938</v>
      </c>
      <c r="D37" s="89"/>
      <c r="E37" s="92">
        <f>SUM(E21:E36)</f>
        <v>-84909</v>
      </c>
      <c r="F37" s="143"/>
    </row>
    <row r="38" spans="1:7" ht="15">
      <c r="A38" s="326"/>
      <c r="B38" s="89"/>
      <c r="C38" s="95"/>
      <c r="D38" s="89"/>
      <c r="E38" s="95"/>
      <c r="F38" s="136"/>
    </row>
    <row r="39" spans="1:7" ht="15">
      <c r="A39" s="327" t="s">
        <v>150</v>
      </c>
      <c r="B39" s="89"/>
      <c r="C39" s="144"/>
      <c r="D39" s="89"/>
      <c r="E39" s="144"/>
      <c r="F39" s="143"/>
    </row>
    <row r="40" spans="1:7" ht="30">
      <c r="A40" s="329" t="s">
        <v>151</v>
      </c>
      <c r="B40" s="128"/>
      <c r="C40" s="110">
        <v>8611</v>
      </c>
      <c r="D40" s="89"/>
      <c r="E40" s="110">
        <v>59847</v>
      </c>
      <c r="F40" s="140"/>
      <c r="G40" s="90"/>
    </row>
    <row r="41" spans="1:7" ht="30">
      <c r="A41" s="329" t="s">
        <v>152</v>
      </c>
      <c r="B41" s="128"/>
      <c r="C41" s="110">
        <v>-16814</v>
      </c>
      <c r="D41" s="89"/>
      <c r="E41" s="110">
        <v>-1293</v>
      </c>
      <c r="F41" s="140"/>
      <c r="G41" s="90"/>
    </row>
    <row r="42" spans="1:7" ht="15">
      <c r="A42" s="329" t="s">
        <v>153</v>
      </c>
      <c r="B42" s="128"/>
      <c r="C42" s="110">
        <v>13987</v>
      </c>
      <c r="D42" s="89"/>
      <c r="E42" s="110">
        <v>748</v>
      </c>
      <c r="F42" s="140"/>
      <c r="G42" s="90"/>
    </row>
    <row r="43" spans="1:7" ht="15">
      <c r="A43" s="145" t="s">
        <v>154</v>
      </c>
      <c r="B43" s="128"/>
      <c r="C43" s="110">
        <v>-8465</v>
      </c>
      <c r="D43" s="89"/>
      <c r="E43" s="110">
        <v>-5793</v>
      </c>
      <c r="F43" s="140"/>
      <c r="G43" s="90"/>
    </row>
    <row r="44" spans="1:7" ht="15">
      <c r="A44" s="145" t="s">
        <v>155</v>
      </c>
      <c r="B44" s="128"/>
      <c r="C44" s="110">
        <v>0</v>
      </c>
      <c r="D44" s="89"/>
      <c r="E44" s="110">
        <v>6000</v>
      </c>
      <c r="F44" s="140"/>
      <c r="G44" s="90"/>
    </row>
    <row r="45" spans="1:7" ht="15">
      <c r="A45" s="145" t="s">
        <v>156</v>
      </c>
      <c r="B45" s="128"/>
      <c r="C45" s="110"/>
      <c r="D45" s="89"/>
      <c r="E45" s="110">
        <v>-6000</v>
      </c>
      <c r="F45" s="140"/>
      <c r="G45" s="90"/>
    </row>
    <row r="46" spans="1:7" ht="15">
      <c r="A46" s="145" t="s">
        <v>157</v>
      </c>
      <c r="B46" s="128"/>
      <c r="C46" s="110">
        <v>141</v>
      </c>
      <c r="D46" s="89"/>
      <c r="E46" s="110">
        <v>2000</v>
      </c>
      <c r="F46" s="140"/>
      <c r="G46" s="90"/>
    </row>
    <row r="47" spans="1:7" ht="15">
      <c r="A47" s="137" t="s">
        <v>158</v>
      </c>
      <c r="B47" s="89"/>
      <c r="C47" s="110">
        <v>-215</v>
      </c>
      <c r="D47" s="89"/>
      <c r="E47" s="110">
        <v>-346</v>
      </c>
      <c r="F47" s="140"/>
      <c r="G47" s="90"/>
    </row>
    <row r="48" spans="1:7" ht="15">
      <c r="A48" s="137" t="s">
        <v>159</v>
      </c>
      <c r="B48" s="89"/>
      <c r="C48" s="110">
        <v>102822</v>
      </c>
      <c r="D48" s="89"/>
      <c r="E48" s="110">
        <v>105104</v>
      </c>
      <c r="F48" s="140"/>
      <c r="G48" s="90"/>
    </row>
    <row r="49" spans="1:11" ht="15">
      <c r="A49" s="255" t="s">
        <v>160</v>
      </c>
      <c r="B49" s="128"/>
      <c r="C49" s="110">
        <v>-170</v>
      </c>
      <c r="D49" s="89"/>
      <c r="E49" s="110">
        <v>-221</v>
      </c>
      <c r="F49" s="140"/>
      <c r="G49" s="90"/>
    </row>
    <row r="50" spans="1:11" ht="16.5" customHeight="1">
      <c r="A50" s="137" t="s">
        <v>161</v>
      </c>
      <c r="B50" s="128"/>
      <c r="C50" s="138">
        <v>-697</v>
      </c>
      <c r="D50" s="89"/>
      <c r="E50" s="138">
        <v>-729</v>
      </c>
      <c r="F50" s="140"/>
      <c r="G50" s="90"/>
    </row>
    <row r="51" spans="1:11" s="91" customFormat="1" ht="15">
      <c r="A51" s="137" t="s">
        <v>162</v>
      </c>
      <c r="B51" s="128"/>
      <c r="C51" s="110">
        <v>-7419</v>
      </c>
      <c r="D51" s="89"/>
      <c r="E51" s="110">
        <v>-5860</v>
      </c>
      <c r="F51" s="140"/>
      <c r="G51" s="90"/>
    </row>
    <row r="52" spans="1:11" s="91" customFormat="1" ht="15">
      <c r="A52" s="137" t="s">
        <v>163</v>
      </c>
      <c r="B52" s="128"/>
      <c r="C52" s="110">
        <v>41</v>
      </c>
      <c r="D52" s="89"/>
      <c r="E52" s="110">
        <v>293</v>
      </c>
      <c r="F52" s="140"/>
      <c r="G52" s="90"/>
    </row>
    <row r="53" spans="1:11" ht="15">
      <c r="A53" s="137" t="s">
        <v>165</v>
      </c>
      <c r="B53" s="128"/>
      <c r="C53" s="110">
        <v>-262</v>
      </c>
      <c r="D53" s="89"/>
      <c r="E53" s="110">
        <v>-2</v>
      </c>
      <c r="F53" s="140"/>
      <c r="G53" s="90"/>
    </row>
    <row r="54" spans="1:11" ht="15">
      <c r="A54" s="137" t="s">
        <v>164</v>
      </c>
      <c r="B54" s="128"/>
      <c r="C54" s="110">
        <v>548</v>
      </c>
      <c r="D54" s="89"/>
      <c r="E54" s="110">
        <v>0</v>
      </c>
      <c r="F54" s="140"/>
      <c r="G54" s="90"/>
    </row>
    <row r="55" spans="1:11" ht="15">
      <c r="A55" s="146" t="s">
        <v>166</v>
      </c>
      <c r="B55" s="128"/>
      <c r="C55" s="110">
        <v>-6302</v>
      </c>
      <c r="D55" s="89"/>
      <c r="E55" s="110">
        <v>-432</v>
      </c>
      <c r="F55" s="140"/>
      <c r="G55" s="90"/>
    </row>
    <row r="56" spans="1:11" ht="15">
      <c r="A56" s="146" t="s">
        <v>167</v>
      </c>
      <c r="B56" s="128"/>
      <c r="C56" s="110">
        <v>849</v>
      </c>
      <c r="D56" s="89"/>
      <c r="E56" s="110">
        <v>1736</v>
      </c>
      <c r="F56" s="140"/>
      <c r="G56" s="90"/>
    </row>
    <row r="57" spans="1:11" ht="15">
      <c r="A57" s="147" t="s">
        <v>168</v>
      </c>
      <c r="B57" s="89"/>
      <c r="C57" s="92">
        <f>SUM(C40:C56)</f>
        <v>86655</v>
      </c>
      <c r="D57" s="89"/>
      <c r="E57" s="92">
        <f>SUM(E40:E56)</f>
        <v>155052</v>
      </c>
      <c r="F57" s="148"/>
      <c r="I57" s="90"/>
      <c r="K57" s="90"/>
    </row>
    <row r="58" spans="1:11" ht="7.5" customHeight="1">
      <c r="A58" s="147"/>
      <c r="B58" s="89"/>
      <c r="C58" s="117"/>
      <c r="D58" s="89"/>
      <c r="E58" s="117"/>
      <c r="F58" s="148"/>
      <c r="I58" s="90"/>
      <c r="K58" s="90"/>
    </row>
    <row r="59" spans="1:11" s="91" customFormat="1" ht="27.75" customHeight="1">
      <c r="A59" s="271" t="s">
        <v>169</v>
      </c>
      <c r="B59" s="89"/>
      <c r="C59" s="93">
        <f>C18+C37+C57</f>
        <v>-6412</v>
      </c>
      <c r="D59" s="89"/>
      <c r="E59" s="93">
        <f>E18+E37+E57</f>
        <v>-8076</v>
      </c>
      <c r="F59" s="148"/>
      <c r="G59" s="149"/>
      <c r="I59" s="90"/>
      <c r="K59" s="90"/>
    </row>
    <row r="60" spans="1:11" s="91" customFormat="1" ht="9.75" customHeight="1">
      <c r="A60" s="146"/>
      <c r="B60" s="89"/>
      <c r="C60" s="95"/>
      <c r="D60" s="89"/>
      <c r="E60" s="95"/>
      <c r="F60" s="148"/>
      <c r="I60" s="90"/>
      <c r="K60" s="90"/>
    </row>
    <row r="61" spans="1:11" ht="15">
      <c r="A61" s="146" t="s">
        <v>170</v>
      </c>
      <c r="B61" s="89"/>
      <c r="C61" s="110">
        <v>27362</v>
      </c>
      <c r="D61" s="89"/>
      <c r="E61" s="110">
        <v>24129</v>
      </c>
      <c r="F61" s="148"/>
      <c r="I61" s="90"/>
      <c r="K61" s="90"/>
    </row>
    <row r="62" spans="1:11" ht="9" customHeight="1">
      <c r="A62" s="146"/>
      <c r="B62" s="89"/>
      <c r="C62" s="150"/>
      <c r="D62" s="89"/>
      <c r="E62" s="150"/>
      <c r="F62" s="148"/>
      <c r="I62" s="90"/>
      <c r="K62" s="90"/>
    </row>
    <row r="63" spans="1:11" thickBot="1">
      <c r="A63" s="253" t="s">
        <v>171</v>
      </c>
      <c r="B63" s="89">
        <f>+SFP!C25</f>
        <v>25</v>
      </c>
      <c r="C63" s="94">
        <f>C61+C59</f>
        <v>20950</v>
      </c>
      <c r="D63" s="89"/>
      <c r="E63" s="94">
        <f>E61+E59</f>
        <v>16053</v>
      </c>
      <c r="F63" s="148"/>
      <c r="I63" s="90"/>
      <c r="K63" s="90"/>
    </row>
    <row r="64" spans="1:11" ht="16.5" thickTop="1">
      <c r="A64" s="127"/>
      <c r="B64" s="89"/>
      <c r="C64" s="158"/>
      <c r="D64" s="89"/>
      <c r="E64" s="158"/>
    </row>
    <row r="65" spans="1:6" ht="15">
      <c r="A65" s="348" t="str">
        <f>SFP!A69</f>
        <v>Noty na stronach od 5 do 133 stanowią integralną część skonsolidowanego sprawozdania finansowego.</v>
      </c>
      <c r="B65" s="348"/>
      <c r="C65" s="348"/>
      <c r="D65" s="348"/>
      <c r="E65" s="89"/>
    </row>
    <row r="66" spans="1:6" ht="15">
      <c r="A66" s="151"/>
      <c r="B66" s="89"/>
      <c r="C66" s="128"/>
      <c r="D66" s="89"/>
      <c r="E66" s="89"/>
    </row>
    <row r="67" spans="1:6" ht="15">
      <c r="A67" s="151"/>
      <c r="B67" s="89"/>
      <c r="C67" s="128"/>
      <c r="D67" s="89"/>
      <c r="E67" s="128"/>
    </row>
    <row r="68" spans="1:6" ht="15">
      <c r="A68" s="40" t="s">
        <v>63</v>
      </c>
      <c r="B68" s="97"/>
      <c r="C68" s="97"/>
      <c r="D68" s="97"/>
      <c r="E68" s="97"/>
    </row>
    <row r="69" spans="1:6" ht="15">
      <c r="A69" s="41" t="s">
        <v>64</v>
      </c>
      <c r="B69" s="97"/>
      <c r="C69" s="97"/>
      <c r="D69" s="97"/>
      <c r="E69" s="97"/>
    </row>
    <row r="70" spans="1:6" ht="15">
      <c r="A70" s="152"/>
      <c r="B70" s="97"/>
      <c r="C70" s="97"/>
      <c r="D70" s="97"/>
      <c r="E70" s="97"/>
    </row>
    <row r="71" spans="1:6" ht="15">
      <c r="A71" s="98" t="s">
        <v>60</v>
      </c>
      <c r="B71" s="97"/>
      <c r="C71" s="97"/>
      <c r="D71" s="97"/>
      <c r="E71" s="97"/>
    </row>
    <row r="72" spans="1:6" ht="15">
      <c r="A72" s="99" t="s">
        <v>12</v>
      </c>
      <c r="B72" s="97"/>
      <c r="C72" s="97"/>
      <c r="D72" s="97"/>
      <c r="E72" s="97"/>
    </row>
    <row r="73" spans="1:6" ht="15">
      <c r="A73" s="153"/>
      <c r="B73" s="97"/>
      <c r="C73" s="97"/>
      <c r="D73" s="97"/>
      <c r="E73" s="97"/>
    </row>
    <row r="74" spans="1:6" ht="15">
      <c r="A74" s="154" t="s">
        <v>13</v>
      </c>
      <c r="B74" s="155"/>
      <c r="C74" s="155"/>
      <c r="D74" s="155"/>
      <c r="E74" s="155"/>
      <c r="F74" s="156"/>
    </row>
    <row r="75" spans="1:6" ht="15">
      <c r="A75" s="157" t="s">
        <v>14</v>
      </c>
    </row>
    <row r="76" spans="1:6" ht="15">
      <c r="A76" s="139"/>
    </row>
    <row r="77" spans="1:6" ht="15">
      <c r="A77" s="101"/>
    </row>
    <row r="78" spans="1:6" ht="15">
      <c r="A78" s="102"/>
    </row>
    <row r="79" spans="1:6" ht="15">
      <c r="A79" s="103"/>
    </row>
    <row r="80" spans="1:6" ht="15">
      <c r="A80" s="103"/>
    </row>
  </sheetData>
  <mergeCells count="1">
    <mergeCell ref="A65:D65"/>
  </mergeCells>
  <pageMargins left="0.70866141732283472" right="0.70866141732283472" top="0.35433070866141736" bottom="0.43307086614173229" header="0.27559055118110237" footer="0.31496062992125984"/>
  <pageSetup paperSize="9" scale="68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0"/>
  <sheetViews>
    <sheetView view="pageBreakPreview" topLeftCell="K25" zoomScale="66" zoomScaleNormal="55" zoomScaleSheetLayoutView="66" workbookViewId="0">
      <selection activeCell="K61" sqref="K61"/>
    </sheetView>
  </sheetViews>
  <sheetFormatPr defaultColWidth="9.28515625" defaultRowHeight="16.5"/>
  <cols>
    <col min="1" max="1" width="88.7109375" style="191" customWidth="1"/>
    <col min="2" max="2" width="11.5703125" style="173" customWidth="1"/>
    <col min="3" max="3" width="13.7109375" style="173" customWidth="1"/>
    <col min="4" max="4" width="1" style="173" customWidth="1"/>
    <col min="5" max="5" width="13.42578125" style="173" customWidth="1"/>
    <col min="6" max="6" width="0.7109375" style="173" customWidth="1"/>
    <col min="7" max="7" width="13.5703125" style="173" customWidth="1"/>
    <col min="8" max="8" width="1" style="173" customWidth="1"/>
    <col min="9" max="9" width="15.7109375" style="173" customWidth="1"/>
    <col min="10" max="10" width="1" style="173" customWidth="1"/>
    <col min="11" max="11" width="17.5703125" style="173" customWidth="1"/>
    <col min="12" max="12" width="0.5703125" style="173" customWidth="1"/>
    <col min="13" max="13" width="20.28515625" style="173" customWidth="1"/>
    <col min="14" max="14" width="0.7109375" style="173" customWidth="1"/>
    <col min="15" max="15" width="19.7109375" style="173" customWidth="1"/>
    <col min="16" max="16" width="1.42578125" style="173" customWidth="1"/>
    <col min="17" max="17" width="13.7109375" style="173" customWidth="1"/>
    <col min="18" max="18" width="2.42578125" style="173" customWidth="1"/>
    <col min="19" max="19" width="20.42578125" style="194" customWidth="1"/>
    <col min="20" max="20" width="1.42578125" style="173" customWidth="1"/>
    <col min="21" max="21" width="18.7109375" style="173" customWidth="1"/>
    <col min="22" max="22" width="11.7109375" style="105" bestFit="1" customWidth="1"/>
    <col min="23" max="23" width="10.7109375" style="105" customWidth="1"/>
    <col min="24" max="25" width="9.7109375" style="105" bestFit="1" customWidth="1"/>
    <col min="26" max="16384" width="9.28515625" style="105"/>
  </cols>
  <sheetData>
    <row r="1" spans="1:22" ht="18" customHeight="1">
      <c r="A1" s="174" t="s">
        <v>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92"/>
      <c r="S1" s="193"/>
      <c r="T1" s="192"/>
      <c r="U1" s="192"/>
    </row>
    <row r="2" spans="1:22" ht="18" customHeight="1">
      <c r="A2" s="351" t="s">
        <v>173</v>
      </c>
      <c r="B2" s="351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22" ht="18" customHeight="1">
      <c r="A3" s="51" t="s">
        <v>61</v>
      </c>
      <c r="B3" s="167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U3" s="196"/>
    </row>
    <row r="4" spans="1:22" ht="65.25" customHeight="1">
      <c r="A4" s="175"/>
      <c r="B4" s="197"/>
      <c r="C4" s="353" t="s">
        <v>200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197"/>
      <c r="S4" s="198" t="s">
        <v>58</v>
      </c>
      <c r="T4" s="197"/>
      <c r="U4" s="198" t="s">
        <v>208</v>
      </c>
    </row>
    <row r="5" spans="1:22" s="106" customFormat="1" ht="28.5" customHeight="1">
      <c r="A5" s="354"/>
      <c r="B5" s="240" t="s">
        <v>67</v>
      </c>
      <c r="C5" s="349" t="s">
        <v>201</v>
      </c>
      <c r="D5" s="241"/>
      <c r="E5" s="349" t="s">
        <v>165</v>
      </c>
      <c r="F5" s="241"/>
      <c r="G5" s="349" t="s">
        <v>202</v>
      </c>
      <c r="H5" s="241"/>
      <c r="I5" s="349" t="s">
        <v>203</v>
      </c>
      <c r="J5" s="250"/>
      <c r="K5" s="349" t="s">
        <v>204</v>
      </c>
      <c r="L5" s="250"/>
      <c r="M5" s="349" t="s">
        <v>205</v>
      </c>
      <c r="N5" s="241"/>
      <c r="O5" s="349" t="s">
        <v>206</v>
      </c>
      <c r="P5" s="241"/>
      <c r="Q5" s="349" t="s">
        <v>207</v>
      </c>
      <c r="R5" s="242"/>
      <c r="S5" s="243"/>
      <c r="T5" s="242"/>
      <c r="U5" s="242"/>
    </row>
    <row r="6" spans="1:22" s="107" customFormat="1" ht="52.9" customHeight="1">
      <c r="A6" s="355"/>
      <c r="B6" s="244"/>
      <c r="C6" s="350"/>
      <c r="D6" s="245"/>
      <c r="E6" s="350"/>
      <c r="F6" s="245"/>
      <c r="G6" s="350"/>
      <c r="H6" s="245"/>
      <c r="I6" s="350"/>
      <c r="J6" s="251"/>
      <c r="K6" s="350"/>
      <c r="L6" s="251"/>
      <c r="M6" s="350"/>
      <c r="N6" s="245"/>
      <c r="O6" s="350"/>
      <c r="P6" s="245"/>
      <c r="Q6" s="350"/>
      <c r="R6" s="244"/>
      <c r="S6" s="246"/>
      <c r="T6" s="247"/>
      <c r="U6" s="247"/>
    </row>
    <row r="7" spans="1:22" s="108" customFormat="1">
      <c r="A7" s="176"/>
      <c r="B7" s="168"/>
      <c r="C7" s="201" t="s">
        <v>0</v>
      </c>
      <c r="D7" s="201"/>
      <c r="E7" s="201" t="s">
        <v>0</v>
      </c>
      <c r="F7" s="201"/>
      <c r="G7" s="201" t="s">
        <v>0</v>
      </c>
      <c r="H7" s="201"/>
      <c r="I7" s="201" t="s">
        <v>0</v>
      </c>
      <c r="J7" s="201"/>
      <c r="K7" s="201" t="s">
        <v>0</v>
      </c>
      <c r="L7" s="201"/>
      <c r="M7" s="201" t="s">
        <v>0</v>
      </c>
      <c r="N7" s="201"/>
      <c r="O7" s="201" t="s">
        <v>0</v>
      </c>
      <c r="P7" s="201"/>
      <c r="Q7" s="201" t="s">
        <v>0</v>
      </c>
      <c r="R7" s="202"/>
      <c r="S7" s="203" t="s">
        <v>0</v>
      </c>
      <c r="T7" s="201"/>
      <c r="U7" s="201" t="s">
        <v>0</v>
      </c>
    </row>
    <row r="8" spans="1:22" s="107" customFormat="1" ht="12" customHeight="1">
      <c r="A8" s="252"/>
      <c r="B8" s="169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71"/>
      <c r="P8" s="201"/>
      <c r="Q8" s="201"/>
      <c r="R8" s="199"/>
      <c r="S8" s="200"/>
      <c r="T8" s="199"/>
      <c r="U8" s="199"/>
    </row>
    <row r="9" spans="1:22" s="109" customFormat="1" ht="3.75" customHeight="1">
      <c r="A9" s="330"/>
      <c r="B9" s="204"/>
      <c r="C9" s="205"/>
      <c r="D9" s="206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7"/>
      <c r="S9" s="208"/>
      <c r="T9" s="204"/>
      <c r="U9" s="209"/>
    </row>
    <row r="10" spans="1:22" s="109" customFormat="1" ht="17.25" thickBot="1">
      <c r="A10" s="331" t="s">
        <v>174</v>
      </c>
      <c r="B10" s="197">
        <f>+SFP!C39</f>
        <v>26</v>
      </c>
      <c r="C10" s="216">
        <v>134798</v>
      </c>
      <c r="D10" s="210"/>
      <c r="E10" s="216">
        <v>-33337</v>
      </c>
      <c r="F10" s="210"/>
      <c r="G10" s="216">
        <v>55967</v>
      </c>
      <c r="H10" s="210"/>
      <c r="I10" s="216">
        <v>29264</v>
      </c>
      <c r="J10" s="211"/>
      <c r="K10" s="216">
        <v>2933</v>
      </c>
      <c r="L10" s="211"/>
      <c r="M10" s="216">
        <v>834</v>
      </c>
      <c r="N10" s="210"/>
      <c r="O10" s="216">
        <v>285101</v>
      </c>
      <c r="P10" s="210"/>
      <c r="Q10" s="216">
        <v>475560</v>
      </c>
      <c r="R10" s="212"/>
      <c r="S10" s="216">
        <v>32969</v>
      </c>
      <c r="T10" s="213"/>
      <c r="U10" s="216">
        <v>508529</v>
      </c>
      <c r="V10" s="112"/>
    </row>
    <row r="11" spans="1:22" s="109" customFormat="1" ht="18" thickTop="1">
      <c r="A11" s="332" t="s">
        <v>175</v>
      </c>
      <c r="B11" s="197"/>
      <c r="C11" s="211"/>
      <c r="D11" s="210"/>
      <c r="E11" s="210"/>
      <c r="F11" s="210"/>
      <c r="G11" s="211"/>
      <c r="H11" s="210"/>
      <c r="I11" s="211"/>
      <c r="J11" s="211"/>
      <c r="K11" s="211"/>
      <c r="L11" s="211"/>
      <c r="M11" s="211"/>
      <c r="N11" s="210"/>
      <c r="O11" s="211"/>
      <c r="P11" s="210"/>
      <c r="Q11" s="211"/>
      <c r="R11" s="212"/>
      <c r="S11" s="212"/>
      <c r="T11" s="213"/>
      <c r="U11" s="217"/>
    </row>
    <row r="12" spans="1:22" s="109" customFormat="1">
      <c r="A12" s="180" t="s">
        <v>176</v>
      </c>
      <c r="B12" s="197"/>
      <c r="C12" s="215">
        <v>0</v>
      </c>
      <c r="D12" s="215"/>
      <c r="E12" s="215">
        <f>E13</f>
        <v>-2</v>
      </c>
      <c r="F12" s="215"/>
      <c r="G12" s="215">
        <v>0</v>
      </c>
      <c r="H12" s="215"/>
      <c r="I12" s="215">
        <v>0</v>
      </c>
      <c r="J12" s="215"/>
      <c r="K12" s="215">
        <v>0</v>
      </c>
      <c r="L12" s="215"/>
      <c r="M12" s="215">
        <v>0</v>
      </c>
      <c r="N12" s="215"/>
      <c r="O12" s="215">
        <v>0</v>
      </c>
      <c r="P12" s="215"/>
      <c r="Q12" s="215">
        <f>SUM(C12:P12)</f>
        <v>-2</v>
      </c>
      <c r="R12" s="217"/>
      <c r="S12" s="215">
        <v>0</v>
      </c>
      <c r="T12" s="217"/>
      <c r="U12" s="218">
        <f>SUM(Q12:T12)</f>
        <v>-2</v>
      </c>
    </row>
    <row r="13" spans="1:22" s="109" customFormat="1">
      <c r="A13" s="181" t="s">
        <v>177</v>
      </c>
      <c r="B13" s="197"/>
      <c r="C13" s="274">
        <v>0</v>
      </c>
      <c r="D13" s="215"/>
      <c r="E13" s="274">
        <v>-2</v>
      </c>
      <c r="F13" s="215"/>
      <c r="G13" s="274">
        <v>0</v>
      </c>
      <c r="H13" s="215"/>
      <c r="I13" s="274">
        <v>0</v>
      </c>
      <c r="J13" s="215"/>
      <c r="K13" s="274">
        <v>0</v>
      </c>
      <c r="L13" s="215"/>
      <c r="M13" s="274">
        <v>0</v>
      </c>
      <c r="N13" s="215"/>
      <c r="O13" s="274">
        <v>0</v>
      </c>
      <c r="P13" s="215"/>
      <c r="Q13" s="275">
        <f>SUM(C13:P13)</f>
        <v>-2</v>
      </c>
      <c r="R13" s="217"/>
      <c r="S13" s="274">
        <v>0</v>
      </c>
      <c r="T13" s="217"/>
      <c r="U13" s="258">
        <f>SUM(Q13:T13)</f>
        <v>-2</v>
      </c>
    </row>
    <row r="14" spans="1:22" s="109" customFormat="1" ht="8.25" customHeight="1">
      <c r="A14" s="180"/>
      <c r="B14" s="197"/>
      <c r="C14" s="211"/>
      <c r="D14" s="210"/>
      <c r="E14" s="210"/>
      <c r="F14" s="210"/>
      <c r="G14" s="211"/>
      <c r="H14" s="210"/>
      <c r="I14" s="211"/>
      <c r="J14" s="211"/>
      <c r="K14" s="211"/>
      <c r="L14" s="211"/>
      <c r="M14" s="211"/>
      <c r="N14" s="210"/>
      <c r="O14" s="211"/>
      <c r="P14" s="210"/>
      <c r="Q14" s="211"/>
      <c r="R14" s="212"/>
      <c r="S14" s="212"/>
      <c r="T14" s="213"/>
      <c r="U14" s="218"/>
    </row>
    <row r="15" spans="1:22" s="109" customFormat="1">
      <c r="A15" s="267" t="s">
        <v>178</v>
      </c>
      <c r="B15" s="197"/>
      <c r="C15" s="268">
        <v>0</v>
      </c>
      <c r="D15" s="215"/>
      <c r="E15" s="215">
        <v>0</v>
      </c>
      <c r="F15" s="215"/>
      <c r="G15" s="268">
        <v>0</v>
      </c>
      <c r="H15" s="268"/>
      <c r="I15" s="268">
        <v>0</v>
      </c>
      <c r="J15" s="268"/>
      <c r="K15" s="268">
        <v>0</v>
      </c>
      <c r="L15" s="268"/>
      <c r="M15" s="268">
        <v>0</v>
      </c>
      <c r="N15" s="268"/>
      <c r="O15" s="268">
        <v>0</v>
      </c>
      <c r="P15" s="215"/>
      <c r="Q15" s="220">
        <f>SUM(C15:P15)</f>
        <v>0</v>
      </c>
      <c r="R15" s="217"/>
      <c r="S15" s="215">
        <v>0</v>
      </c>
      <c r="T15" s="217"/>
      <c r="U15" s="218">
        <f>SUM(Q15:T15)</f>
        <v>0</v>
      </c>
    </row>
    <row r="16" spans="1:22" s="109" customFormat="1">
      <c r="A16" s="333" t="s">
        <v>179</v>
      </c>
      <c r="B16" s="197"/>
      <c r="C16" s="221">
        <f>C17+C18</f>
        <v>0</v>
      </c>
      <c r="D16" s="220"/>
      <c r="E16" s="221">
        <f>E17+E18</f>
        <v>0</v>
      </c>
      <c r="F16" s="215"/>
      <c r="G16" s="221">
        <f>G17+G18</f>
        <v>3330</v>
      </c>
      <c r="H16" s="221">
        <f t="shared" ref="H16:O16" si="0">H17+H18</f>
        <v>0</v>
      </c>
      <c r="I16" s="221">
        <f t="shared" si="0"/>
        <v>0</v>
      </c>
      <c r="J16" s="221">
        <f t="shared" si="0"/>
        <v>0</v>
      </c>
      <c r="K16" s="221">
        <f t="shared" si="0"/>
        <v>0</v>
      </c>
      <c r="L16" s="221">
        <f t="shared" si="0"/>
        <v>0</v>
      </c>
      <c r="M16" s="221">
        <f t="shared" si="0"/>
        <v>0</v>
      </c>
      <c r="N16" s="221">
        <f t="shared" si="0"/>
        <v>0</v>
      </c>
      <c r="O16" s="221">
        <f t="shared" si="0"/>
        <v>-3330</v>
      </c>
      <c r="P16" s="221">
        <f t="shared" ref="P16" si="1">P17+P18</f>
        <v>0</v>
      </c>
      <c r="Q16" s="224">
        <f>SUM(C16:P16)</f>
        <v>0</v>
      </c>
      <c r="R16" s="221">
        <f t="shared" ref="R16" si="2">R17+R18</f>
        <v>0</v>
      </c>
      <c r="S16" s="221">
        <f t="shared" ref="S16" si="3">S17+S18</f>
        <v>0</v>
      </c>
      <c r="T16" s="221">
        <f t="shared" ref="T16" si="4">T17+T18</f>
        <v>0</v>
      </c>
      <c r="U16" s="254">
        <f>SUM(Q16:T16)</f>
        <v>0</v>
      </c>
    </row>
    <row r="17" spans="1:22" s="109" customFormat="1">
      <c r="A17" s="334" t="s">
        <v>180</v>
      </c>
      <c r="B17" s="197"/>
      <c r="C17" s="210">
        <v>0</v>
      </c>
      <c r="D17" s="210"/>
      <c r="E17" s="210">
        <v>0</v>
      </c>
      <c r="F17" s="210"/>
      <c r="G17" s="210">
        <v>3330</v>
      </c>
      <c r="H17" s="210"/>
      <c r="I17" s="210">
        <v>0</v>
      </c>
      <c r="J17" s="210"/>
      <c r="K17" s="210">
        <v>0</v>
      </c>
      <c r="L17" s="210"/>
      <c r="M17" s="210">
        <v>0</v>
      </c>
      <c r="N17" s="210"/>
      <c r="O17" s="210">
        <v>-3330</v>
      </c>
      <c r="P17" s="210"/>
      <c r="Q17" s="215">
        <v>0</v>
      </c>
      <c r="R17" s="226"/>
      <c r="S17" s="210">
        <v>0</v>
      </c>
      <c r="T17" s="227"/>
      <c r="U17" s="210">
        <v>0</v>
      </c>
    </row>
    <row r="18" spans="1:22" s="109" customFormat="1" ht="18" customHeight="1">
      <c r="A18" s="334" t="s">
        <v>181</v>
      </c>
      <c r="B18" s="197"/>
      <c r="C18" s="210">
        <v>0</v>
      </c>
      <c r="D18" s="210"/>
      <c r="E18" s="210">
        <v>0</v>
      </c>
      <c r="F18" s="210"/>
      <c r="G18" s="210">
        <v>0</v>
      </c>
      <c r="H18" s="210"/>
      <c r="I18" s="210">
        <v>0</v>
      </c>
      <c r="J18" s="210"/>
      <c r="K18" s="210">
        <v>0</v>
      </c>
      <c r="L18" s="210"/>
      <c r="M18" s="210">
        <v>0</v>
      </c>
      <c r="N18" s="210"/>
      <c r="O18" s="210">
        <v>0</v>
      </c>
      <c r="P18" s="210"/>
      <c r="Q18" s="215">
        <f t="shared" ref="Q18" si="5">SUM(C18:P18)</f>
        <v>0</v>
      </c>
      <c r="R18" s="226"/>
      <c r="S18" s="210">
        <v>0</v>
      </c>
      <c r="T18" s="227"/>
      <c r="U18" s="210">
        <f>SUM(Q18:T18)</f>
        <v>0</v>
      </c>
    </row>
    <row r="19" spans="1:22" s="109" customFormat="1" ht="6.6" customHeight="1">
      <c r="A19" s="181"/>
      <c r="B19" s="197"/>
      <c r="C19" s="211"/>
      <c r="D19" s="210"/>
      <c r="E19" s="210"/>
      <c r="F19" s="210"/>
      <c r="G19" s="211"/>
      <c r="H19" s="210"/>
      <c r="I19" s="211"/>
      <c r="J19" s="211"/>
      <c r="K19" s="211"/>
      <c r="L19" s="211"/>
      <c r="M19" s="211"/>
      <c r="N19" s="210"/>
      <c r="O19" s="211"/>
      <c r="P19" s="210"/>
      <c r="Q19" s="211"/>
      <c r="R19" s="212"/>
      <c r="S19" s="212"/>
      <c r="T19" s="213"/>
      <c r="U19" s="217"/>
    </row>
    <row r="20" spans="1:22" s="109" customFormat="1">
      <c r="A20" s="330" t="s">
        <v>182</v>
      </c>
      <c r="B20" s="197"/>
      <c r="C20" s="224">
        <v>0</v>
      </c>
      <c r="D20" s="211"/>
      <c r="E20" s="224">
        <v>0</v>
      </c>
      <c r="F20" s="211"/>
      <c r="G20" s="224">
        <v>0</v>
      </c>
      <c r="H20" s="211"/>
      <c r="I20" s="224">
        <v>0</v>
      </c>
      <c r="J20" s="211"/>
      <c r="K20" s="224">
        <v>0</v>
      </c>
      <c r="L20" s="211"/>
      <c r="M20" s="224">
        <v>0</v>
      </c>
      <c r="N20" s="211"/>
      <c r="O20" s="224">
        <f>O21+O22+O24+O25+O23</f>
        <v>1353</v>
      </c>
      <c r="P20" s="224" t="e">
        <f>P21+P22+#REF!+P24+P25</f>
        <v>#REF!</v>
      </c>
      <c r="Q20" s="224">
        <f>Q21+Q22+Q24+Q25+Q23</f>
        <v>1353</v>
      </c>
      <c r="R20" s="224"/>
      <c r="S20" s="224">
        <f>S21+S22+S24+S25+S23</f>
        <v>-14246</v>
      </c>
      <c r="T20" s="224" t="e">
        <f>T21+T22+#REF!+T24+T25</f>
        <v>#REF!</v>
      </c>
      <c r="U20" s="224">
        <f>U21+U22+U24+U25+U23</f>
        <v>-12893</v>
      </c>
    </row>
    <row r="21" spans="1:22" s="109" customFormat="1">
      <c r="A21" s="334" t="s">
        <v>183</v>
      </c>
      <c r="B21" s="197"/>
      <c r="C21" s="222">
        <v>0</v>
      </c>
      <c r="D21" s="210"/>
      <c r="E21" s="222">
        <v>0</v>
      </c>
      <c r="F21" s="210"/>
      <c r="G21" s="222">
        <v>0</v>
      </c>
      <c r="H21" s="210"/>
      <c r="I21" s="222">
        <v>0</v>
      </c>
      <c r="J21" s="211"/>
      <c r="K21" s="222">
        <v>0</v>
      </c>
      <c r="L21" s="211"/>
      <c r="M21" s="222">
        <v>0</v>
      </c>
      <c r="N21" s="210"/>
      <c r="O21" s="223">
        <v>0</v>
      </c>
      <c r="P21" s="210"/>
      <c r="Q21" s="215">
        <f>C21+E21+G21+I21+K21+M21+O21</f>
        <v>0</v>
      </c>
      <c r="R21" s="212"/>
      <c r="S21" s="223">
        <v>-1182</v>
      </c>
      <c r="T21" s="213"/>
      <c r="U21" s="218">
        <f>SUM(Q21:T21)</f>
        <v>-1182</v>
      </c>
    </row>
    <row r="22" spans="1:22" s="109" customFormat="1">
      <c r="A22" s="334" t="s">
        <v>184</v>
      </c>
      <c r="B22" s="197"/>
      <c r="C22" s="222">
        <v>0</v>
      </c>
      <c r="D22" s="210"/>
      <c r="E22" s="222">
        <v>0</v>
      </c>
      <c r="F22" s="210"/>
      <c r="G22" s="222">
        <v>0</v>
      </c>
      <c r="H22" s="210"/>
      <c r="I22" s="222">
        <v>0</v>
      </c>
      <c r="J22" s="211"/>
      <c r="K22" s="222">
        <v>0</v>
      </c>
      <c r="L22" s="211"/>
      <c r="M22" s="222">
        <v>0</v>
      </c>
      <c r="N22" s="210"/>
      <c r="O22" s="223">
        <v>0</v>
      </c>
      <c r="P22" s="210"/>
      <c r="Q22" s="215">
        <f>C22+E22+G22+I22+K22+M22+O22</f>
        <v>0</v>
      </c>
      <c r="R22" s="212"/>
      <c r="S22" s="223">
        <v>-3541</v>
      </c>
      <c r="T22" s="213"/>
      <c r="U22" s="218">
        <f>SUM(Q22:T22)</f>
        <v>-3541</v>
      </c>
    </row>
    <row r="23" spans="1:22" s="109" customFormat="1">
      <c r="A23" s="334" t="s">
        <v>185</v>
      </c>
      <c r="B23" s="197"/>
      <c r="C23" s="222"/>
      <c r="D23" s="210"/>
      <c r="E23" s="222"/>
      <c r="F23" s="210"/>
      <c r="G23" s="222"/>
      <c r="H23" s="210"/>
      <c r="I23" s="222"/>
      <c r="J23" s="211"/>
      <c r="K23" s="222"/>
      <c r="L23" s="211"/>
      <c r="M23" s="222"/>
      <c r="N23" s="210"/>
      <c r="O23" s="223">
        <v>-223</v>
      </c>
      <c r="P23" s="210"/>
      <c r="Q23" s="215">
        <f>C23+E23+G23+I23+K23+M23+O23</f>
        <v>-223</v>
      </c>
      <c r="R23" s="212"/>
      <c r="S23" s="223">
        <v>968</v>
      </c>
      <c r="T23" s="213"/>
      <c r="U23" s="218">
        <f>SUM(Q23:T23)</f>
        <v>745</v>
      </c>
      <c r="V23" s="249"/>
    </row>
    <row r="24" spans="1:22" s="109" customFormat="1">
      <c r="A24" s="334" t="s">
        <v>186</v>
      </c>
      <c r="B24" s="197"/>
      <c r="C24" s="222">
        <v>0</v>
      </c>
      <c r="D24" s="210"/>
      <c r="E24" s="222">
        <v>0</v>
      </c>
      <c r="F24" s="210"/>
      <c r="G24" s="222">
        <v>0</v>
      </c>
      <c r="H24" s="210"/>
      <c r="I24" s="222">
        <v>0</v>
      </c>
      <c r="J24" s="211"/>
      <c r="K24" s="222">
        <v>0</v>
      </c>
      <c r="L24" s="211"/>
      <c r="M24" s="222">
        <v>0</v>
      </c>
      <c r="N24" s="210"/>
      <c r="O24" s="223">
        <v>1515</v>
      </c>
      <c r="P24" s="210"/>
      <c r="Q24" s="215">
        <f>C24+E24+G24+I24+K24+M24+O24</f>
        <v>1515</v>
      </c>
      <c r="R24" s="212"/>
      <c r="S24" s="223">
        <v>-11593</v>
      </c>
      <c r="T24" s="213"/>
      <c r="U24" s="218">
        <f>SUM(Q24:T24)</f>
        <v>-10078</v>
      </c>
    </row>
    <row r="25" spans="1:22" s="109" customFormat="1" ht="16.149999999999999" customHeight="1">
      <c r="A25" s="334" t="s">
        <v>187</v>
      </c>
      <c r="B25" s="197"/>
      <c r="C25" s="222">
        <v>0</v>
      </c>
      <c r="D25" s="210"/>
      <c r="E25" s="222">
        <v>0</v>
      </c>
      <c r="F25" s="210"/>
      <c r="G25" s="222">
        <v>0</v>
      </c>
      <c r="H25" s="210"/>
      <c r="I25" s="222">
        <v>0</v>
      </c>
      <c r="J25" s="211"/>
      <c r="K25" s="222">
        <v>0</v>
      </c>
      <c r="L25" s="211"/>
      <c r="M25" s="222">
        <v>0</v>
      </c>
      <c r="N25" s="210"/>
      <c r="O25" s="223">
        <v>61</v>
      </c>
      <c r="P25" s="210"/>
      <c r="Q25" s="215">
        <f>C25+E25+G25+I25+K25+M25+O25</f>
        <v>61</v>
      </c>
      <c r="R25" s="212"/>
      <c r="S25" s="223">
        <v>1102</v>
      </c>
      <c r="T25" s="213"/>
      <c r="U25" s="218">
        <f>SUM(Q25:T25)</f>
        <v>1163</v>
      </c>
    </row>
    <row r="26" spans="1:22" s="109" customFormat="1">
      <c r="A26" s="181"/>
      <c r="B26" s="197"/>
      <c r="C26" s="211"/>
      <c r="D26" s="210"/>
      <c r="E26" s="210"/>
      <c r="F26" s="210"/>
      <c r="G26" s="211"/>
      <c r="H26" s="210"/>
      <c r="I26" s="211"/>
      <c r="J26" s="211"/>
      <c r="K26" s="211"/>
      <c r="L26" s="211"/>
      <c r="M26" s="211"/>
      <c r="N26" s="210"/>
      <c r="O26" s="211"/>
      <c r="P26" s="210"/>
      <c r="Q26" s="211"/>
      <c r="R26" s="212"/>
      <c r="S26" s="212"/>
      <c r="T26" s="213"/>
      <c r="U26" s="217"/>
      <c r="V26" s="121"/>
    </row>
    <row r="27" spans="1:22" s="109" customFormat="1">
      <c r="A27" s="335" t="s">
        <v>188</v>
      </c>
      <c r="B27" s="197"/>
      <c r="C27" s="225">
        <v>0</v>
      </c>
      <c r="D27" s="210"/>
      <c r="E27" s="225">
        <v>0</v>
      </c>
      <c r="F27" s="210"/>
      <c r="G27" s="225">
        <v>0</v>
      </c>
      <c r="H27" s="210"/>
      <c r="I27" s="224">
        <f>I28+I29</f>
        <v>0</v>
      </c>
      <c r="J27" s="211"/>
      <c r="K27" s="224">
        <f>K28+K29</f>
        <v>-544</v>
      </c>
      <c r="L27" s="220">
        <f t="shared" ref="L27:M27" si="6">L28+L29</f>
        <v>0</v>
      </c>
      <c r="M27" s="224">
        <f t="shared" si="6"/>
        <v>1031</v>
      </c>
      <c r="N27" s="210"/>
      <c r="O27" s="224">
        <f>O28+O29</f>
        <v>22647</v>
      </c>
      <c r="P27" s="210"/>
      <c r="Q27" s="224">
        <f>Q28+Q29</f>
        <v>23134</v>
      </c>
      <c r="R27" s="212"/>
      <c r="S27" s="224">
        <f>S28+S29</f>
        <v>2497</v>
      </c>
      <c r="T27" s="213"/>
      <c r="U27" s="224">
        <f>U28+U29</f>
        <v>25631</v>
      </c>
      <c r="V27" s="112"/>
    </row>
    <row r="28" spans="1:22" s="109" customFormat="1">
      <c r="A28" s="336" t="s">
        <v>189</v>
      </c>
      <c r="B28" s="197"/>
      <c r="C28" s="219">
        <v>0</v>
      </c>
      <c r="D28" s="210"/>
      <c r="E28" s="219">
        <v>0</v>
      </c>
      <c r="F28" s="210"/>
      <c r="G28" s="219">
        <v>0</v>
      </c>
      <c r="H28" s="210"/>
      <c r="I28" s="215">
        <v>0</v>
      </c>
      <c r="J28" s="211"/>
      <c r="K28" s="215">
        <v>0</v>
      </c>
      <c r="L28" s="211"/>
      <c r="M28" s="215">
        <v>0</v>
      </c>
      <c r="N28" s="210"/>
      <c r="O28" s="215">
        <v>22647</v>
      </c>
      <c r="P28" s="210"/>
      <c r="Q28" s="215">
        <f>SUM(C28:P28)</f>
        <v>22647</v>
      </c>
      <c r="R28" s="212"/>
      <c r="S28" s="215">
        <v>1561</v>
      </c>
      <c r="T28" s="213"/>
      <c r="U28" s="218">
        <f>SUM(Q28:T28)</f>
        <v>24208</v>
      </c>
    </row>
    <row r="29" spans="1:22" s="109" customFormat="1" ht="15" customHeight="1">
      <c r="A29" s="336" t="s">
        <v>190</v>
      </c>
      <c r="B29" s="197"/>
      <c r="C29" s="219">
        <v>0</v>
      </c>
      <c r="D29" s="210"/>
      <c r="E29" s="219">
        <v>0</v>
      </c>
      <c r="F29" s="210"/>
      <c r="G29" s="219">
        <v>0</v>
      </c>
      <c r="H29" s="210"/>
      <c r="I29" s="206">
        <v>0</v>
      </c>
      <c r="J29" s="211"/>
      <c r="K29" s="206">
        <v>-544</v>
      </c>
      <c r="L29" s="211"/>
      <c r="M29" s="206">
        <v>1031</v>
      </c>
      <c r="N29" s="210"/>
      <c r="O29" s="215">
        <v>0</v>
      </c>
      <c r="P29" s="210"/>
      <c r="Q29" s="215">
        <f>SUM(C29:P29)</f>
        <v>487</v>
      </c>
      <c r="R29" s="212"/>
      <c r="S29" s="215">
        <v>936</v>
      </c>
      <c r="T29" s="213"/>
      <c r="U29" s="218">
        <f>SUM(Q29:T29)</f>
        <v>1423</v>
      </c>
    </row>
    <row r="30" spans="1:22" s="109" customFormat="1">
      <c r="A30" s="177"/>
      <c r="B30" s="197"/>
      <c r="C30" s="219"/>
      <c r="D30" s="210"/>
      <c r="E30" s="219"/>
      <c r="F30" s="210"/>
      <c r="G30" s="219"/>
      <c r="H30" s="210"/>
      <c r="I30" s="215"/>
      <c r="J30" s="211"/>
      <c r="K30" s="215"/>
      <c r="L30" s="211"/>
      <c r="M30" s="215"/>
      <c r="N30" s="210"/>
      <c r="O30" s="215"/>
      <c r="P30" s="210"/>
      <c r="Q30" s="220"/>
      <c r="R30" s="212"/>
      <c r="S30" s="215"/>
      <c r="T30" s="213"/>
      <c r="U30" s="218"/>
      <c r="V30" s="249"/>
    </row>
    <row r="31" spans="1:22" s="109" customFormat="1" ht="17.649999999999999" customHeight="1">
      <c r="A31" s="177" t="s">
        <v>191</v>
      </c>
      <c r="B31" s="197"/>
      <c r="C31" s="219">
        <v>0</v>
      </c>
      <c r="D31" s="210"/>
      <c r="E31" s="219">
        <v>0</v>
      </c>
      <c r="F31" s="210"/>
      <c r="G31" s="219">
        <v>0</v>
      </c>
      <c r="H31" s="210"/>
      <c r="I31" s="215">
        <v>-178</v>
      </c>
      <c r="J31" s="211"/>
      <c r="K31" s="206">
        <v>1</v>
      </c>
      <c r="L31" s="211"/>
      <c r="M31" s="219">
        <v>0</v>
      </c>
      <c r="N31" s="210"/>
      <c r="O31" s="215">
        <v>177</v>
      </c>
      <c r="P31" s="210"/>
      <c r="Q31" s="215">
        <f>SUM(I31:P31)</f>
        <v>0</v>
      </c>
      <c r="R31" s="212"/>
      <c r="S31" s="215">
        <v>0</v>
      </c>
      <c r="T31" s="213"/>
      <c r="U31" s="218">
        <f>Q31+S31</f>
        <v>0</v>
      </c>
    </row>
    <row r="32" spans="1:22" s="109" customFormat="1" ht="18" customHeight="1">
      <c r="A32" s="177"/>
      <c r="B32" s="197"/>
      <c r="C32" s="211"/>
      <c r="D32" s="210"/>
      <c r="E32" s="210"/>
      <c r="F32" s="210"/>
      <c r="G32" s="211"/>
      <c r="H32" s="210"/>
      <c r="I32" s="211"/>
      <c r="J32" s="211"/>
      <c r="K32" s="211"/>
      <c r="L32" s="211"/>
      <c r="M32" s="211"/>
      <c r="N32" s="210"/>
      <c r="O32" s="211"/>
      <c r="P32" s="210"/>
      <c r="Q32" s="211"/>
      <c r="R32" s="212"/>
      <c r="S32" s="212"/>
      <c r="T32" s="213"/>
      <c r="U32" s="217"/>
      <c r="V32" s="112"/>
    </row>
    <row r="33" spans="1:22" s="109" customFormat="1" ht="17.649999999999999" customHeight="1" thickBot="1">
      <c r="A33" s="178" t="s">
        <v>198</v>
      </c>
      <c r="B33" s="197">
        <f>+SFP!C39</f>
        <v>26</v>
      </c>
      <c r="C33" s="216">
        <f>+C10+C12+C16+C20+C27+C31</f>
        <v>134798</v>
      </c>
      <c r="D33" s="216">
        <f>+D10+D12+D16+D20+D27+D31</f>
        <v>0</v>
      </c>
      <c r="E33" s="216">
        <f>E12+E16+E20+E27+E31+E15+E10</f>
        <v>-33339</v>
      </c>
      <c r="F33" s="216" t="e">
        <f>#REF!+F12+F16+F20+F27+F31+F15</f>
        <v>#REF!</v>
      </c>
      <c r="G33" s="216">
        <f>G12+G16+G20+G27+G31+G15+G10</f>
        <v>59297</v>
      </c>
      <c r="H33" s="216" t="e">
        <f>#REF!+H12+H16+H20+H27+H31+H15</f>
        <v>#REF!</v>
      </c>
      <c r="I33" s="216">
        <f>I12+I16+I20+I27+I31+I15+I10</f>
        <v>29086</v>
      </c>
      <c r="J33" s="216" t="e">
        <f>#REF!+J12+J16+J20+J27+J31+J15</f>
        <v>#REF!</v>
      </c>
      <c r="K33" s="216">
        <f>K12+K16+K20+K27+K31+K15+K10</f>
        <v>2390</v>
      </c>
      <c r="L33" s="216" t="e">
        <f>#REF!+L12+L16+L20+L27+L31+L15</f>
        <v>#REF!</v>
      </c>
      <c r="M33" s="216">
        <f>M12+M16+M20+M27+M31+M15+M10</f>
        <v>1865</v>
      </c>
      <c r="N33" s="216" t="e">
        <f>#REF!+N12+N16+N20+N27+N31+N15</f>
        <v>#REF!</v>
      </c>
      <c r="O33" s="216">
        <f>O12+O16+O20+O27+O31+O15+O10</f>
        <v>305948</v>
      </c>
      <c r="P33" s="216" t="e">
        <f>#REF!+P12+P16+P20+P27+P31+P15</f>
        <v>#REF!</v>
      </c>
      <c r="Q33" s="216">
        <f>Q12+Q16+Q20+Q27+Q31+Q15+Q10</f>
        <v>500045</v>
      </c>
      <c r="R33" s="216"/>
      <c r="S33" s="216">
        <f>S12+S16+S20+S27+S31+S15+S10</f>
        <v>21220</v>
      </c>
      <c r="T33" s="216" t="e">
        <f>+T10+T12+T16+T20+T27+T31</f>
        <v>#REF!</v>
      </c>
      <c r="U33" s="216">
        <f>U12+U16+U20+U27+U31+U15+U10</f>
        <v>521265</v>
      </c>
      <c r="V33" s="112"/>
    </row>
    <row r="34" spans="1:22" s="109" customFormat="1" ht="16.149999999999999" customHeight="1" thickTop="1">
      <c r="A34" s="178"/>
      <c r="B34" s="197"/>
      <c r="C34" s="211"/>
      <c r="D34" s="210"/>
      <c r="E34" s="211"/>
      <c r="F34" s="210"/>
      <c r="G34" s="211"/>
      <c r="H34" s="210"/>
      <c r="I34" s="211"/>
      <c r="J34" s="211"/>
      <c r="K34" s="211"/>
      <c r="L34" s="211"/>
      <c r="M34" s="211"/>
      <c r="N34" s="210"/>
      <c r="O34" s="211"/>
      <c r="P34" s="210"/>
      <c r="Q34" s="211"/>
      <c r="R34" s="212"/>
      <c r="S34" s="211"/>
      <c r="T34" s="213"/>
      <c r="U34" s="211"/>
      <c r="V34" s="112"/>
    </row>
    <row r="35" spans="1:22" s="109" customFormat="1" ht="17.25" thickBot="1">
      <c r="A35" s="178" t="s">
        <v>192</v>
      </c>
      <c r="B35" s="197"/>
      <c r="C35" s="216">
        <v>134798</v>
      </c>
      <c r="D35" s="210"/>
      <c r="E35" s="216">
        <v>-34142</v>
      </c>
      <c r="F35" s="210"/>
      <c r="G35" s="216">
        <v>59297</v>
      </c>
      <c r="H35" s="210"/>
      <c r="I35" s="216">
        <v>28871</v>
      </c>
      <c r="J35" s="211"/>
      <c r="K35" s="216">
        <v>2873</v>
      </c>
      <c r="L35" s="211"/>
      <c r="M35" s="216">
        <v>4078</v>
      </c>
      <c r="N35" s="210"/>
      <c r="O35" s="216">
        <v>360656</v>
      </c>
      <c r="P35" s="210"/>
      <c r="Q35" s="216">
        <v>556431</v>
      </c>
      <c r="R35" s="212"/>
      <c r="S35" s="216">
        <v>19341</v>
      </c>
      <c r="T35" s="213"/>
      <c r="U35" s="216">
        <v>575772</v>
      </c>
    </row>
    <row r="36" spans="1:22" s="109" customFormat="1" ht="18" thickTop="1">
      <c r="A36" s="179" t="s">
        <v>193</v>
      </c>
      <c r="B36" s="197"/>
      <c r="C36" s="211"/>
      <c r="D36" s="210"/>
      <c r="E36" s="210"/>
      <c r="F36" s="210"/>
      <c r="G36" s="211"/>
      <c r="H36" s="210"/>
      <c r="I36" s="211"/>
      <c r="J36" s="211"/>
      <c r="K36" s="211"/>
      <c r="L36" s="211"/>
      <c r="M36" s="211"/>
      <c r="N36" s="210"/>
      <c r="O36" s="211"/>
      <c r="P36" s="210"/>
      <c r="Q36" s="211"/>
      <c r="R36" s="212"/>
      <c r="S36" s="212"/>
      <c r="T36" s="213"/>
      <c r="U36" s="217"/>
    </row>
    <row r="37" spans="1:22" s="109" customFormat="1" ht="19.899999999999999" customHeight="1">
      <c r="A37" s="180" t="s">
        <v>176</v>
      </c>
      <c r="B37" s="197"/>
      <c r="C37" s="215">
        <v>0</v>
      </c>
      <c r="D37" s="215"/>
      <c r="E37" s="215">
        <f>E38+E39</f>
        <v>380</v>
      </c>
      <c r="F37" s="215"/>
      <c r="G37" s="215">
        <f>G38+G39</f>
        <v>0</v>
      </c>
      <c r="H37" s="215"/>
      <c r="I37" s="215">
        <f>I38+I39</f>
        <v>0</v>
      </c>
      <c r="J37" s="215"/>
      <c r="K37" s="215">
        <f>K38+K39</f>
        <v>0</v>
      </c>
      <c r="L37" s="215"/>
      <c r="M37" s="215">
        <f>M38+M39</f>
        <v>0</v>
      </c>
      <c r="N37" s="215"/>
      <c r="O37" s="215">
        <f>O38+O39</f>
        <v>-94</v>
      </c>
      <c r="P37" s="215"/>
      <c r="Q37" s="215">
        <f>Q38+Q39</f>
        <v>286</v>
      </c>
      <c r="R37" s="217"/>
      <c r="S37" s="215">
        <f>S38+S39</f>
        <v>0</v>
      </c>
      <c r="T37" s="217"/>
      <c r="U37" s="215">
        <f>U38+U39</f>
        <v>286</v>
      </c>
    </row>
    <row r="38" spans="1:22" s="109" customFormat="1" ht="19.899999999999999" customHeight="1">
      <c r="A38" s="181" t="s">
        <v>177</v>
      </c>
      <c r="B38" s="197"/>
      <c r="C38" s="274">
        <v>0</v>
      </c>
      <c r="D38" s="215"/>
      <c r="E38" s="274">
        <v>-262</v>
      </c>
      <c r="F38" s="215"/>
      <c r="G38" s="274">
        <v>0</v>
      </c>
      <c r="H38" s="215"/>
      <c r="I38" s="274">
        <v>0</v>
      </c>
      <c r="J38" s="215"/>
      <c r="K38" s="274">
        <v>0</v>
      </c>
      <c r="L38" s="215"/>
      <c r="M38" s="274">
        <v>0</v>
      </c>
      <c r="N38" s="215"/>
      <c r="O38" s="274">
        <v>0</v>
      </c>
      <c r="P38" s="215"/>
      <c r="Q38" s="274">
        <f>SUM(C38:P38)</f>
        <v>-262</v>
      </c>
      <c r="R38" s="217"/>
      <c r="S38" s="274">
        <v>0</v>
      </c>
      <c r="T38" s="217"/>
      <c r="U38" s="258">
        <f>SUM(Q38:T38)</f>
        <v>-262</v>
      </c>
    </row>
    <row r="39" spans="1:22" s="109" customFormat="1" ht="19.899999999999999" customHeight="1">
      <c r="A39" s="181" t="s">
        <v>194</v>
      </c>
      <c r="B39" s="197"/>
      <c r="C39" s="215">
        <v>0</v>
      </c>
      <c r="D39" s="215"/>
      <c r="E39" s="215">
        <v>642</v>
      </c>
      <c r="F39" s="215"/>
      <c r="G39" s="215">
        <v>0</v>
      </c>
      <c r="H39" s="215"/>
      <c r="I39" s="215">
        <v>0</v>
      </c>
      <c r="J39" s="215"/>
      <c r="K39" s="215">
        <v>0</v>
      </c>
      <c r="L39" s="215"/>
      <c r="M39" s="215">
        <v>0</v>
      </c>
      <c r="N39" s="215"/>
      <c r="O39" s="215">
        <v>-94</v>
      </c>
      <c r="P39" s="215"/>
      <c r="Q39" s="215">
        <f>SUM(C39:P39)</f>
        <v>548</v>
      </c>
      <c r="R39" s="217"/>
      <c r="S39" s="215">
        <v>0</v>
      </c>
      <c r="T39" s="217"/>
      <c r="U39" s="218">
        <f>SUM(Q39:T39)</f>
        <v>548</v>
      </c>
    </row>
    <row r="40" spans="1:22" s="109" customFormat="1" ht="8.65" customHeight="1">
      <c r="A40" s="337"/>
      <c r="B40" s="197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20"/>
      <c r="R40" s="217"/>
      <c r="S40" s="215"/>
      <c r="T40" s="217"/>
      <c r="U40" s="218"/>
    </row>
    <row r="41" spans="1:22" s="109" customFormat="1">
      <c r="A41" s="333" t="s">
        <v>195</v>
      </c>
      <c r="B41" s="197"/>
      <c r="C41" s="257">
        <v>0</v>
      </c>
      <c r="D41" s="220"/>
      <c r="E41" s="257">
        <v>0</v>
      </c>
      <c r="F41" s="215"/>
      <c r="G41" s="224">
        <f>G42+G43</f>
        <v>4038</v>
      </c>
      <c r="H41" s="215">
        <f t="shared" ref="H41:N41" si="7">H42+H43</f>
        <v>0</v>
      </c>
      <c r="I41" s="257">
        <f t="shared" si="7"/>
        <v>0</v>
      </c>
      <c r="J41" s="215">
        <f t="shared" si="7"/>
        <v>0</v>
      </c>
      <c r="K41" s="257">
        <f t="shared" si="7"/>
        <v>0</v>
      </c>
      <c r="L41" s="215">
        <f t="shared" si="7"/>
        <v>0</v>
      </c>
      <c r="M41" s="257">
        <f t="shared" si="7"/>
        <v>0</v>
      </c>
      <c r="N41" s="215">
        <f t="shared" si="7"/>
        <v>0</v>
      </c>
      <c r="O41" s="224">
        <f>O42+O43</f>
        <v>-12836</v>
      </c>
      <c r="P41" s="224">
        <f t="shared" ref="P41:Q41" si="8">P42+P43</f>
        <v>0</v>
      </c>
      <c r="Q41" s="224">
        <f t="shared" si="8"/>
        <v>-8798</v>
      </c>
      <c r="R41" s="224">
        <f t="shared" ref="R41" si="9">R42+R43</f>
        <v>0</v>
      </c>
      <c r="S41" s="224">
        <f t="shared" ref="S41" si="10">S42+S43</f>
        <v>0</v>
      </c>
      <c r="T41" s="224">
        <f t="shared" ref="T41" si="11">T42+T43</f>
        <v>0</v>
      </c>
      <c r="U41" s="224">
        <f t="shared" ref="U41" si="12">U42+U43</f>
        <v>-8798</v>
      </c>
    </row>
    <row r="42" spans="1:22" s="109" customFormat="1">
      <c r="A42" s="334" t="s">
        <v>180</v>
      </c>
      <c r="B42" s="197"/>
      <c r="C42" s="215">
        <v>0</v>
      </c>
      <c r="D42" s="215"/>
      <c r="E42" s="215">
        <v>0</v>
      </c>
      <c r="F42" s="215"/>
      <c r="G42" s="215">
        <v>4038</v>
      </c>
      <c r="H42" s="215"/>
      <c r="I42" s="215">
        <v>0</v>
      </c>
      <c r="J42" s="215"/>
      <c r="K42" s="215">
        <v>0</v>
      </c>
      <c r="L42" s="215"/>
      <c r="M42" s="215">
        <v>0</v>
      </c>
      <c r="N42" s="215"/>
      <c r="O42" s="215">
        <v>-4038</v>
      </c>
      <c r="P42" s="215"/>
      <c r="Q42" s="215">
        <f>SUM(C42:O42)</f>
        <v>0</v>
      </c>
      <c r="R42" s="218"/>
      <c r="S42" s="215">
        <v>0</v>
      </c>
      <c r="T42" s="258"/>
      <c r="U42" s="259">
        <f t="shared" ref="U42" si="13">+Q42+S42</f>
        <v>0</v>
      </c>
    </row>
    <row r="43" spans="1:22" s="109" customFormat="1" ht="15" customHeight="1">
      <c r="A43" s="334" t="s">
        <v>181</v>
      </c>
      <c r="B43" s="197"/>
      <c r="C43" s="215">
        <v>0</v>
      </c>
      <c r="D43" s="215"/>
      <c r="E43" s="215">
        <v>0</v>
      </c>
      <c r="F43" s="215"/>
      <c r="G43" s="215">
        <v>0</v>
      </c>
      <c r="H43" s="215"/>
      <c r="I43" s="215">
        <v>0</v>
      </c>
      <c r="J43" s="215"/>
      <c r="K43" s="215">
        <v>0</v>
      </c>
      <c r="L43" s="215"/>
      <c r="M43" s="215">
        <v>0</v>
      </c>
      <c r="N43" s="215"/>
      <c r="O43" s="215">
        <v>-8798</v>
      </c>
      <c r="P43" s="215"/>
      <c r="Q43" s="215">
        <f>SUM(C43:O43)</f>
        <v>-8798</v>
      </c>
      <c r="R43" s="218"/>
      <c r="S43" s="215">
        <v>0</v>
      </c>
      <c r="T43" s="218"/>
      <c r="U43" s="217">
        <f t="shared" ref="U43:U45" si="14">+Q43+S43</f>
        <v>-8798</v>
      </c>
    </row>
    <row r="44" spans="1:22" s="109" customFormat="1" ht="6.6" customHeight="1">
      <c r="A44" s="181"/>
      <c r="B44" s="197"/>
      <c r="C44" s="220"/>
      <c r="D44" s="215"/>
      <c r="E44" s="215"/>
      <c r="F44" s="215"/>
      <c r="G44" s="220"/>
      <c r="H44" s="215"/>
      <c r="I44" s="220"/>
      <c r="J44" s="220"/>
      <c r="K44" s="220"/>
      <c r="L44" s="220"/>
      <c r="M44" s="220"/>
      <c r="N44" s="215"/>
      <c r="O44" s="220"/>
      <c r="P44" s="215"/>
      <c r="Q44" s="220"/>
      <c r="R44" s="217"/>
      <c r="S44" s="217"/>
      <c r="T44" s="217"/>
      <c r="U44" s="217"/>
    </row>
    <row r="45" spans="1:22" s="109" customFormat="1">
      <c r="A45" s="330" t="s">
        <v>182</v>
      </c>
      <c r="B45" s="197"/>
      <c r="C45" s="257">
        <v>0</v>
      </c>
      <c r="D45" s="220"/>
      <c r="E45" s="257">
        <v>0</v>
      </c>
      <c r="F45" s="220"/>
      <c r="G45" s="257">
        <v>0</v>
      </c>
      <c r="H45" s="220"/>
      <c r="I45" s="257">
        <v>0</v>
      </c>
      <c r="J45" s="220"/>
      <c r="K45" s="257">
        <v>0</v>
      </c>
      <c r="L45" s="220"/>
      <c r="M45" s="257">
        <v>0</v>
      </c>
      <c r="N45" s="220"/>
      <c r="O45" s="224">
        <f>SUM(O46:O50)</f>
        <v>-202</v>
      </c>
      <c r="P45" s="215"/>
      <c r="Q45" s="224">
        <f>SUM(Q46:Q50)</f>
        <v>-202</v>
      </c>
      <c r="R45" s="217"/>
      <c r="S45" s="221">
        <f>SUM(S46:S50)</f>
        <v>-872</v>
      </c>
      <c r="T45" s="217"/>
      <c r="U45" s="221">
        <f t="shared" si="14"/>
        <v>-1074</v>
      </c>
    </row>
    <row r="46" spans="1:22" s="109" customFormat="1">
      <c r="A46" s="334" t="s">
        <v>196</v>
      </c>
      <c r="B46" s="197"/>
      <c r="C46" s="215">
        <v>0</v>
      </c>
      <c r="D46" s="215"/>
      <c r="E46" s="215">
        <v>0</v>
      </c>
      <c r="F46" s="215"/>
      <c r="G46" s="215">
        <v>0</v>
      </c>
      <c r="H46" s="215"/>
      <c r="I46" s="215">
        <v>0</v>
      </c>
      <c r="J46" s="220"/>
      <c r="K46" s="215">
        <v>0</v>
      </c>
      <c r="L46" s="220"/>
      <c r="M46" s="215">
        <v>0</v>
      </c>
      <c r="N46" s="215"/>
      <c r="O46" s="215">
        <v>0</v>
      </c>
      <c r="P46" s="215"/>
      <c r="Q46" s="215">
        <f t="shared" ref="Q46:Q50" si="15">SUM(C46:O46)</f>
        <v>0</v>
      </c>
      <c r="R46" s="217"/>
      <c r="S46" s="215">
        <v>2091</v>
      </c>
      <c r="T46" s="217"/>
      <c r="U46" s="218">
        <f t="shared" ref="U46:U50" si="16">+Q46+S46</f>
        <v>2091</v>
      </c>
    </row>
    <row r="47" spans="1:22" s="109" customFormat="1">
      <c r="A47" s="334" t="s">
        <v>184</v>
      </c>
      <c r="B47" s="197"/>
      <c r="C47" s="215">
        <v>0</v>
      </c>
      <c r="D47" s="215"/>
      <c r="E47" s="215">
        <v>0</v>
      </c>
      <c r="F47" s="215"/>
      <c r="G47" s="215">
        <v>0</v>
      </c>
      <c r="H47" s="215"/>
      <c r="I47" s="215">
        <v>0</v>
      </c>
      <c r="J47" s="220"/>
      <c r="K47" s="215">
        <v>0</v>
      </c>
      <c r="L47" s="220"/>
      <c r="M47" s="215">
        <v>0</v>
      </c>
      <c r="N47" s="215"/>
      <c r="O47" s="215">
        <v>0</v>
      </c>
      <c r="P47" s="215"/>
      <c r="Q47" s="215">
        <f t="shared" si="15"/>
        <v>0</v>
      </c>
      <c r="R47" s="217"/>
      <c r="S47" s="215">
        <v>-2799</v>
      </c>
      <c r="T47" s="217"/>
      <c r="U47" s="218">
        <f t="shared" si="16"/>
        <v>-2799</v>
      </c>
    </row>
    <row r="48" spans="1:22" s="109" customFormat="1">
      <c r="A48" s="334" t="s">
        <v>185</v>
      </c>
      <c r="C48" s="215">
        <v>0</v>
      </c>
      <c r="D48" s="215"/>
      <c r="E48" s="215">
        <v>0</v>
      </c>
      <c r="F48" s="215"/>
      <c r="G48" s="215">
        <v>0</v>
      </c>
      <c r="H48" s="215"/>
      <c r="I48" s="215">
        <v>0</v>
      </c>
      <c r="J48" s="220"/>
      <c r="K48" s="215">
        <v>0</v>
      </c>
      <c r="L48" s="220"/>
      <c r="M48" s="215">
        <v>0</v>
      </c>
      <c r="N48" s="215"/>
      <c r="O48" s="215">
        <v>0</v>
      </c>
      <c r="P48" s="215"/>
      <c r="Q48" s="215">
        <f t="shared" si="15"/>
        <v>0</v>
      </c>
      <c r="R48" s="217"/>
      <c r="S48" s="215">
        <v>0</v>
      </c>
      <c r="T48" s="217"/>
      <c r="U48" s="218">
        <f t="shared" si="16"/>
        <v>0</v>
      </c>
    </row>
    <row r="49" spans="1:22" s="109" customFormat="1">
      <c r="A49" s="334" t="s">
        <v>186</v>
      </c>
      <c r="B49" s="197"/>
      <c r="C49" s="215">
        <v>0</v>
      </c>
      <c r="D49" s="215"/>
      <c r="E49" s="215">
        <v>0</v>
      </c>
      <c r="F49" s="215"/>
      <c r="G49" s="215">
        <v>0</v>
      </c>
      <c r="H49" s="215"/>
      <c r="I49" s="215">
        <v>0</v>
      </c>
      <c r="J49" s="220"/>
      <c r="K49" s="215">
        <v>0</v>
      </c>
      <c r="L49" s="220"/>
      <c r="M49" s="215">
        <v>0</v>
      </c>
      <c r="N49" s="215"/>
      <c r="O49" s="215">
        <v>-278</v>
      </c>
      <c r="P49" s="215"/>
      <c r="Q49" s="215">
        <f t="shared" si="15"/>
        <v>-278</v>
      </c>
      <c r="R49" s="217"/>
      <c r="S49" s="215">
        <v>-167</v>
      </c>
      <c r="T49" s="217"/>
      <c r="U49" s="218">
        <f t="shared" si="16"/>
        <v>-445</v>
      </c>
    </row>
    <row r="50" spans="1:22" s="109" customFormat="1" ht="16.149999999999999" customHeight="1">
      <c r="A50" s="334" t="s">
        <v>187</v>
      </c>
      <c r="B50" s="197"/>
      <c r="C50" s="215">
        <v>0</v>
      </c>
      <c r="D50" s="215"/>
      <c r="E50" s="215">
        <v>0</v>
      </c>
      <c r="F50" s="215"/>
      <c r="G50" s="215">
        <v>0</v>
      </c>
      <c r="H50" s="215"/>
      <c r="I50" s="215">
        <v>0</v>
      </c>
      <c r="J50" s="220"/>
      <c r="K50" s="215">
        <v>0</v>
      </c>
      <c r="L50" s="220"/>
      <c r="M50" s="215">
        <v>0</v>
      </c>
      <c r="N50" s="215"/>
      <c r="O50" s="215">
        <v>76</v>
      </c>
      <c r="P50" s="215"/>
      <c r="Q50" s="215">
        <f t="shared" si="15"/>
        <v>76</v>
      </c>
      <c r="R50" s="217"/>
      <c r="S50" s="215">
        <v>3</v>
      </c>
      <c r="T50" s="217"/>
      <c r="U50" s="218">
        <f t="shared" si="16"/>
        <v>79</v>
      </c>
    </row>
    <row r="51" spans="1:22" s="109" customFormat="1" ht="16.899999999999999" customHeight="1">
      <c r="A51" s="334"/>
      <c r="B51" s="197"/>
      <c r="C51" s="220"/>
      <c r="D51" s="215"/>
      <c r="E51" s="215"/>
      <c r="F51" s="215"/>
      <c r="G51" s="220"/>
      <c r="H51" s="215"/>
      <c r="I51" s="220"/>
      <c r="J51" s="220"/>
      <c r="K51" s="220"/>
      <c r="L51" s="220"/>
      <c r="M51" s="220"/>
      <c r="N51" s="215"/>
      <c r="O51" s="220"/>
      <c r="P51" s="215"/>
      <c r="Q51" s="220"/>
      <c r="R51" s="217"/>
      <c r="S51" s="217"/>
      <c r="T51" s="217"/>
      <c r="U51" s="217"/>
      <c r="V51" s="121"/>
    </row>
    <row r="52" spans="1:22" s="109" customFormat="1">
      <c r="A52" s="335" t="s">
        <v>188</v>
      </c>
      <c r="B52" s="197"/>
      <c r="C52" s="224">
        <v>0</v>
      </c>
      <c r="D52" s="215"/>
      <c r="E52" s="224">
        <v>0</v>
      </c>
      <c r="F52" s="215"/>
      <c r="G52" s="224">
        <v>0</v>
      </c>
      <c r="H52" s="215"/>
      <c r="I52" s="224">
        <f>I53+I54</f>
        <v>0</v>
      </c>
      <c r="J52" s="220"/>
      <c r="K52" s="224">
        <f>K53+K54</f>
        <v>-619</v>
      </c>
      <c r="L52" s="220">
        <f t="shared" ref="L52:U52" si="17">L53+L54</f>
        <v>0</v>
      </c>
      <c r="M52" s="224">
        <f t="shared" si="17"/>
        <v>-925</v>
      </c>
      <c r="N52" s="220">
        <f t="shared" si="17"/>
        <v>0</v>
      </c>
      <c r="O52" s="224">
        <f t="shared" si="17"/>
        <v>20619</v>
      </c>
      <c r="P52" s="220">
        <f t="shared" si="17"/>
        <v>0</v>
      </c>
      <c r="Q52" s="224">
        <f>Q53+Q54</f>
        <v>19075</v>
      </c>
      <c r="R52" s="220">
        <f t="shared" si="17"/>
        <v>0</v>
      </c>
      <c r="S52" s="224">
        <f t="shared" si="17"/>
        <v>-2594</v>
      </c>
      <c r="T52" s="224">
        <f t="shared" si="17"/>
        <v>0</v>
      </c>
      <c r="U52" s="224">
        <f t="shared" si="17"/>
        <v>16481</v>
      </c>
      <c r="V52" s="112"/>
    </row>
    <row r="53" spans="1:22" s="109" customFormat="1">
      <c r="A53" s="336" t="s">
        <v>189</v>
      </c>
      <c r="B53" s="197"/>
      <c r="C53" s="215">
        <v>0</v>
      </c>
      <c r="D53" s="215"/>
      <c r="E53" s="215">
        <v>0</v>
      </c>
      <c r="F53" s="215"/>
      <c r="G53" s="215">
        <v>0</v>
      </c>
      <c r="H53" s="215"/>
      <c r="I53" s="215">
        <v>0</v>
      </c>
      <c r="J53" s="220"/>
      <c r="K53" s="215">
        <v>0</v>
      </c>
      <c r="L53" s="220"/>
      <c r="M53" s="215">
        <v>0</v>
      </c>
      <c r="N53" s="215"/>
      <c r="O53" s="215">
        <v>20619</v>
      </c>
      <c r="P53" s="215"/>
      <c r="Q53" s="220">
        <f>SUM(C53:O53)</f>
        <v>20619</v>
      </c>
      <c r="R53" s="217"/>
      <c r="S53" s="215">
        <v>-1908</v>
      </c>
      <c r="T53" s="217"/>
      <c r="U53" s="218">
        <f>+Q53+S53</f>
        <v>18711</v>
      </c>
    </row>
    <row r="54" spans="1:22" s="109" customFormat="1" ht="20.65" customHeight="1">
      <c r="A54" s="336" t="s">
        <v>197</v>
      </c>
      <c r="B54" s="197"/>
      <c r="C54" s="215">
        <v>0</v>
      </c>
      <c r="D54" s="215"/>
      <c r="E54" s="215">
        <v>0</v>
      </c>
      <c r="F54" s="215"/>
      <c r="G54" s="215">
        <v>0</v>
      </c>
      <c r="H54" s="215"/>
      <c r="I54" s="215">
        <v>0</v>
      </c>
      <c r="J54" s="220"/>
      <c r="K54" s="215">
        <v>-619</v>
      </c>
      <c r="L54" s="220"/>
      <c r="M54" s="215">
        <v>-925</v>
      </c>
      <c r="N54" s="215"/>
      <c r="O54" s="215">
        <v>0</v>
      </c>
      <c r="P54" s="215"/>
      <c r="Q54" s="220">
        <f>SUM(C54:O54)</f>
        <v>-1544</v>
      </c>
      <c r="R54" s="217"/>
      <c r="S54" s="215">
        <v>-686</v>
      </c>
      <c r="T54" s="217"/>
      <c r="U54" s="218">
        <f>+Q54+S54</f>
        <v>-2230</v>
      </c>
    </row>
    <row r="55" spans="1:22" s="109" customFormat="1" ht="18" customHeight="1">
      <c r="A55" s="177"/>
      <c r="B55" s="197"/>
      <c r="C55" s="215"/>
      <c r="D55" s="215"/>
      <c r="E55" s="215"/>
      <c r="F55" s="215"/>
      <c r="G55" s="215"/>
      <c r="H55" s="215"/>
      <c r="I55" s="215"/>
      <c r="J55" s="220"/>
      <c r="K55" s="215"/>
      <c r="L55" s="220"/>
      <c r="M55" s="215"/>
      <c r="N55" s="215"/>
      <c r="O55" s="215"/>
      <c r="P55" s="215"/>
      <c r="Q55" s="220">
        <f t="shared" ref="Q55:Q57" si="18">SUM(C55:O55)</f>
        <v>0</v>
      </c>
      <c r="R55" s="217"/>
      <c r="S55" s="215"/>
      <c r="T55" s="217"/>
      <c r="U55" s="218"/>
    </row>
    <row r="56" spans="1:22" s="109" customFormat="1">
      <c r="A56" s="177" t="s">
        <v>191</v>
      </c>
      <c r="B56" s="197"/>
      <c r="C56" s="215">
        <v>0</v>
      </c>
      <c r="D56" s="215"/>
      <c r="E56" s="215">
        <v>0</v>
      </c>
      <c r="F56" s="215"/>
      <c r="G56" s="215">
        <v>0</v>
      </c>
      <c r="H56" s="215"/>
      <c r="I56" s="215">
        <v>-189</v>
      </c>
      <c r="J56" s="220"/>
      <c r="K56" s="215">
        <v>77</v>
      </c>
      <c r="L56" s="220"/>
      <c r="M56" s="215">
        <v>0</v>
      </c>
      <c r="N56" s="215"/>
      <c r="O56" s="215">
        <v>112</v>
      </c>
      <c r="P56" s="215"/>
      <c r="Q56" s="220">
        <f t="shared" si="18"/>
        <v>0</v>
      </c>
      <c r="R56" s="217"/>
      <c r="S56" s="215">
        <v>0</v>
      </c>
      <c r="T56" s="217"/>
      <c r="U56" s="218">
        <f>+Q56+S56</f>
        <v>0</v>
      </c>
    </row>
    <row r="57" spans="1:22" s="109" customFormat="1" ht="18.600000000000001" customHeight="1">
      <c r="A57" s="178"/>
      <c r="B57" s="197"/>
      <c r="C57" s="211"/>
      <c r="D57" s="210"/>
      <c r="E57" s="210"/>
      <c r="F57" s="210"/>
      <c r="G57" s="211"/>
      <c r="H57" s="210"/>
      <c r="I57" s="211"/>
      <c r="J57" s="211"/>
      <c r="K57" s="211"/>
      <c r="L57" s="211"/>
      <c r="M57" s="211"/>
      <c r="N57" s="210"/>
      <c r="O57" s="211">
        <v>0</v>
      </c>
      <c r="P57" s="210"/>
      <c r="Q57" s="220">
        <f t="shared" si="18"/>
        <v>0</v>
      </c>
      <c r="R57" s="212"/>
      <c r="S57" s="212">
        <v>0</v>
      </c>
      <c r="T57" s="213"/>
      <c r="U57" s="218">
        <f>+Q57+S57</f>
        <v>0</v>
      </c>
    </row>
    <row r="58" spans="1:22" s="109" customFormat="1" ht="17.25" thickBot="1">
      <c r="A58" s="178" t="s">
        <v>199</v>
      </c>
      <c r="B58" s="197">
        <f>+SFP!C39</f>
        <v>26</v>
      </c>
      <c r="C58" s="216">
        <f>+C33+C37+C41+C45+C52+C56</f>
        <v>134798</v>
      </c>
      <c r="D58" s="210"/>
      <c r="E58" s="216">
        <f>+E35+E37+E41+E45+E52+E56</f>
        <v>-33762</v>
      </c>
      <c r="F58" s="210"/>
      <c r="G58" s="216">
        <f>+G35+G37+G41+G45+G52+G56</f>
        <v>63335</v>
      </c>
      <c r="H58" s="210"/>
      <c r="I58" s="216">
        <f>+I35+I37+I41+I45+I52+I56</f>
        <v>28682</v>
      </c>
      <c r="J58" s="211"/>
      <c r="K58" s="216">
        <f>+K35+K37+K41+K45+K52+K56</f>
        <v>2331</v>
      </c>
      <c r="L58" s="211"/>
      <c r="M58" s="216">
        <f>+M35+M37+M41+M45+M52+M56</f>
        <v>3153</v>
      </c>
      <c r="N58" s="210"/>
      <c r="O58" s="216">
        <f>+O35+O37+O41+O45+O52+O56+O57</f>
        <v>368255</v>
      </c>
      <c r="P58" s="216" t="e">
        <f>+P35+P37+P41+P45+P52+P56+#REF!+P57</f>
        <v>#REF!</v>
      </c>
      <c r="Q58" s="216">
        <f>+Q35+Q37+Q41+Q45+Q52+Q56+Q57</f>
        <v>566792</v>
      </c>
      <c r="R58" s="216"/>
      <c r="S58" s="216">
        <f>+S35+S37+S41+S45+S52+S56+S57</f>
        <v>15875</v>
      </c>
      <c r="T58" s="216" t="e">
        <f>+T35+T37+T41+T45+T52+T56+#REF!+T57</f>
        <v>#REF!</v>
      </c>
      <c r="U58" s="216">
        <f>+U35+U37+U41+U45+U52+U56+U57</f>
        <v>582667</v>
      </c>
    </row>
    <row r="59" spans="1:22" s="109" customFormat="1" ht="17.25" thickTop="1">
      <c r="A59" s="178"/>
      <c r="B59" s="197"/>
      <c r="C59" s="211"/>
      <c r="D59" s="210"/>
      <c r="E59" s="211"/>
      <c r="F59" s="210"/>
      <c r="G59" s="211"/>
      <c r="H59" s="210"/>
      <c r="I59" s="211"/>
      <c r="J59" s="211"/>
      <c r="K59" s="211"/>
      <c r="L59" s="211"/>
      <c r="M59" s="211"/>
      <c r="N59" s="210"/>
      <c r="O59" s="211"/>
      <c r="P59" s="210"/>
      <c r="Q59" s="211"/>
      <c r="R59" s="212"/>
      <c r="S59" s="211"/>
      <c r="T59" s="213"/>
      <c r="U59" s="211"/>
    </row>
    <row r="60" spans="1:22" s="13" customFormat="1">
      <c r="A60" s="178"/>
      <c r="B60" s="197"/>
      <c r="C60" s="211"/>
      <c r="D60" s="210"/>
      <c r="E60" s="210"/>
      <c r="F60" s="210"/>
      <c r="G60" s="211"/>
      <c r="H60" s="210"/>
      <c r="I60" s="211"/>
      <c r="J60" s="211"/>
      <c r="K60" s="211"/>
      <c r="L60" s="211"/>
      <c r="M60" s="211"/>
      <c r="N60" s="210"/>
      <c r="O60" s="211"/>
      <c r="P60" s="210"/>
      <c r="Q60" s="211"/>
      <c r="R60" s="212"/>
      <c r="S60" s="212"/>
      <c r="T60" s="213"/>
      <c r="U60" s="214"/>
    </row>
    <row r="61" spans="1:22" s="13" customFormat="1" ht="23.65" customHeight="1">
      <c r="A61" s="269" t="str">
        <f>+SCI!A55</f>
        <v>Noty na stronach od 5 do 133 stanowią integralną część skonsolidowanego sprawozdania finansowego.</v>
      </c>
      <c r="B61" s="228"/>
      <c r="C61" s="171"/>
      <c r="D61" s="171"/>
      <c r="E61" s="171"/>
      <c r="F61" s="171"/>
      <c r="G61" s="229"/>
      <c r="H61" s="230"/>
      <c r="I61" s="229"/>
      <c r="J61" s="229"/>
      <c r="K61" s="231"/>
      <c r="L61" s="229"/>
      <c r="M61" s="229"/>
      <c r="N61" s="229"/>
      <c r="O61" s="231"/>
      <c r="P61" s="229"/>
      <c r="Q61" s="231"/>
      <c r="R61" s="170"/>
      <c r="S61" s="231"/>
      <c r="T61" s="170"/>
      <c r="U61" s="231"/>
    </row>
    <row r="62" spans="1:22" ht="4.9000000000000004" customHeight="1">
      <c r="A62" s="183"/>
      <c r="B62" s="233"/>
      <c r="C62" s="229"/>
      <c r="D62" s="229"/>
      <c r="E62" s="229"/>
      <c r="F62" s="229"/>
      <c r="G62" s="229"/>
      <c r="H62" s="230"/>
      <c r="I62" s="229"/>
      <c r="J62" s="229"/>
      <c r="K62" s="229"/>
      <c r="L62" s="229"/>
      <c r="M62" s="229"/>
      <c r="N62" s="229"/>
      <c r="O62" s="229"/>
      <c r="P62" s="229"/>
      <c r="Q62" s="229"/>
      <c r="R62" s="170"/>
      <c r="S62" s="232"/>
      <c r="T62" s="170"/>
      <c r="U62" s="170"/>
    </row>
    <row r="63" spans="1:22" ht="18" customHeight="1">
      <c r="B63" s="234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</row>
    <row r="64" spans="1:22" ht="17.25">
      <c r="A64" s="182" t="s">
        <v>63</v>
      </c>
      <c r="B64" s="234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</row>
    <row r="65" spans="1:2" ht="24" customHeight="1">
      <c r="A65" s="276" t="s">
        <v>64</v>
      </c>
      <c r="B65" s="234"/>
    </row>
    <row r="66" spans="1:2" ht="17.25">
      <c r="A66" s="184"/>
      <c r="B66" s="234"/>
    </row>
    <row r="67" spans="1:2" ht="14.25" customHeight="1">
      <c r="A67" s="182" t="s">
        <v>60</v>
      </c>
      <c r="B67" s="236"/>
    </row>
    <row r="68" spans="1:2" ht="19.899999999999999" customHeight="1">
      <c r="A68" s="185" t="s">
        <v>12</v>
      </c>
      <c r="B68" s="236"/>
    </row>
    <row r="69" spans="1:2">
      <c r="A69" s="186"/>
      <c r="B69" s="237"/>
    </row>
    <row r="70" spans="1:2" ht="17.25">
      <c r="A70" s="187" t="s">
        <v>13</v>
      </c>
      <c r="B70" s="238"/>
    </row>
    <row r="71" spans="1:2" ht="17.25">
      <c r="A71" s="188" t="s">
        <v>14</v>
      </c>
      <c r="B71" s="239"/>
    </row>
    <row r="72" spans="1:2">
      <c r="A72" s="277"/>
    </row>
    <row r="74" spans="1:2">
      <c r="A74" s="189"/>
    </row>
    <row r="80" spans="1:2">
      <c r="A80" s="190"/>
      <c r="B80" s="17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1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IROffice</cp:lastModifiedBy>
  <cp:lastPrinted>2020-08-25T07:59:06Z</cp:lastPrinted>
  <dcterms:created xsi:type="dcterms:W3CDTF">2012-04-12T11:15:46Z</dcterms:created>
  <dcterms:modified xsi:type="dcterms:W3CDTF">2020-08-28T11:31:44Z</dcterms:modified>
</cp:coreProperties>
</file>