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dasheva\Desktop\Q3 cons\RU\"/>
    </mc:Choice>
  </mc:AlternateContent>
  <xr:revisionPtr revIDLastSave="0" documentId="13_ncr:1_{3FAA3FD2-3E52-433E-95CC-A15A784E35C6}" xr6:coauthVersionLast="38" xr6:coauthVersionMax="38" xr10:uidLastSave="{00000000-0000-0000-0000-000000000000}"/>
  <bookViews>
    <workbookView xWindow="0" yWindow="0" windowWidth="23010" windowHeight="7890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SCF!$A$1:$E$74</definedName>
    <definedName name="_xlnm.Print_Area" localSheetId="1">SCI!$A$1:$G$69</definedName>
    <definedName name="_xlnm.Print_Area" localSheetId="2">SFP!$A$1:$H$77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SCF!$78:$65544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SCF!$76:$65544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SCF!$78:$65544,SCF!$60:$61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SEQ!$A$1:$Q$65</definedName>
    <definedName name="Z_9656BBF7_C4A3_41EC_B0C6_A21B380E3C2F_.wvu.Rows" localSheetId="3" hidden="1">SCF!$78:$65544,SCF!$60:$61</definedName>
  </definedNames>
  <calcPr calcId="181029"/>
</workbook>
</file>

<file path=xl/calcChain.xml><?xml version="1.0" encoding="utf-8"?>
<calcChain xmlns="http://schemas.openxmlformats.org/spreadsheetml/2006/main">
  <c r="A3" i="5" l="1"/>
  <c r="A3" i="4"/>
  <c r="A1" i="4"/>
  <c r="A3" i="3"/>
  <c r="A1" i="3"/>
  <c r="E29" i="4" l="1"/>
  <c r="S55" i="5"/>
  <c r="S47" i="5"/>
  <c r="D18" i="2" l="1"/>
  <c r="D43" i="3" l="1"/>
  <c r="Q42" i="5" l="1"/>
  <c r="U42" i="5" s="1"/>
  <c r="Q50" i="5"/>
  <c r="U50" i="5" s="1"/>
  <c r="E61" i="5"/>
  <c r="C30" i="4"/>
  <c r="Q15" i="5" l="1"/>
  <c r="U15" i="5" s="1"/>
  <c r="E56" i="4"/>
  <c r="Q53" i="5" l="1"/>
  <c r="Q52" i="5"/>
  <c r="Q51" i="5"/>
  <c r="Q45" i="5"/>
  <c r="U45" i="5" s="1"/>
  <c r="Q44" i="5"/>
  <c r="U44" i="5" s="1"/>
  <c r="U24" i="5" l="1"/>
  <c r="F41" i="2" l="1"/>
  <c r="F42" i="2" s="1"/>
  <c r="D41" i="2"/>
  <c r="D42" i="2" s="1"/>
  <c r="Q39" i="5"/>
  <c r="Q41" i="5"/>
  <c r="U41" i="5" s="1"/>
  <c r="U52" i="5"/>
  <c r="U53" i="5"/>
  <c r="U43" i="5"/>
  <c r="Q57" i="5"/>
  <c r="Q56" i="5"/>
  <c r="U56" i="5" s="1"/>
  <c r="Q59" i="5"/>
  <c r="U59" i="5" s="1"/>
  <c r="Q43" i="5"/>
  <c r="O43" i="5"/>
  <c r="O47" i="5"/>
  <c r="O55" i="5"/>
  <c r="M55" i="5"/>
  <c r="K55" i="5"/>
  <c r="I55" i="5"/>
  <c r="G43" i="5"/>
  <c r="G61" i="5" s="1"/>
  <c r="S21" i="5"/>
  <c r="E24" i="4"/>
  <c r="E39" i="4" s="1"/>
  <c r="O21" i="5"/>
  <c r="C56" i="4"/>
  <c r="I28" i="5"/>
  <c r="Q32" i="5"/>
  <c r="U32" i="5" s="1"/>
  <c r="K28" i="5"/>
  <c r="Q58" i="5"/>
  <c r="U14" i="5"/>
  <c r="Q19" i="5"/>
  <c r="U19" i="5" s="1"/>
  <c r="O17" i="5"/>
  <c r="C39" i="4"/>
  <c r="U51" i="5"/>
  <c r="Q22" i="5"/>
  <c r="U22" i="5" s="1"/>
  <c r="Q23" i="5"/>
  <c r="U23" i="5" s="1"/>
  <c r="Q26" i="5"/>
  <c r="U26" i="5" s="1"/>
  <c r="Q25" i="5"/>
  <c r="U25" i="5" s="1"/>
  <c r="D34" i="5"/>
  <c r="F34" i="5"/>
  <c r="Q10" i="5"/>
  <c r="L55" i="5"/>
  <c r="N55" i="5"/>
  <c r="P55" i="5"/>
  <c r="R55" i="5"/>
  <c r="T55" i="5"/>
  <c r="H43" i="5"/>
  <c r="I43" i="5"/>
  <c r="J43" i="5"/>
  <c r="K43" i="5"/>
  <c r="L43" i="5"/>
  <c r="M43" i="5"/>
  <c r="N43" i="5"/>
  <c r="P43" i="5"/>
  <c r="R43" i="5"/>
  <c r="S43" i="5"/>
  <c r="S61" i="5" s="1"/>
  <c r="T43" i="5"/>
  <c r="D48" i="3"/>
  <c r="E17" i="5"/>
  <c r="E34" i="5" s="1"/>
  <c r="C17" i="5"/>
  <c r="C34" i="5" s="1"/>
  <c r="C61" i="5" s="1"/>
  <c r="P17" i="5"/>
  <c r="R17" i="5"/>
  <c r="S17" i="5"/>
  <c r="T17" i="5"/>
  <c r="H17" i="5"/>
  <c r="H34" i="5" s="1"/>
  <c r="I17" i="5"/>
  <c r="J17" i="5"/>
  <c r="J34" i="5" s="1"/>
  <c r="K17" i="5"/>
  <c r="K34" i="5" s="1"/>
  <c r="L17" i="5"/>
  <c r="M17" i="5"/>
  <c r="N17" i="5"/>
  <c r="N34" i="5" s="1"/>
  <c r="G17" i="5"/>
  <c r="G34" i="5" s="1"/>
  <c r="Q30" i="5"/>
  <c r="P21" i="5"/>
  <c r="T21" i="5"/>
  <c r="O28" i="5"/>
  <c r="S28" i="5"/>
  <c r="Q29" i="5"/>
  <c r="U29" i="5" s="1"/>
  <c r="L28" i="5"/>
  <c r="M28" i="5"/>
  <c r="Q13" i="5"/>
  <c r="U13" i="5" s="1"/>
  <c r="D59" i="3"/>
  <c r="D25" i="3"/>
  <c r="D18" i="3"/>
  <c r="Q48" i="5"/>
  <c r="U48" i="5" s="1"/>
  <c r="F18" i="3"/>
  <c r="F25" i="3"/>
  <c r="F27" i="3" s="1"/>
  <c r="F34" i="3"/>
  <c r="F38" i="3" s="1"/>
  <c r="F48" i="3"/>
  <c r="F59" i="3"/>
  <c r="Q49" i="5"/>
  <c r="U49" i="5" s="1"/>
  <c r="E18" i="4"/>
  <c r="F23" i="2"/>
  <c r="F19" i="2"/>
  <c r="A64" i="5"/>
  <c r="B34" i="5"/>
  <c r="B10" i="5"/>
  <c r="A64" i="4"/>
  <c r="B62" i="4"/>
  <c r="C18" i="4"/>
  <c r="A65" i="3"/>
  <c r="D23" i="2"/>
  <c r="D19" i="2"/>
  <c r="D34" i="3"/>
  <c r="D38" i="3" s="1"/>
  <c r="I34" i="5" l="1"/>
  <c r="U57" i="5"/>
  <c r="U30" i="5"/>
  <c r="F27" i="2"/>
  <c r="F32" i="2" s="1"/>
  <c r="F44" i="2" s="1"/>
  <c r="F61" i="3"/>
  <c r="F63" i="3" s="1"/>
  <c r="L34" i="5"/>
  <c r="O61" i="5"/>
  <c r="U39" i="5"/>
  <c r="U10" i="5"/>
  <c r="S34" i="5"/>
  <c r="O34" i="5"/>
  <c r="T34" i="5"/>
  <c r="Q55" i="5"/>
  <c r="U55" i="5"/>
  <c r="K61" i="5"/>
  <c r="I61" i="5"/>
  <c r="Q47" i="5"/>
  <c r="U47" i="5" s="1"/>
  <c r="P34" i="5"/>
  <c r="D61" i="3"/>
  <c r="D63" i="3" s="1"/>
  <c r="E58" i="4"/>
  <c r="E62" i="4" s="1"/>
  <c r="M34" i="5"/>
  <c r="Q28" i="5"/>
  <c r="Q21" i="5"/>
  <c r="U28" i="5"/>
  <c r="M61" i="5"/>
  <c r="D27" i="2"/>
  <c r="D32" i="2" s="1"/>
  <c r="D44" i="2" s="1"/>
  <c r="D27" i="3"/>
  <c r="C58" i="4"/>
  <c r="U21" i="5"/>
  <c r="Q17" i="5"/>
  <c r="D64" i="3" l="1"/>
  <c r="Q34" i="5"/>
  <c r="Q61" i="5"/>
  <c r="U61" i="5"/>
  <c r="C62" i="4"/>
  <c r="U17" i="5"/>
  <c r="U34" i="5" s="1"/>
</calcChain>
</file>

<file path=xl/sharedStrings.xml><?xml version="1.0" encoding="utf-8"?>
<sst xmlns="http://schemas.openxmlformats.org/spreadsheetml/2006/main" count="260" uniqueCount="215">
  <si>
    <t>Весела Стоева</t>
  </si>
  <si>
    <t>Борис Борисов</t>
  </si>
  <si>
    <t>Галина Ангелова</t>
  </si>
  <si>
    <t>гр. София</t>
  </si>
  <si>
    <t>ул. Илиенско шосе 16</t>
  </si>
  <si>
    <t>Венцислав Стоев</t>
  </si>
  <si>
    <t>Стефан Йовков</t>
  </si>
  <si>
    <t>Банка ДСК ЕАД</t>
  </si>
  <si>
    <t>АКТИВ</t>
  </si>
  <si>
    <t>BGN'000</t>
  </si>
  <si>
    <t>Людмила Бонджова</t>
  </si>
  <si>
    <t>2017   BGN'000</t>
  </si>
  <si>
    <t>ИНГ Банк Н.В. - клон София</t>
  </si>
  <si>
    <t>Уникредит  Булбанк АД</t>
  </si>
  <si>
    <t>Сосиете Женерал Експресбанк АД</t>
  </si>
  <si>
    <t>2018   BGN'000</t>
  </si>
  <si>
    <t>14,15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</si>
  <si>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</si>
  <si>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</si>
  <si>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</si>
  <si>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</si>
  <si>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Огняна Палавеев</t>
  </si>
  <si>
    <t>Исполнительный директор:</t>
  </si>
  <si>
    <t>Финансовый директор:</t>
  </si>
  <si>
    <t xml:space="preserve">Компилятор: </t>
  </si>
  <si>
    <t>Начальник юридического отдела:</t>
  </si>
  <si>
    <t>Юридический адрес: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</si>
  <si>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</si>
  <si>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</si>
  <si>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</si>
  <si>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ЕАД</t>
  </si>
  <si>
    <t>Юробанк Болгария АД</t>
  </si>
  <si>
    <t>Аудиторы:</t>
  </si>
  <si>
    <t>Бейкър Тили Клиту и партнеры ООД</t>
  </si>
  <si>
    <t>Иван Бадински</t>
  </si>
  <si>
    <t>за девятимесячный период, заканчивающийся 30 сентября 2018 года</t>
  </si>
  <si>
    <t>ГРУППА СОФАРМА</t>
  </si>
  <si>
    <t>Консолидированный отчет о совокупном доходе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</si>
  <si>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</si>
  <si>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</si>
  <si>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</si>
  <si>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</si>
  <si>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</si>
  <si>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</si>
  <si>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</si>
  <si>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</si>
  <si>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</si>
  <si>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</si>
  <si>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</si>
  <si>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</si>
  <si>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</si>
  <si>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Прибыль / (Убыток) от ассоциированных компаний и совместных предприятий, нетто</t>
  </si>
  <si>
    <t>Прибыль / (Убыток) от приобретения и продажи дочерних компаний</t>
  </si>
  <si>
    <t>Прибыль до налогообложения прибыли</t>
  </si>
  <si>
    <t>Расходы по налогу на прибыль</t>
  </si>
  <si>
    <t xml:space="preserve">Чистая прибыль  полученной за отчетный период  </t>
  </si>
  <si>
    <t>Другие компоненты комплексного дохода:</t>
  </si>
  <si>
    <t>Компоненты не должны реклассифицироваться в прибыль или убыток:</t>
  </si>
  <si>
    <t>Последующие оценки пенсионных планов с установленными выплатами</t>
  </si>
  <si>
    <t>Компоненты, которые могут быть реклассифицированы в составе прибыли или убытка:</t>
  </si>
  <si>
    <t>Чистое изменение справедливой стоимости финансовых активов, имеющихся в наличии для продажи</t>
  </si>
  <si>
    <t>Курсовые разницы при переводе иностранных операций</t>
  </si>
  <si>
    <t>Прочий совокупный доход за период, за вычетом налога</t>
  </si>
  <si>
    <t>ДОХОД НА ПЕРИОД</t>
  </si>
  <si>
    <t>Чистая прибыль за год, относящаяся к:</t>
  </si>
  <si>
    <t>Собственный капитал материнской компании</t>
  </si>
  <si>
    <t>Неконтролирующее участие</t>
  </si>
  <si>
    <t>Общий совокупный доход за год, относящийся к:</t>
  </si>
  <si>
    <t>Приложения на страницах с 5 до 105 являются неотъемлемой частью финансового отчета.</t>
  </si>
  <si>
    <t xml:space="preserve">Исполнительный директор: </t>
  </si>
  <si>
    <t>д-р эк. н.Огнян Донев</t>
  </si>
  <si>
    <t xml:space="preserve">Финансовый директор: </t>
  </si>
  <si>
    <t>Гл. бухгалтер (составитель):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</si>
  <si>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</si>
  <si>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</si>
  <si>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</si>
  <si>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</si>
  <si>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Доброе имя</t>
  </si>
  <si>
    <t xml:space="preserve">Инвестиционная недвижимость </t>
  </si>
  <si>
    <t>Инвестиции в ассоциированные компани и совместных обществах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</si>
  <si>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</si>
  <si>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</si>
  <si>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</si>
  <si>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</si>
  <si>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</si>
  <si>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</si>
  <si>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</si>
  <si>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</si>
  <si>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</si>
  <si>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</si>
  <si>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</si>
  <si>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</si>
  <si>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</si>
  <si>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</si>
  <si>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</si>
  <si>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</si>
  <si>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ИТОГО СОБСТВЕННЬІЙ КАПИТАЛ</t>
  </si>
  <si>
    <t>Неконтрольную долю участия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</si>
  <si>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</si>
  <si>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</si>
  <si>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</si>
  <si>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</si>
  <si>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 xml:space="preserve">Долгосрочные oбязательства перед персоналом </t>
  </si>
  <si>
    <t>Обязательства по финансовому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</si>
  <si>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</si>
  <si>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</si>
  <si>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</si>
  <si>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</si>
  <si>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</si>
  <si>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</si>
  <si>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</si>
  <si>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</si>
  <si>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</si>
  <si>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</si>
  <si>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</si>
  <si>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</si>
  <si>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</si>
  <si>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t xml:space="preserve">Исполнительный директор : </t>
  </si>
  <si>
    <t>31 декабрь 2017               BGN'000</t>
  </si>
  <si>
    <t>30 сентябрь 2018              BGN'000</t>
  </si>
  <si>
    <t>Консолидированный отчет о движении денежных средств</t>
  </si>
  <si>
    <t>Денежные потоки от операционной деятельности</t>
  </si>
  <si>
    <t>Поступления от клиентов</t>
  </si>
  <si>
    <t>Платежи поставщикам</t>
  </si>
  <si>
    <t>Платежи персоналу и социальному обеспечению</t>
  </si>
  <si>
    <t>Уплаченные налоги (без учета налогов на прибыль)</t>
  </si>
  <si>
    <t>Возвращенные налоги (без учета налогов на прибыль)</t>
  </si>
  <si>
    <t>Уплачивать налоги на прибыль</t>
  </si>
  <si>
    <t>Снимите налоги с прибыли</t>
  </si>
  <si>
    <t>Уплаченные проценты и банковские сборы по займам оборотного капитала</t>
  </si>
  <si>
    <t>Курсовые разницы, нетто</t>
  </si>
  <si>
    <t>Другие поступления / (платежи), нетто</t>
  </si>
  <si>
    <t>Чистые денежные средства, использованные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</si>
  <si>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</si>
  <si>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</si>
  <si>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</si>
  <si>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Покупки нематериальных активов</t>
  </si>
  <si>
    <t>Поступления от продажи нематериальных активов</t>
  </si>
  <si>
    <t>Покупки доступных и доступных для продажи инвестиций</t>
  </si>
  <si>
    <t>Поступления от продажи инвестиций, имеющихся в наличии для продажи</t>
  </si>
  <si>
    <t>Поступления от дивидендов по инвестициям, имеющимся в наличии для продажи</t>
  </si>
  <si>
    <t>Платежи за приобретение дочерних компаний, за вычетом полученных денежных средств</t>
  </si>
  <si>
    <t>Приобретение инвестиций в ассоциированные компании и совместные предприятия</t>
  </si>
  <si>
    <t>Поступления от продажи инвестиций в ассоциированные компании и совместные предприятия</t>
  </si>
  <si>
    <t>Выручка / (платежи) от операций с неконтрольной долей участия, нетто</t>
  </si>
  <si>
    <t>Кредиты дочерним предприятиям</t>
  </si>
  <si>
    <t>Погашение кредитов, предоставленных аффилированным предприятиям</t>
  </si>
  <si>
    <t>Кредиты, предоставленные другим предприятиям</t>
  </si>
  <si>
    <t>Погашение кредитов, предоставленных другим предприятиям</t>
  </si>
  <si>
    <t>Проценты, полученные по кредитам и депозитам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</si>
  <si>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</si>
  <si>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</si>
  <si>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Поступления от краткосрочных банковских кредитов (включая овердрафты)</t>
  </si>
  <si>
    <t>Погашение краткосрочных банковских кредитов (включая скидки на овердрафт)</t>
  </si>
  <si>
    <t>Поступления от долгосрочных банковских кредитов</t>
  </si>
  <si>
    <t>Погашение долгосрочных банковских кредитов</t>
  </si>
  <si>
    <t>Кредиты, полученные от других предприятий</t>
  </si>
  <si>
    <t>Погашение кредитов другим предприятиям</t>
  </si>
  <si>
    <t>Поступления от факторинга</t>
  </si>
  <si>
    <t>Уплаченные проценты и проценты</t>
  </si>
  <si>
    <t>Проценты и сборы, выплачиваемые по кредитам в инвестиционных целях</t>
  </si>
  <si>
    <t>Платежи по финансовой аренде</t>
  </si>
  <si>
    <t>Выручка от неконтрольной доли участия в выпуске капитала в дочерних компаниях</t>
  </si>
  <si>
    <t>Выкуп собственных акций</t>
  </si>
  <si>
    <t>Выручка от продажи выкупленных собственных акций</t>
  </si>
  <si>
    <t>Выплаченные дивиденды</t>
  </si>
  <si>
    <t>Чистые денежные потоки от финансовой деятельности</t>
  </si>
  <si>
    <t>Чистое увеличение / (уменьшение) денежных средств и их эквивалентов</t>
  </si>
  <si>
    <t xml:space="preserve">Денежные средства и их эквиваленты по состоянию на 1 января </t>
  </si>
  <si>
    <t>Денежные средства и их эквиваленты 30 сентября</t>
  </si>
  <si>
    <t xml:space="preserve">             д-р эк.н. Огнян Донев</t>
  </si>
  <si>
    <t>Финансовый директор</t>
  </si>
  <si>
    <t>приложений</t>
  </si>
  <si>
    <t>Консолидированный отчет об изменениях в составе собственных средств</t>
  </si>
  <si>
    <t>Сальдо на 1 января 2017 года</t>
  </si>
  <si>
    <t xml:space="preserve">Изменения  собственного капитала за 2017 год </t>
  </si>
  <si>
    <t>Эффекты oбратно выкупленные собственные акции</t>
  </si>
  <si>
    <t>Последствия реструктуризации</t>
  </si>
  <si>
    <t xml:space="preserve">Распределение прибыли на:              </t>
  </si>
  <si>
    <t xml:space="preserve"> *резервный в соответствии с законодательством</t>
  </si>
  <si>
    <t xml:space="preserve"> * дивиденды</t>
  </si>
  <si>
    <t>Влияние неконтролируемого участия на:</t>
  </si>
  <si>
    <t>* приобретение / (освобождение) дочерних компаний</t>
  </si>
  <si>
    <t>* распределение дивидендов</t>
  </si>
  <si>
    <t>* выпуск капитала в дочерних компаниях</t>
  </si>
  <si>
    <t>* увеличение участия в дочерних компаниях</t>
  </si>
  <si>
    <t>* уменьшение участия в дочерних компаниях</t>
  </si>
  <si>
    <t>Общий совокупный доход за год, в том числе:</t>
  </si>
  <si>
    <t>  * Чистая прибыль за год</t>
  </si>
  <si>
    <t>  * Прочие компоненты совокупного дохода, за вычетом налога</t>
  </si>
  <si>
    <t>Перевод на нераспределенную прибыль</t>
  </si>
  <si>
    <t>Баланс 30 сентября 2017 года</t>
  </si>
  <si>
    <t>Баланс 1 января 2018 года</t>
  </si>
  <si>
    <t>Изменения в капитале за 2018 год</t>
  </si>
  <si>
    <t>Эффект выкупленных акций</t>
  </si>
  <si>
    <t>Выплаты, основанные на акциях</t>
  </si>
  <si>
    <t>Распределение прибыли для:</t>
  </si>
  <si>
    <t>* правовые резервы</t>
  </si>
  <si>
    <t>* дивиденды</t>
  </si>
  <si>
    <t>* Приобретение дочерних компаний</t>
  </si>
  <si>
    <t>* Распределение дивидендов по прибыли за 2017 год</t>
  </si>
  <si>
    <t>* распределение 6-месячных дивидендов от прибыли за вторую половину 2018 года;</t>
  </si>
  <si>
    <t> * Чистая прибыль за год</t>
  </si>
  <si>
    <t> * Прочие компоненты совокупного дохода, за вычетом налога</t>
  </si>
  <si>
    <t>Баланс 30 сентября 2018 года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</si>
  <si>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</si>
  <si>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</si>
  <si>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</si>
  <si>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 xml:space="preserve">Резерв
переоценке
финансовые активы, имеющиеся в наличии для продажи 
</t>
  </si>
  <si>
    <t>Резерв от пересчета в валюте представления иностранных операций</t>
  </si>
  <si>
    <t xml:space="preserve">Нераспределен-ная прибыль </t>
  </si>
  <si>
    <t>Итого</t>
  </si>
  <si>
    <t>Что касается владельцев материнского капитала</t>
  </si>
  <si>
    <t xml:space="preserve">Итого
собственных
средств
</t>
  </si>
  <si>
    <t>Некон-трольная доля
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</si>
</sst>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9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sz val="12"/>
      <color rgb="FF22222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1"/>
      <name val="Times New Roman Cyr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</font>
    <font>
      <sz val="13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</borders>
  <cellStyleXfs count="47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3" fillId="0" borderId="0"/>
    <xf numFmtId="0" fontId="73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" fillId="0" borderId="0"/>
    <xf numFmtId="0" fontId="75" fillId="0" borderId="0"/>
    <xf numFmtId="0" fontId="74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43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81" fillId="0" borderId="0"/>
    <xf numFmtId="168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  <xf numFmtId="0" fontId="12" fillId="0" borderId="0"/>
  </cellStyleXfs>
  <cellXfs count="364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4" fontId="19" fillId="0" borderId="0" xfId="11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4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4" fontId="31" fillId="0" borderId="2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/>
    </xf>
    <xf numFmtId="164" fontId="31" fillId="0" borderId="3" xfId="7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4" fontId="31" fillId="0" borderId="2" xfId="7" applyNumberFormat="1" applyFont="1" applyFill="1" applyBorder="1" applyAlignment="1">
      <alignment vertical="center"/>
    </xf>
    <xf numFmtId="164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4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/>
    <xf numFmtId="164" fontId="3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4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4" fontId="22" fillId="0" borderId="0" xfId="2" applyNumberFormat="1" applyFont="1" applyFill="1"/>
    <xf numFmtId="0" fontId="20" fillId="0" borderId="0" xfId="2" applyFont="1" applyFill="1"/>
    <xf numFmtId="164" fontId="20" fillId="0" borderId="2" xfId="5" applyNumberFormat="1" applyFont="1" applyFill="1" applyBorder="1" applyAlignment="1">
      <alignment horizontal="right"/>
    </xf>
    <xf numFmtId="164" fontId="20" fillId="0" borderId="1" xfId="5" applyNumberFormat="1" applyFont="1" applyFill="1" applyBorder="1" applyAlignment="1">
      <alignment horizontal="right"/>
    </xf>
    <xf numFmtId="164" fontId="20" fillId="0" borderId="4" xfId="5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4" fontId="22" fillId="0" borderId="0" xfId="5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9" fillId="0" borderId="0" xfId="0" applyFont="1" applyFill="1"/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4" fontId="54" fillId="0" borderId="0" xfId="0" applyNumberFormat="1" applyFont="1" applyFill="1"/>
    <xf numFmtId="164" fontId="55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3" fillId="0" borderId="0" xfId="12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164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4" fontId="41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center" wrapText="1"/>
    </xf>
    <xf numFmtId="164" fontId="22" fillId="0" borderId="0" xfId="2" applyNumberFormat="1" applyFont="1" applyFill="1" applyAlignment="1">
      <alignment horizontal="center"/>
    </xf>
    <xf numFmtId="0" fontId="59" fillId="0" borderId="0" xfId="2" applyFont="1" applyFill="1" applyBorder="1"/>
    <xf numFmtId="164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1" fillId="0" borderId="0" xfId="9" applyNumberFormat="1" applyFont="1" applyFill="1" applyBorder="1" applyAlignment="1">
      <alignment horizontal="right" vertical="center" wrapText="1"/>
    </xf>
    <xf numFmtId="15" fontId="60" fillId="0" borderId="0" xfId="1" applyNumberFormat="1" applyFont="1" applyFill="1" applyBorder="1" applyAlignment="1">
      <alignment horizontal="center" vertical="center" wrapText="1"/>
    </xf>
    <xf numFmtId="0" fontId="62" fillId="0" borderId="0" xfId="8" quotePrefix="1" applyFont="1" applyFill="1" applyBorder="1" applyAlignment="1">
      <alignment horizontal="left" vertical="center"/>
    </xf>
    <xf numFmtId="164" fontId="20" fillId="0" borderId="0" xfId="9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top" wrapText="1"/>
    </xf>
    <xf numFmtId="164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4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3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7" fontId="46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7" fillId="0" borderId="0" xfId="1" applyFont="1" applyFill="1" applyBorder="1" applyAlignment="1">
      <alignment vertical="center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4" fontId="58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166" fontId="35" fillId="0" borderId="0" xfId="11" applyNumberFormat="1" applyFont="1" applyFill="1" applyBorder="1" applyAlignment="1">
      <alignment horizontal="right"/>
    </xf>
    <xf numFmtId="165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1" fillId="0" borderId="1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2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6" fontId="49" fillId="0" borderId="1" xfId="3" applyNumberFormat="1" applyFont="1" applyFill="1" applyBorder="1" applyAlignment="1" applyProtection="1">
      <alignment vertical="top"/>
    </xf>
    <xf numFmtId="166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6" fontId="49" fillId="0" borderId="0" xfId="3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6" fontId="61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6" fontId="49" fillId="0" borderId="0" xfId="11" applyNumberFormat="1" applyFont="1" applyFill="1" applyBorder="1" applyAlignment="1" applyProtection="1">
      <alignment horizontal="right"/>
    </xf>
    <xf numFmtId="166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vertical="center"/>
    </xf>
    <xf numFmtId="166" fontId="66" fillId="0" borderId="0" xfId="3" applyNumberFormat="1" applyFont="1" applyFill="1" applyBorder="1" applyAlignment="1" applyProtection="1">
      <alignment vertical="center"/>
    </xf>
    <xf numFmtId="166" fontId="49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vertical="center"/>
    </xf>
    <xf numFmtId="0" fontId="61" fillId="0" borderId="0" xfId="3" applyNumberFormat="1" applyFont="1" applyFill="1" applyBorder="1" applyAlignment="1" applyProtection="1">
      <alignment vertical="center"/>
    </xf>
    <xf numFmtId="165" fontId="61" fillId="0" borderId="0" xfId="3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horizontal="right"/>
    </xf>
    <xf numFmtId="166" fontId="61" fillId="0" borderId="4" xfId="3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vertical="center"/>
    </xf>
    <xf numFmtId="165" fontId="49" fillId="0" borderId="0" xfId="11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vertical="center"/>
    </xf>
    <xf numFmtId="165" fontId="66" fillId="0" borderId="0" xfId="11" applyNumberFormat="1" applyFont="1" applyFill="1" applyBorder="1" applyAlignment="1" applyProtection="1">
      <alignment horizontal="right"/>
    </xf>
    <xf numFmtId="166" fontId="66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horizontal="right"/>
    </xf>
    <xf numFmtId="166" fontId="61" fillId="0" borderId="1" xfId="11" applyNumberFormat="1" applyFont="1" applyFill="1" applyBorder="1" applyAlignment="1" applyProtection="1">
      <alignment horizontal="right"/>
    </xf>
    <xf numFmtId="166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2" fillId="0" borderId="0" xfId="0" applyFont="1" applyFill="1" applyBorder="1" applyAlignment="1">
      <alignment horizontal="center" vertical="top"/>
    </xf>
    <xf numFmtId="0" fontId="52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2" fillId="0" borderId="0" xfId="3" applyNumberFormat="1" applyFont="1" applyFill="1" applyBorder="1" applyAlignment="1" applyProtection="1">
      <alignment horizontal="right" wrapText="1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23" fillId="0" borderId="0" xfId="2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64" fontId="22" fillId="0" borderId="0" xfId="2" applyNumberFormat="1" applyFont="1" applyFill="1" applyAlignment="1">
      <alignment horizontal="right"/>
    </xf>
    <xf numFmtId="166" fontId="31" fillId="0" borderId="2" xfId="12" applyNumberFormat="1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166" fontId="49" fillId="0" borderId="1" xfId="12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wrapText="1"/>
    </xf>
    <xf numFmtId="0" fontId="64" fillId="0" borderId="0" xfId="0" applyFont="1" applyFill="1"/>
    <xf numFmtId="166" fontId="0" fillId="0" borderId="0" xfId="0" applyNumberFormat="1" applyFill="1"/>
    <xf numFmtId="166" fontId="49" fillId="0" borderId="0" xfId="12" applyNumberFormat="1" applyFont="1" applyFill="1" applyBorder="1" applyAlignment="1" applyProtection="1">
      <alignment horizontal="center"/>
    </xf>
    <xf numFmtId="166" fontId="49" fillId="0" borderId="1" xfId="12" applyNumberFormat="1" applyFont="1" applyFill="1" applyBorder="1" applyAlignment="1" applyProtection="1">
      <alignment horizontal="right"/>
    </xf>
    <xf numFmtId="166" fontId="49" fillId="0" borderId="5" xfId="12" applyNumberFormat="1" applyFont="1" applyFill="1" applyBorder="1" applyAlignment="1" applyProtection="1">
      <alignment vertical="center"/>
    </xf>
    <xf numFmtId="166" fontId="61" fillId="0" borderId="5" xfId="12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4" fontId="22" fillId="0" borderId="2" xfId="0" applyNumberFormat="1" applyFont="1" applyFill="1" applyBorder="1" applyAlignment="1">
      <alignment horizontal="right"/>
    </xf>
    <xf numFmtId="0" fontId="70" fillId="0" borderId="0" xfId="0" applyNumberFormat="1" applyFont="1" applyFill="1" applyBorder="1" applyAlignment="1" applyProtection="1">
      <alignment vertical="top"/>
    </xf>
    <xf numFmtId="166" fontId="53" fillId="0" borderId="0" xfId="11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1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3" fillId="0" borderId="0" xfId="0" applyFont="1" applyFill="1"/>
    <xf numFmtId="0" fontId="83" fillId="0" borderId="0" xfId="0" applyFont="1"/>
    <xf numFmtId="0" fontId="84" fillId="0" borderId="6" xfId="0" applyFont="1" applyBorder="1" applyAlignment="1">
      <alignment vertical="top"/>
    </xf>
    <xf numFmtId="0" fontId="83" fillId="0" borderId="6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86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20" fillId="0" borderId="0" xfId="0" applyFont="1" applyFill="1"/>
    <xf numFmtId="0" fontId="22" fillId="0" borderId="0" xfId="1" applyFont="1" applyFill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11" fillId="0" borderId="0" xfId="21" applyFont="1" applyFill="1" applyBorder="1"/>
    <xf numFmtId="0" fontId="47" fillId="0" borderId="0" xfId="0" applyFont="1" applyFill="1" applyBorder="1" applyAlignment="1">
      <alignment horizontal="left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0" fontId="15" fillId="0" borderId="0" xfId="3" applyNumberFormat="1" applyFont="1" applyFill="1" applyBorder="1" applyAlignment="1" applyProtection="1">
      <alignment vertical="center" wrapText="1"/>
    </xf>
    <xf numFmtId="0" fontId="27" fillId="0" borderId="0" xfId="46" applyNumberFormat="1" applyFont="1" applyFill="1" applyBorder="1" applyAlignment="1" applyProtection="1">
      <alignment horizontal="left" vertical="center" wrapText="1"/>
    </xf>
    <xf numFmtId="0" fontId="24" fillId="0" borderId="0" xfId="46" applyNumberFormat="1" applyFont="1" applyFill="1" applyBorder="1" applyAlignment="1" applyProtection="1">
      <alignment vertical="center" wrapText="1"/>
    </xf>
    <xf numFmtId="0" fontId="16" fillId="0" borderId="0" xfId="3" applyNumberFormat="1" applyFont="1" applyFill="1" applyBorder="1" applyAlignment="1" applyProtection="1">
      <alignment vertical="center"/>
    </xf>
    <xf numFmtId="0" fontId="16" fillId="0" borderId="0" xfId="3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vertical="top"/>
    </xf>
    <xf numFmtId="0" fontId="89" fillId="0" borderId="6" xfId="0" applyFont="1" applyBorder="1" applyAlignment="1">
      <alignment vertical="top"/>
    </xf>
    <xf numFmtId="0" fontId="52" fillId="0" borderId="0" xfId="0" applyFont="1" applyFill="1" applyBorder="1" applyAlignment="1">
      <alignment horizontal="center" vertical="center" wrapText="1"/>
    </xf>
  </cellXfs>
  <cellStyles count="47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inancial statements_bg model 2002 2" xfId="46" xr:uid="{02A99DE5-4C05-4418-9E7C-32A7AB8CEAE7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3">
          <cell r="CC13">
            <v>906890</v>
          </cell>
        </row>
        <row r="32">
          <cell r="CC32">
            <v>15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16" zoomScaleNormal="70" zoomScaleSheetLayoutView="100" workbookViewId="0">
      <selection activeCell="D9" sqref="D9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17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18</v>
      </c>
      <c r="D5" s="299" t="s">
        <v>19</v>
      </c>
      <c r="E5" s="8"/>
      <c r="F5" s="9"/>
      <c r="G5" s="9"/>
      <c r="H5" s="9"/>
      <c r="I5" s="9"/>
    </row>
    <row r="6" spans="1:9" ht="17.25" customHeight="1">
      <c r="A6" s="7"/>
      <c r="D6" s="299" t="s">
        <v>0</v>
      </c>
      <c r="E6" s="8"/>
      <c r="F6" s="9"/>
      <c r="G6" s="9"/>
      <c r="H6" s="9"/>
      <c r="I6" s="9"/>
    </row>
    <row r="7" spans="1:9" ht="18.75">
      <c r="A7" s="7"/>
      <c r="D7" s="299" t="s">
        <v>20</v>
      </c>
      <c r="E7" s="8"/>
      <c r="H7" s="9"/>
      <c r="I7" s="9"/>
    </row>
    <row r="8" spans="1:9" ht="18.75">
      <c r="A8" s="7"/>
      <c r="D8" s="299" t="s">
        <v>21</v>
      </c>
      <c r="E8" s="8"/>
      <c r="F8" s="9"/>
      <c r="G8" s="9"/>
      <c r="H8" s="9"/>
      <c r="I8" s="9"/>
    </row>
    <row r="9" spans="1:9" ht="16.5">
      <c r="A9" s="10"/>
      <c r="D9" s="299" t="s">
        <v>34</v>
      </c>
      <c r="E9" s="8"/>
      <c r="F9" s="10"/>
      <c r="G9" s="9"/>
      <c r="H9" s="9"/>
      <c r="I9" s="9"/>
    </row>
    <row r="10" spans="1:9" ht="18.75">
      <c r="A10" s="7"/>
      <c r="D10" s="11"/>
      <c r="E10" s="11"/>
      <c r="F10" s="9"/>
      <c r="G10" s="9"/>
      <c r="H10" s="9"/>
      <c r="I10" s="9"/>
    </row>
    <row r="11" spans="1:9" ht="18.75">
      <c r="A11" s="7"/>
      <c r="D11" s="12"/>
      <c r="E11" s="12"/>
      <c r="F11" s="12"/>
      <c r="G11" s="9"/>
      <c r="H11" s="9"/>
      <c r="I11" s="9"/>
    </row>
    <row r="12" spans="1:9" ht="18.75">
      <c r="A12" s="7" t="s">
        <v>22</v>
      </c>
      <c r="D12" s="12" t="s">
        <v>19</v>
      </c>
      <c r="E12" s="13"/>
      <c r="F12" s="13"/>
      <c r="G12" s="14"/>
    </row>
    <row r="13" spans="1:9" ht="16.5">
      <c r="D13" s="12"/>
      <c r="E13" s="13"/>
      <c r="F13" s="13"/>
      <c r="G13" s="15"/>
      <c r="H13" s="9"/>
      <c r="I13" s="9"/>
    </row>
    <row r="14" spans="1:9" ht="18.75">
      <c r="A14" s="7" t="s">
        <v>23</v>
      </c>
      <c r="D14" s="12" t="s">
        <v>1</v>
      </c>
      <c r="E14" s="13"/>
      <c r="F14" s="13"/>
      <c r="G14" s="15"/>
      <c r="H14" s="9"/>
      <c r="I14" s="9"/>
    </row>
    <row r="15" spans="1:9" ht="18.75">
      <c r="A15" s="7"/>
      <c r="D15" s="12"/>
      <c r="E15" s="13"/>
      <c r="F15" s="13"/>
      <c r="G15" s="15"/>
      <c r="H15" s="9"/>
      <c r="I15" s="9"/>
    </row>
    <row r="16" spans="1:9" ht="18.75">
      <c r="A16" s="7" t="s">
        <v>24</v>
      </c>
      <c r="B16" s="7"/>
      <c r="C16" s="7"/>
      <c r="D16" s="12" t="s">
        <v>10</v>
      </c>
      <c r="E16" s="13"/>
      <c r="F16" s="13"/>
      <c r="G16" s="15"/>
      <c r="H16" s="9"/>
      <c r="I16" s="9"/>
    </row>
    <row r="17" spans="1:9" ht="18.75">
      <c r="A17" s="7"/>
      <c r="D17" s="12"/>
      <c r="E17" s="13"/>
      <c r="F17" s="13"/>
      <c r="G17" s="14"/>
      <c r="H17" s="7"/>
      <c r="I17" s="7"/>
    </row>
    <row r="18" spans="1:9" ht="18.75">
      <c r="A18" s="338" t="s">
        <v>25</v>
      </c>
      <c r="C18" s="16"/>
      <c r="D18" s="12" t="s">
        <v>2</v>
      </c>
      <c r="E18" s="13"/>
      <c r="F18" s="13"/>
      <c r="G18" s="14"/>
      <c r="H18" s="7"/>
      <c r="I18" s="7"/>
    </row>
    <row r="19" spans="1:9" ht="18.75">
      <c r="A19" s="7"/>
      <c r="D19" s="12"/>
      <c r="E19" s="13"/>
      <c r="F19" s="13"/>
      <c r="G19" s="14"/>
      <c r="H19" s="7"/>
      <c r="I19" s="7"/>
    </row>
    <row r="20" spans="1:9" ht="18.75">
      <c r="A20" s="7"/>
      <c r="D20" s="12"/>
      <c r="E20" s="13"/>
      <c r="F20" s="13"/>
      <c r="G20" s="14"/>
    </row>
    <row r="21" spans="1:9" ht="18.75">
      <c r="A21" s="7" t="s">
        <v>26</v>
      </c>
      <c r="D21" s="12" t="s">
        <v>3</v>
      </c>
      <c r="E21" s="13"/>
      <c r="F21" s="13"/>
      <c r="G21" s="14"/>
    </row>
    <row r="22" spans="1:9" ht="18.75">
      <c r="A22" s="7"/>
      <c r="D22" s="12" t="s">
        <v>4</v>
      </c>
      <c r="E22" s="13"/>
      <c r="F22" s="13"/>
      <c r="G22" s="14"/>
    </row>
    <row r="23" spans="1:9" ht="18.75">
      <c r="F23" s="14"/>
      <c r="G23" s="17"/>
    </row>
    <row r="24" spans="1:9" ht="18.75">
      <c r="A24" s="338" t="s">
        <v>27</v>
      </c>
      <c r="C24" s="16"/>
      <c r="D24" s="299" t="s">
        <v>28</v>
      </c>
      <c r="E24" s="300"/>
      <c r="F24" s="17"/>
      <c r="G24" s="19"/>
    </row>
    <row r="25" spans="1:9" ht="18.75">
      <c r="A25" s="7"/>
      <c r="C25" s="16"/>
      <c r="D25" s="299" t="s">
        <v>5</v>
      </c>
      <c r="E25" s="300"/>
      <c r="F25" s="17"/>
      <c r="G25" s="19"/>
      <c r="H25" s="20"/>
      <c r="I25" s="20"/>
    </row>
    <row r="26" spans="1:9" ht="18" customHeight="1">
      <c r="A26" s="7"/>
      <c r="C26" s="9"/>
      <c r="D26" s="299" t="s">
        <v>6</v>
      </c>
      <c r="E26" s="8"/>
      <c r="F26" s="17"/>
      <c r="G26" s="141"/>
      <c r="H26" s="142"/>
      <c r="I26" s="143"/>
    </row>
    <row r="27" spans="1:9" ht="18.75">
      <c r="A27" s="7"/>
      <c r="D27" s="299"/>
      <c r="E27" s="19"/>
      <c r="F27" s="17"/>
      <c r="G27" s="19"/>
      <c r="H27" s="20"/>
      <c r="I27" s="20"/>
    </row>
    <row r="28" spans="1:9" ht="18.75">
      <c r="A28" s="7" t="s">
        <v>29</v>
      </c>
      <c r="D28" s="299" t="s">
        <v>30</v>
      </c>
      <c r="E28" s="300"/>
      <c r="F28" s="300"/>
      <c r="G28" s="300"/>
      <c r="H28" s="7"/>
      <c r="I28" s="7"/>
    </row>
    <row r="29" spans="1:9" ht="18.75">
      <c r="A29" s="7"/>
      <c r="D29" s="299" t="s">
        <v>7</v>
      </c>
      <c r="E29" s="300"/>
      <c r="F29" s="300"/>
      <c r="G29" s="300"/>
      <c r="H29" s="7"/>
      <c r="I29" s="7"/>
    </row>
    <row r="30" spans="1:9" ht="18.75">
      <c r="A30" s="7"/>
      <c r="D30" s="299" t="s">
        <v>31</v>
      </c>
      <c r="E30" s="300"/>
      <c r="F30" s="300"/>
      <c r="G30" s="300"/>
      <c r="H30" s="7"/>
      <c r="I30" s="7"/>
    </row>
    <row r="31" spans="1:9" ht="18.75">
      <c r="A31" s="7"/>
      <c r="D31" s="299" t="s">
        <v>12</v>
      </c>
      <c r="E31" s="300"/>
      <c r="F31" s="300"/>
      <c r="G31" s="300"/>
    </row>
    <row r="32" spans="1:9" ht="18.75">
      <c r="A32" s="7"/>
      <c r="D32" s="299" t="s">
        <v>13</v>
      </c>
      <c r="E32" s="300"/>
      <c r="F32" s="300"/>
      <c r="G32" s="300"/>
    </row>
    <row r="33" spans="1:9" ht="18.75">
      <c r="A33" s="7"/>
      <c r="D33" s="299" t="s">
        <v>14</v>
      </c>
      <c r="E33" s="300"/>
      <c r="F33" s="300"/>
      <c r="G33" s="300"/>
    </row>
    <row r="34" spans="1:9" ht="18.75">
      <c r="A34" s="7"/>
      <c r="D34" s="299"/>
      <c r="E34" s="300"/>
      <c r="F34" s="300"/>
      <c r="G34" s="140"/>
    </row>
    <row r="35" spans="1:9" ht="18.75">
      <c r="A35" s="7"/>
      <c r="C35" s="20"/>
      <c r="E35" s="300"/>
      <c r="F35" s="300"/>
      <c r="G35" s="140"/>
    </row>
    <row r="36" spans="1:9" ht="18.75">
      <c r="A36" s="7"/>
      <c r="D36" s="299"/>
      <c r="E36" s="300"/>
      <c r="F36" s="300"/>
      <c r="G36" s="140"/>
    </row>
    <row r="37" spans="1:9" ht="18.75">
      <c r="A37" s="7"/>
      <c r="E37" s="18"/>
      <c r="F37" s="14"/>
      <c r="G37" s="18"/>
    </row>
    <row r="38" spans="1:9" ht="18.75">
      <c r="A38" s="7" t="s">
        <v>32</v>
      </c>
      <c r="D38" s="299" t="s">
        <v>33</v>
      </c>
      <c r="E38" s="19"/>
      <c r="F38" s="18"/>
      <c r="G38" s="19"/>
      <c r="H38" s="20"/>
      <c r="I38" s="20"/>
    </row>
    <row r="39" spans="1:9" ht="18.75">
      <c r="A39" s="7"/>
      <c r="E39" s="18"/>
      <c r="F39" s="14"/>
      <c r="G39" s="18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showWhiteSpace="0" view="pageBreakPreview" zoomScale="90" zoomScaleNormal="90" zoomScaleSheetLayoutView="90" workbookViewId="0">
      <selection activeCell="A8" sqref="A8"/>
    </sheetView>
  </sheetViews>
  <sheetFormatPr defaultColWidth="9.140625" defaultRowHeight="15"/>
  <cols>
    <col min="1" max="1" width="80.42578125" style="21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1" bestFit="1" customWidth="1"/>
    <col min="9" max="9" width="5" style="21" customWidth="1"/>
    <col min="10" max="10" width="11.5703125" style="21" bestFit="1" customWidth="1"/>
    <col min="11" max="16384" width="9.140625" style="21"/>
  </cols>
  <sheetData>
    <row r="1" spans="1:10">
      <c r="A1" s="321" t="s">
        <v>36</v>
      </c>
      <c r="B1" s="322"/>
      <c r="C1" s="322"/>
      <c r="D1" s="322"/>
      <c r="E1" s="322"/>
      <c r="F1" s="322"/>
      <c r="G1" s="322"/>
    </row>
    <row r="2" spans="1:10" s="22" customFormat="1">
      <c r="A2" s="323" t="s">
        <v>37</v>
      </c>
      <c r="B2" s="324"/>
      <c r="C2" s="324"/>
      <c r="D2" s="324"/>
      <c r="E2" s="324"/>
      <c r="F2" s="324"/>
      <c r="G2" s="324"/>
    </row>
    <row r="3" spans="1:10">
      <c r="A3" s="70" t="s">
        <v>35</v>
      </c>
      <c r="B3" s="196"/>
      <c r="C3" s="23"/>
      <c r="D3" s="23"/>
      <c r="E3" s="23"/>
      <c r="F3" s="23"/>
      <c r="G3" s="23"/>
    </row>
    <row r="4" spans="1:10" ht="4.5" customHeight="1">
      <c r="A4" s="288"/>
      <c r="B4" s="196"/>
      <c r="C4" s="23"/>
      <c r="D4" s="23"/>
      <c r="E4" s="23"/>
      <c r="F4" s="23"/>
      <c r="G4" s="23"/>
    </row>
    <row r="5" spans="1:10" ht="5.25" customHeight="1">
      <c r="A5" s="288"/>
      <c r="B5" s="196"/>
      <c r="C5" s="23"/>
      <c r="D5" s="23"/>
      <c r="E5" s="23"/>
      <c r="F5" s="23"/>
      <c r="G5" s="23"/>
    </row>
    <row r="6" spans="1:10" ht="15" customHeight="1">
      <c r="A6" s="22"/>
      <c r="B6" s="325" t="s">
        <v>172</v>
      </c>
      <c r="C6" s="289"/>
      <c r="D6" s="326" t="s">
        <v>15</v>
      </c>
      <c r="E6" s="289"/>
      <c r="F6" s="326" t="s">
        <v>11</v>
      </c>
      <c r="G6" s="289"/>
    </row>
    <row r="7" spans="1:10">
      <c r="A7" s="22"/>
      <c r="B7" s="325"/>
      <c r="C7" s="289"/>
      <c r="D7" s="327"/>
      <c r="E7" s="289"/>
      <c r="F7" s="327"/>
      <c r="G7" s="289"/>
    </row>
    <row r="8" spans="1:10">
      <c r="A8" s="25"/>
    </row>
    <row r="9" spans="1:10">
      <c r="A9" s="25"/>
    </row>
    <row r="10" spans="1:10" ht="15" customHeight="1">
      <c r="A10" s="22" t="s">
        <v>38</v>
      </c>
      <c r="B10" s="31">
        <v>3</v>
      </c>
      <c r="D10" s="27">
        <v>860863</v>
      </c>
      <c r="F10" s="27">
        <v>719711</v>
      </c>
      <c r="J10" s="28"/>
    </row>
    <row r="11" spans="1:10">
      <c r="A11" s="22" t="s">
        <v>39</v>
      </c>
      <c r="B11" s="31">
        <v>4</v>
      </c>
      <c r="D11" s="27">
        <v>7686</v>
      </c>
      <c r="F11" s="27">
        <v>3284</v>
      </c>
    </row>
    <row r="12" spans="1:10">
      <c r="A12" s="29" t="s">
        <v>40</v>
      </c>
      <c r="D12" s="30">
        <v>4435</v>
      </c>
      <c r="F12" s="30">
        <v>4337</v>
      </c>
      <c r="G12" s="31"/>
      <c r="J12" s="28"/>
    </row>
    <row r="13" spans="1:10">
      <c r="A13" s="22" t="s">
        <v>41</v>
      </c>
      <c r="B13" s="31">
        <v>5</v>
      </c>
      <c r="D13" s="27">
        <v>-65012</v>
      </c>
      <c r="F13" s="27">
        <v>-67662</v>
      </c>
      <c r="H13" s="32"/>
      <c r="J13" s="28"/>
    </row>
    <row r="14" spans="1:10">
      <c r="A14" s="22" t="s">
        <v>42</v>
      </c>
      <c r="B14" s="31">
        <v>6</v>
      </c>
      <c r="D14" s="27">
        <v>-53841</v>
      </c>
      <c r="F14" s="27">
        <v>-44924</v>
      </c>
      <c r="H14" s="32"/>
      <c r="J14" s="28"/>
    </row>
    <row r="15" spans="1:10">
      <c r="A15" s="22" t="s">
        <v>43</v>
      </c>
      <c r="B15" s="31">
        <v>7</v>
      </c>
      <c r="D15" s="27">
        <v>-88697</v>
      </c>
      <c r="F15" s="27">
        <v>-72326</v>
      </c>
      <c r="H15" s="33"/>
    </row>
    <row r="16" spans="1:10">
      <c r="A16" s="22" t="s">
        <v>44</v>
      </c>
      <c r="B16" s="31" t="s">
        <v>16</v>
      </c>
      <c r="D16" s="27">
        <v>-24770</v>
      </c>
      <c r="F16" s="27">
        <v>-23019</v>
      </c>
      <c r="H16" s="32"/>
    </row>
    <row r="17" spans="1:11">
      <c r="A17" s="314" t="s">
        <v>45</v>
      </c>
      <c r="D17" s="27">
        <v>-600237</v>
      </c>
      <c r="F17" s="27">
        <v>-470612</v>
      </c>
      <c r="H17" s="32"/>
    </row>
    <row r="18" spans="1:11">
      <c r="A18" s="22" t="s">
        <v>46</v>
      </c>
      <c r="B18" s="31">
        <v>8</v>
      </c>
      <c r="D18" s="27">
        <f>-6215-43</f>
        <v>-6258</v>
      </c>
      <c r="F18" s="27">
        <v>-5233</v>
      </c>
      <c r="H18" s="33"/>
      <c r="J18" s="28"/>
    </row>
    <row r="19" spans="1:11" ht="15" customHeight="1">
      <c r="A19" s="319" t="s">
        <v>47</v>
      </c>
      <c r="D19" s="34">
        <f>SUM(D10:D18)</f>
        <v>34169</v>
      </c>
      <c r="F19" s="34">
        <f>SUM(F10:F18)</f>
        <v>43556</v>
      </c>
      <c r="H19" s="32"/>
      <c r="K19" s="28"/>
    </row>
    <row r="20" spans="1:11" ht="8.25" customHeight="1">
      <c r="A20" s="22"/>
      <c r="D20" s="27"/>
      <c r="F20" s="27"/>
      <c r="H20" s="32"/>
    </row>
    <row r="21" spans="1:11">
      <c r="A21" s="22" t="s">
        <v>48</v>
      </c>
      <c r="B21" s="31">
        <v>10</v>
      </c>
      <c r="D21" s="27">
        <v>3415</v>
      </c>
      <c r="F21" s="27">
        <v>6346</v>
      </c>
      <c r="H21" s="32"/>
    </row>
    <row r="22" spans="1:11">
      <c r="A22" s="22" t="s">
        <v>49</v>
      </c>
      <c r="B22" s="31">
        <v>11</v>
      </c>
      <c r="D22" s="27">
        <v>-6526</v>
      </c>
      <c r="F22" s="27">
        <v>-10127</v>
      </c>
      <c r="H22" s="32"/>
    </row>
    <row r="23" spans="1:11">
      <c r="A23" s="296" t="s">
        <v>50</v>
      </c>
      <c r="D23" s="34">
        <f>SUM(D21:D22)</f>
        <v>-3111</v>
      </c>
      <c r="F23" s="34">
        <f>SUM(F21:F22)</f>
        <v>-3781</v>
      </c>
      <c r="H23" s="32"/>
    </row>
    <row r="24" spans="1:11" ht="9" customHeight="1">
      <c r="A24" s="35"/>
      <c r="D24" s="37"/>
      <c r="F24" s="37"/>
      <c r="H24" s="32"/>
    </row>
    <row r="25" spans="1:11">
      <c r="A25" s="22" t="s">
        <v>51</v>
      </c>
      <c r="B25" s="31">
        <v>12</v>
      </c>
      <c r="D25" s="27">
        <v>957</v>
      </c>
      <c r="F25" s="27">
        <v>-228</v>
      </c>
      <c r="H25" s="32"/>
    </row>
    <row r="26" spans="1:11">
      <c r="A26" s="22" t="s">
        <v>52</v>
      </c>
      <c r="D26" s="27">
        <v>0</v>
      </c>
      <c r="F26" s="27">
        <v>1101</v>
      </c>
      <c r="H26" s="32"/>
    </row>
    <row r="27" spans="1:11">
      <c r="A27" s="319" t="s">
        <v>53</v>
      </c>
      <c r="D27" s="34">
        <f>D19+D23+D25</f>
        <v>32015</v>
      </c>
      <c r="F27" s="34">
        <f>F19+F23+F25+F26</f>
        <v>40648</v>
      </c>
      <c r="H27" s="36"/>
    </row>
    <row r="28" spans="1:11" ht="6.75" customHeight="1">
      <c r="A28" s="302"/>
      <c r="D28" s="152"/>
      <c r="F28" s="152"/>
      <c r="H28" s="36"/>
    </row>
    <row r="29" spans="1:11" ht="15.75">
      <c r="A29" s="339" t="s">
        <v>54</v>
      </c>
      <c r="D29" s="38">
        <v>-3645</v>
      </c>
      <c r="F29" s="38">
        <v>-6416</v>
      </c>
      <c r="H29" s="36"/>
    </row>
    <row r="30" spans="1:11" ht="6.75" customHeight="1">
      <c r="A30" s="302"/>
      <c r="B30" s="197"/>
      <c r="C30" s="39"/>
      <c r="D30" s="37"/>
      <c r="E30" s="39"/>
      <c r="F30" s="37"/>
      <c r="G30" s="39"/>
      <c r="H30" s="36"/>
      <c r="J30" s="40"/>
    </row>
    <row r="31" spans="1:11" ht="7.5" customHeight="1">
      <c r="A31" s="302"/>
      <c r="B31" s="197"/>
      <c r="C31" s="39"/>
      <c r="D31" s="37"/>
      <c r="E31" s="39"/>
      <c r="F31" s="37"/>
      <c r="G31" s="39"/>
      <c r="H31" s="36"/>
      <c r="J31" s="40"/>
    </row>
    <row r="32" spans="1:11" ht="15.75" thickBot="1">
      <c r="A32" s="319" t="s">
        <v>55</v>
      </c>
      <c r="B32" s="197"/>
      <c r="C32" s="39"/>
      <c r="D32" s="137">
        <f>D27+D29</f>
        <v>28370</v>
      </c>
      <c r="E32" s="39"/>
      <c r="F32" s="137">
        <f>F27+F29</f>
        <v>34232</v>
      </c>
      <c r="G32" s="39"/>
      <c r="H32" s="36"/>
      <c r="J32" s="40"/>
    </row>
    <row r="33" spans="1:10" ht="15.75" thickTop="1">
      <c r="A33" s="288"/>
      <c r="B33" s="197"/>
      <c r="C33" s="39"/>
      <c r="D33" s="37"/>
      <c r="E33" s="39"/>
      <c r="F33" s="37"/>
      <c r="G33" s="39"/>
      <c r="H33" s="36"/>
      <c r="J33" s="40"/>
    </row>
    <row r="34" spans="1:10">
      <c r="A34" s="319" t="s">
        <v>56</v>
      </c>
      <c r="C34" s="41"/>
      <c r="D34" s="37"/>
      <c r="E34" s="41"/>
      <c r="F34" s="37"/>
      <c r="G34" s="39"/>
      <c r="H34" s="36"/>
      <c r="J34" s="40"/>
    </row>
    <row r="35" spans="1:10">
      <c r="A35" s="155" t="s">
        <v>57</v>
      </c>
      <c r="C35" s="41"/>
      <c r="D35" s="37"/>
      <c r="E35" s="41"/>
      <c r="F35" s="37"/>
      <c r="G35" s="39"/>
      <c r="H35" s="36"/>
      <c r="J35" s="40"/>
    </row>
    <row r="36" spans="1:10">
      <c r="A36" s="314" t="s">
        <v>58</v>
      </c>
      <c r="C36" s="41"/>
      <c r="D36" s="318">
        <v>-3</v>
      </c>
      <c r="E36" s="41"/>
      <c r="F36" s="51">
        <v>-22</v>
      </c>
      <c r="G36" s="39"/>
      <c r="H36" s="36"/>
      <c r="J36" s="40"/>
    </row>
    <row r="37" spans="1:10">
      <c r="A37" s="314"/>
      <c r="C37" s="41"/>
      <c r="D37" s="34">
        <v>-3</v>
      </c>
      <c r="E37" s="41"/>
      <c r="F37" s="315">
        <v>-22</v>
      </c>
      <c r="G37" s="39"/>
      <c r="H37" s="36"/>
      <c r="J37" s="40"/>
    </row>
    <row r="38" spans="1:10">
      <c r="A38" s="155" t="s">
        <v>59</v>
      </c>
      <c r="B38" s="198"/>
      <c r="C38" s="41"/>
      <c r="D38" s="51"/>
      <c r="E38" s="41"/>
      <c r="F38" s="37"/>
      <c r="G38" s="39"/>
      <c r="H38" s="36"/>
      <c r="J38" s="40"/>
    </row>
    <row r="39" spans="1:10" ht="30">
      <c r="A39" s="160" t="s">
        <v>60</v>
      </c>
      <c r="B39" s="198"/>
      <c r="C39" s="41"/>
      <c r="D39" s="42">
        <v>-1441</v>
      </c>
      <c r="E39" s="42"/>
      <c r="F39" s="42">
        <v>2052</v>
      </c>
      <c r="G39" s="39"/>
      <c r="H39" s="36"/>
      <c r="J39" s="40"/>
    </row>
    <row r="40" spans="1:10">
      <c r="A40" s="160" t="s">
        <v>61</v>
      </c>
      <c r="B40" s="198"/>
      <c r="C40" s="41"/>
      <c r="D40" s="51">
        <v>39</v>
      </c>
      <c r="E40" s="51"/>
      <c r="F40" s="51">
        <v>-704</v>
      </c>
      <c r="G40" s="39"/>
      <c r="H40" s="36"/>
      <c r="J40" s="40"/>
    </row>
    <row r="41" spans="1:10">
      <c r="A41" s="302"/>
      <c r="B41" s="198">
        <v>13</v>
      </c>
      <c r="C41" s="41"/>
      <c r="D41" s="34">
        <f>SUM(D39:D40)</f>
        <v>-1402</v>
      </c>
      <c r="E41" s="41"/>
      <c r="F41" s="34">
        <f>SUM(F39:F40)</f>
        <v>1348</v>
      </c>
      <c r="G41" s="39"/>
      <c r="H41" s="36"/>
      <c r="J41" s="40"/>
    </row>
    <row r="42" spans="1:10">
      <c r="A42" s="319" t="s">
        <v>62</v>
      </c>
      <c r="B42" s="198"/>
      <c r="C42" s="41"/>
      <c r="D42" s="34">
        <f>D37+D41</f>
        <v>-1405</v>
      </c>
      <c r="E42" s="41"/>
      <c r="F42" s="34">
        <f>F37+F41</f>
        <v>1326</v>
      </c>
      <c r="G42" s="39"/>
      <c r="H42" s="36"/>
      <c r="J42" s="40"/>
    </row>
    <row r="43" spans="1:10">
      <c r="A43" s="313"/>
      <c r="B43" s="198"/>
      <c r="C43" s="41"/>
      <c r="D43" s="37"/>
      <c r="E43" s="41"/>
      <c r="F43" s="37"/>
      <c r="G43" s="39"/>
      <c r="H43" s="36"/>
      <c r="J43" s="40"/>
    </row>
    <row r="44" spans="1:10" ht="15.75" thickBot="1">
      <c r="A44" s="295" t="s">
        <v>63</v>
      </c>
      <c r="B44" s="197"/>
      <c r="C44" s="39"/>
      <c r="D44" s="137">
        <f>+D32+D42</f>
        <v>26965</v>
      </c>
      <c r="E44" s="39"/>
      <c r="F44" s="137">
        <f>+F32+F42</f>
        <v>35558</v>
      </c>
      <c r="G44" s="39"/>
      <c r="H44" s="36"/>
      <c r="J44" s="40"/>
    </row>
    <row r="45" spans="1:10" ht="8.25" customHeight="1" thickTop="1" thickBot="1">
      <c r="A45" s="155"/>
      <c r="B45" s="198"/>
      <c r="C45" s="41"/>
      <c r="D45" s="37"/>
      <c r="E45" s="41"/>
      <c r="F45" s="37"/>
      <c r="G45" s="39"/>
      <c r="H45" s="36"/>
      <c r="J45" s="40"/>
    </row>
    <row r="46" spans="1:10" ht="16.5" thickBot="1">
      <c r="A46" s="340" t="s">
        <v>64</v>
      </c>
      <c r="B46" s="199"/>
      <c r="C46" s="44"/>
      <c r="D46" s="45"/>
      <c r="E46" s="44"/>
      <c r="F46" s="45"/>
      <c r="G46" s="46"/>
      <c r="H46" s="36"/>
    </row>
    <row r="47" spans="1:10" ht="16.5" thickBot="1">
      <c r="A47" s="341" t="s">
        <v>65</v>
      </c>
      <c r="B47" s="49"/>
      <c r="C47" s="47"/>
      <c r="D47" s="48">
        <v>26954</v>
      </c>
      <c r="E47" s="47"/>
      <c r="F47" s="48">
        <v>32669</v>
      </c>
      <c r="G47" s="49"/>
      <c r="H47" s="36"/>
    </row>
    <row r="48" spans="1:10" ht="15.75">
      <c r="A48" s="339" t="s">
        <v>66</v>
      </c>
      <c r="B48" s="49"/>
      <c r="C48" s="47"/>
      <c r="D48" s="51">
        <v>1416</v>
      </c>
      <c r="E48" s="47"/>
      <c r="F48" s="51">
        <v>1563</v>
      </c>
      <c r="G48" s="47"/>
      <c r="H48" s="36"/>
    </row>
    <row r="49" spans="1:10" ht="9" customHeight="1" thickBot="1">
      <c r="A49" s="52"/>
      <c r="B49" s="199"/>
      <c r="C49" s="44"/>
      <c r="D49" s="151"/>
      <c r="E49" s="44"/>
      <c r="F49" s="151"/>
      <c r="G49" s="46"/>
      <c r="H49" s="36"/>
    </row>
    <row r="50" spans="1:10" ht="16.5" thickBot="1">
      <c r="A50" s="340" t="s">
        <v>67</v>
      </c>
      <c r="B50" s="199"/>
      <c r="C50" s="44"/>
      <c r="D50" s="151"/>
      <c r="E50" s="44"/>
      <c r="F50" s="151"/>
      <c r="G50" s="46"/>
      <c r="H50" s="36"/>
    </row>
    <row r="51" spans="1:10" ht="16.5" thickBot="1">
      <c r="A51" s="341" t="s">
        <v>65</v>
      </c>
      <c r="B51" s="49"/>
      <c r="C51" s="47"/>
      <c r="D51" s="48">
        <v>26063</v>
      </c>
      <c r="E51" s="47"/>
      <c r="F51" s="48">
        <v>34997</v>
      </c>
      <c r="G51" s="49"/>
      <c r="H51" s="36"/>
      <c r="J51" s="43"/>
    </row>
    <row r="52" spans="1:10" ht="15.75">
      <c r="A52" s="339" t="s">
        <v>66</v>
      </c>
      <c r="B52" s="49"/>
      <c r="C52" s="47"/>
      <c r="D52" s="51">
        <v>902</v>
      </c>
      <c r="E52" s="47"/>
      <c r="F52" s="51">
        <v>561</v>
      </c>
      <c r="G52" s="47"/>
      <c r="H52" s="36"/>
    </row>
    <row r="53" spans="1:10" ht="8.25" customHeight="1">
      <c r="A53" s="50"/>
      <c r="B53" s="53"/>
      <c r="C53" s="53"/>
      <c r="D53" s="54"/>
      <c r="E53" s="53"/>
      <c r="F53" s="54"/>
      <c r="G53" s="53"/>
    </row>
    <row r="54" spans="1:10" ht="8.25" customHeight="1">
      <c r="A54" s="50"/>
      <c r="B54" s="53"/>
      <c r="C54" s="53"/>
      <c r="D54" s="54"/>
      <c r="E54" s="53"/>
      <c r="F54" s="54"/>
      <c r="G54" s="53"/>
    </row>
    <row r="55" spans="1:10" ht="8.25" customHeight="1">
      <c r="A55" s="50"/>
      <c r="B55" s="53"/>
      <c r="C55" s="53"/>
      <c r="D55" s="54"/>
      <c r="E55" s="53"/>
      <c r="F55" s="54"/>
      <c r="G55" s="53"/>
    </row>
    <row r="56" spans="1:10">
      <c r="A56" s="55"/>
    </row>
    <row r="57" spans="1:10">
      <c r="A57" s="204" t="s">
        <v>68</v>
      </c>
      <c r="B57" s="197"/>
      <c r="C57" s="39"/>
      <c r="D57" s="39"/>
      <c r="E57" s="39"/>
      <c r="F57" s="39"/>
      <c r="G57" s="39"/>
    </row>
    <row r="58" spans="1:10">
      <c r="A58" s="204"/>
      <c r="B58" s="197"/>
      <c r="C58" s="39"/>
      <c r="D58" s="39"/>
      <c r="E58" s="39"/>
      <c r="F58" s="39"/>
      <c r="G58" s="39"/>
    </row>
    <row r="59" spans="1:10">
      <c r="A59" s="55"/>
    </row>
    <row r="61" spans="1:10">
      <c r="A61" s="56" t="s">
        <v>69</v>
      </c>
    </row>
    <row r="62" spans="1:10">
      <c r="A62" s="57" t="s">
        <v>70</v>
      </c>
    </row>
    <row r="64" spans="1:10">
      <c r="A64" s="56" t="s">
        <v>71</v>
      </c>
    </row>
    <row r="65" spans="1:7">
      <c r="A65" s="57" t="s">
        <v>1</v>
      </c>
    </row>
    <row r="66" spans="1:7">
      <c r="A66" s="57"/>
    </row>
    <row r="67" spans="1:7">
      <c r="A67" s="59" t="s">
        <v>72</v>
      </c>
    </row>
    <row r="68" spans="1:7">
      <c r="A68" s="125" t="s">
        <v>10</v>
      </c>
    </row>
    <row r="70" spans="1:7">
      <c r="A70" s="22"/>
    </row>
    <row r="71" spans="1:7">
      <c r="A71" s="22"/>
    </row>
    <row r="72" spans="1:7">
      <c r="A72" s="22"/>
    </row>
    <row r="73" spans="1:7">
      <c r="A73" s="22"/>
    </row>
    <row r="74" spans="1:7">
      <c r="A74" s="320"/>
      <c r="B74" s="320"/>
      <c r="C74" s="320"/>
      <c r="D74" s="320"/>
      <c r="E74" s="320"/>
      <c r="F74" s="320"/>
      <c r="G74" s="320"/>
    </row>
    <row r="75" spans="1:7" ht="17.25" customHeight="1">
      <c r="A75" s="56"/>
      <c r="B75" s="60"/>
      <c r="C75" s="60"/>
      <c r="D75" s="60"/>
      <c r="E75" s="60"/>
      <c r="F75" s="60"/>
      <c r="G75" s="60"/>
    </row>
    <row r="76" spans="1:7">
      <c r="A76" s="61"/>
    </row>
    <row r="77" spans="1:7">
      <c r="A77" s="62"/>
    </row>
    <row r="78" spans="1:7">
      <c r="A78" s="63"/>
    </row>
    <row r="79" spans="1:7">
      <c r="A79" s="63"/>
    </row>
    <row r="80" spans="1:7">
      <c r="A80" s="59"/>
    </row>
    <row r="81" spans="1:1">
      <c r="A81" s="64"/>
    </row>
    <row r="82" spans="1:1">
      <c r="A82" s="58"/>
    </row>
    <row r="87" spans="1:1">
      <c r="A87" s="65"/>
    </row>
  </sheetData>
  <mergeCells count="6">
    <mergeCell ref="A74:G74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1"/>
  <sheetViews>
    <sheetView view="pageBreakPreview" zoomScale="90" zoomScaleNormal="90" zoomScaleSheetLayoutView="90" workbookViewId="0">
      <selection activeCell="A7" sqref="A7"/>
    </sheetView>
  </sheetViews>
  <sheetFormatPr defaultColWidth="9.140625" defaultRowHeight="12.75"/>
  <cols>
    <col min="1" max="1" width="67.42578125" style="69" customWidth="1"/>
    <col min="2" max="2" width="8.28515625" style="69" customWidth="1"/>
    <col min="3" max="3" width="12.7109375" style="69" customWidth="1"/>
    <col min="4" max="4" width="14.42578125" style="98" customWidth="1"/>
    <col min="5" max="5" width="1.28515625" style="69" customWidth="1"/>
    <col min="6" max="6" width="14.5703125" style="98" customWidth="1"/>
    <col min="7" max="7" width="1.28515625" style="69" customWidth="1"/>
    <col min="8" max="8" width="1.5703125" style="69" customWidth="1"/>
    <col min="9" max="16384" width="9.140625" style="69"/>
  </cols>
  <sheetData>
    <row r="1" spans="1:8" ht="14.25">
      <c r="A1" s="66" t="str">
        <f>SCI!A1</f>
        <v>ГРУППА СОФАРМА</v>
      </c>
      <c r="B1" s="67"/>
      <c r="C1" s="67"/>
      <c r="D1" s="68"/>
      <c r="E1" s="67"/>
      <c r="F1" s="68"/>
      <c r="G1" s="67"/>
    </row>
    <row r="2" spans="1:8" ht="14.25">
      <c r="A2" s="70" t="s">
        <v>73</v>
      </c>
      <c r="B2" s="71"/>
      <c r="C2" s="71"/>
      <c r="D2" s="72"/>
      <c r="E2" s="71"/>
      <c r="F2" s="72"/>
      <c r="G2" s="71"/>
    </row>
    <row r="3" spans="1:8" ht="15">
      <c r="A3" s="70" t="str">
        <f>SCI!A3</f>
        <v>за девятимесячный период, заканчивающийся 30 сентября 2018 года</v>
      </c>
      <c r="B3" s="73"/>
      <c r="C3" s="73"/>
      <c r="D3" s="74"/>
      <c r="E3" s="73"/>
      <c r="F3" s="74"/>
      <c r="G3" s="73"/>
    </row>
    <row r="4" spans="1:8" ht="26.25" customHeight="1">
      <c r="A4" s="75"/>
      <c r="B4" s="24"/>
      <c r="C4" s="328" t="s">
        <v>172</v>
      </c>
      <c r="D4" s="329" t="s">
        <v>119</v>
      </c>
      <c r="E4" s="154"/>
      <c r="F4" s="329" t="s">
        <v>118</v>
      </c>
      <c r="G4" s="200"/>
    </row>
    <row r="5" spans="1:8" ht="12" customHeight="1">
      <c r="B5" s="24"/>
      <c r="C5" s="328"/>
      <c r="D5" s="330"/>
      <c r="E5" s="154"/>
      <c r="F5" s="330"/>
      <c r="G5" s="200"/>
    </row>
    <row r="6" spans="1:8" ht="12" customHeight="1">
      <c r="B6" s="157"/>
      <c r="C6" s="303"/>
      <c r="D6" s="159"/>
      <c r="E6" s="158"/>
      <c r="F6" s="201"/>
      <c r="G6" s="200"/>
    </row>
    <row r="7" spans="1:8" ht="14.25">
      <c r="A7" s="70" t="s">
        <v>8</v>
      </c>
      <c r="B7" s="31"/>
      <c r="C7" s="31"/>
      <c r="D7" s="76"/>
      <c r="E7" s="31"/>
      <c r="F7" s="76"/>
      <c r="G7" s="31"/>
    </row>
    <row r="8" spans="1:8" ht="14.25">
      <c r="A8" s="70" t="s">
        <v>74</v>
      </c>
      <c r="B8" s="77"/>
      <c r="C8" s="77"/>
      <c r="D8" s="78"/>
      <c r="E8" s="77"/>
      <c r="F8" s="78"/>
      <c r="G8" s="77"/>
    </row>
    <row r="9" spans="1:8" ht="15">
      <c r="A9" s="79" t="s">
        <v>75</v>
      </c>
      <c r="B9" s="80"/>
      <c r="C9" s="80">
        <v>14</v>
      </c>
      <c r="D9" s="202">
        <v>321584</v>
      </c>
      <c r="E9" s="80"/>
      <c r="F9" s="202">
        <v>317620</v>
      </c>
      <c r="G9" s="80"/>
    </row>
    <row r="10" spans="1:8" ht="15">
      <c r="A10" s="82" t="s">
        <v>76</v>
      </c>
      <c r="B10" s="80"/>
      <c r="C10" s="80">
        <v>15</v>
      </c>
      <c r="D10" s="202">
        <v>63257</v>
      </c>
      <c r="E10" s="80"/>
      <c r="F10" s="202">
        <v>63449</v>
      </c>
      <c r="G10" s="80"/>
    </row>
    <row r="11" spans="1:8" ht="15">
      <c r="A11" s="342" t="s">
        <v>77</v>
      </c>
      <c r="B11" s="80"/>
      <c r="C11" s="80">
        <v>15</v>
      </c>
      <c r="D11" s="202">
        <v>23445</v>
      </c>
      <c r="E11" s="80"/>
      <c r="F11" s="202">
        <v>23147</v>
      </c>
      <c r="G11" s="80"/>
    </row>
    <row r="12" spans="1:8" ht="15">
      <c r="A12" s="82" t="s">
        <v>78</v>
      </c>
      <c r="B12" s="80"/>
      <c r="C12" s="80">
        <v>16</v>
      </c>
      <c r="D12" s="202">
        <v>9749</v>
      </c>
      <c r="E12" s="80"/>
      <c r="F12" s="202">
        <v>9811</v>
      </c>
      <c r="G12" s="80"/>
    </row>
    <row r="13" spans="1:8" ht="15">
      <c r="A13" s="82" t="s">
        <v>79</v>
      </c>
      <c r="B13" s="80"/>
      <c r="C13" s="80">
        <v>17</v>
      </c>
      <c r="D13" s="202">
        <v>19240</v>
      </c>
      <c r="E13" s="80"/>
      <c r="F13" s="202">
        <v>19536</v>
      </c>
      <c r="G13" s="80"/>
    </row>
    <row r="14" spans="1:8" ht="15">
      <c r="A14" s="82" t="s">
        <v>80</v>
      </c>
      <c r="B14" s="80"/>
      <c r="C14" s="80">
        <v>18</v>
      </c>
      <c r="D14" s="202">
        <v>8004</v>
      </c>
      <c r="E14" s="80"/>
      <c r="F14" s="202">
        <v>7982</v>
      </c>
      <c r="G14" s="80"/>
    </row>
    <row r="15" spans="1:8" ht="15">
      <c r="A15" s="84" t="s">
        <v>81</v>
      </c>
      <c r="B15" s="80"/>
      <c r="C15" s="80">
        <v>19</v>
      </c>
      <c r="D15" s="202">
        <v>23554</v>
      </c>
      <c r="E15" s="80"/>
      <c r="F15" s="202">
        <v>20599</v>
      </c>
      <c r="G15" s="80"/>
      <c r="H15" s="147"/>
    </row>
    <row r="16" spans="1:8" ht="15">
      <c r="A16" s="84" t="s">
        <v>82</v>
      </c>
      <c r="B16" s="80"/>
      <c r="C16" s="80">
        <v>20</v>
      </c>
      <c r="D16" s="202">
        <v>6103</v>
      </c>
      <c r="E16" s="80"/>
      <c r="F16" s="202">
        <v>4883</v>
      </c>
      <c r="G16" s="80"/>
    </row>
    <row r="17" spans="1:10" ht="15">
      <c r="A17" s="84" t="s">
        <v>83</v>
      </c>
      <c r="B17" s="91"/>
      <c r="C17" s="91"/>
      <c r="D17" s="202">
        <v>1432</v>
      </c>
      <c r="E17" s="91"/>
      <c r="F17" s="202">
        <v>1342</v>
      </c>
      <c r="G17" s="91"/>
    </row>
    <row r="18" spans="1:10" ht="14.25" customHeight="1">
      <c r="A18" s="85"/>
      <c r="B18" s="77"/>
      <c r="C18" s="77"/>
      <c r="D18" s="86">
        <f>SUM(D9:D17)</f>
        <v>476368</v>
      </c>
      <c r="E18" s="77"/>
      <c r="F18" s="86">
        <f>SUM(F9:F17)</f>
        <v>468369</v>
      </c>
      <c r="G18" s="77"/>
    </row>
    <row r="19" spans="1:10" ht="15">
      <c r="A19" s="343" t="s">
        <v>84</v>
      </c>
      <c r="B19" s="77"/>
      <c r="C19" s="77"/>
      <c r="D19" s="317"/>
      <c r="E19" s="77"/>
      <c r="F19" s="148"/>
      <c r="G19" s="77"/>
      <c r="H19" s="144"/>
    </row>
    <row r="20" spans="1:10" ht="15">
      <c r="A20" s="344" t="s">
        <v>85</v>
      </c>
      <c r="B20" s="80"/>
      <c r="C20" s="80">
        <v>21</v>
      </c>
      <c r="D20" s="202">
        <v>223604</v>
      </c>
      <c r="E20" s="80"/>
      <c r="F20" s="202">
        <v>218109</v>
      </c>
      <c r="G20" s="80"/>
    </row>
    <row r="21" spans="1:10" ht="15">
      <c r="A21" s="344" t="s">
        <v>86</v>
      </c>
      <c r="B21" s="80"/>
      <c r="C21" s="149">
        <v>22</v>
      </c>
      <c r="D21" s="202">
        <v>242366</v>
      </c>
      <c r="E21" s="149"/>
      <c r="F21" s="202">
        <v>231278</v>
      </c>
      <c r="G21" s="149"/>
    </row>
    <row r="22" spans="1:10" ht="15">
      <c r="A22" s="344" t="s">
        <v>87</v>
      </c>
      <c r="B22" s="80"/>
      <c r="C22" s="149">
        <v>23</v>
      </c>
      <c r="D22" s="202">
        <v>3023</v>
      </c>
      <c r="E22" s="149"/>
      <c r="F22" s="202">
        <v>4694</v>
      </c>
      <c r="G22" s="149"/>
      <c r="H22" s="83"/>
      <c r="J22" s="83"/>
    </row>
    <row r="23" spans="1:10" ht="15">
      <c r="A23" s="345" t="s">
        <v>88</v>
      </c>
      <c r="B23" s="80"/>
      <c r="C23" s="80">
        <v>24</v>
      </c>
      <c r="D23" s="202">
        <v>30467</v>
      </c>
      <c r="E23" s="80"/>
      <c r="F23" s="202">
        <v>24955</v>
      </c>
      <c r="G23" s="80"/>
    </row>
    <row r="24" spans="1:10" ht="15">
      <c r="A24" s="345" t="s">
        <v>89</v>
      </c>
      <c r="B24" s="80"/>
      <c r="C24" s="80">
        <v>25</v>
      </c>
      <c r="D24" s="202">
        <v>22976</v>
      </c>
      <c r="E24" s="80"/>
      <c r="F24" s="202">
        <v>33328</v>
      </c>
      <c r="G24" s="80"/>
    </row>
    <row r="25" spans="1:10" ht="14.25">
      <c r="A25" s="70"/>
      <c r="B25" s="77"/>
      <c r="C25" s="80"/>
      <c r="D25" s="86">
        <f>SUM(D20:D24)</f>
        <v>522436</v>
      </c>
      <c r="E25" s="80"/>
      <c r="F25" s="86">
        <f>SUM(F20:F24)</f>
        <v>512364</v>
      </c>
      <c r="G25" s="80"/>
    </row>
    <row r="26" spans="1:10" ht="6.75" customHeight="1">
      <c r="A26" s="70"/>
      <c r="B26" s="77"/>
      <c r="C26" s="80"/>
      <c r="D26" s="87"/>
      <c r="E26" s="80"/>
      <c r="F26" s="87"/>
      <c r="G26" s="80"/>
    </row>
    <row r="27" spans="1:10" ht="15" thickBot="1">
      <c r="A27" s="346" t="s">
        <v>90</v>
      </c>
      <c r="B27" s="77"/>
      <c r="C27" s="80"/>
      <c r="D27" s="89">
        <f>SUM(D25,D18)</f>
        <v>998804</v>
      </c>
      <c r="E27" s="80"/>
      <c r="F27" s="89">
        <f>SUM(F25,F18)</f>
        <v>980733</v>
      </c>
      <c r="G27" s="80"/>
      <c r="H27" s="145"/>
    </row>
    <row r="28" spans="1:10" ht="8.25" customHeight="1" thickTop="1">
      <c r="A28" s="70"/>
      <c r="B28" s="77"/>
      <c r="C28" s="77"/>
      <c r="D28" s="87"/>
      <c r="E28" s="77"/>
      <c r="F28" s="87"/>
      <c r="G28" s="77"/>
    </row>
    <row r="29" spans="1:10" ht="14.25">
      <c r="A29" s="346" t="s">
        <v>91</v>
      </c>
      <c r="B29" s="31"/>
      <c r="C29" s="31"/>
      <c r="D29" s="87"/>
      <c r="E29" s="31"/>
      <c r="F29" s="87"/>
      <c r="G29" s="31"/>
    </row>
    <row r="30" spans="1:10">
      <c r="A30" s="347" t="s">
        <v>92</v>
      </c>
      <c r="B30" s="31"/>
      <c r="C30" s="31"/>
      <c r="D30" s="90"/>
      <c r="E30" s="31"/>
      <c r="F30" s="90"/>
      <c r="G30" s="31"/>
    </row>
    <row r="31" spans="1:10" ht="15">
      <c r="A31" s="342" t="s">
        <v>93</v>
      </c>
      <c r="B31" s="91"/>
      <c r="C31" s="91"/>
      <c r="D31" s="202">
        <v>134798</v>
      </c>
      <c r="E31" s="91"/>
      <c r="F31" s="202">
        <v>134798</v>
      </c>
      <c r="G31" s="91"/>
    </row>
    <row r="32" spans="1:10" ht="15">
      <c r="A32" s="342" t="s">
        <v>94</v>
      </c>
      <c r="B32" s="91"/>
      <c r="C32" s="91"/>
      <c r="D32" s="202">
        <v>57837</v>
      </c>
      <c r="E32" s="91"/>
      <c r="F32" s="202">
        <v>53576</v>
      </c>
      <c r="G32" s="91"/>
      <c r="J32" s="308"/>
    </row>
    <row r="33" spans="1:10" ht="15">
      <c r="A33" s="342" t="s">
        <v>95</v>
      </c>
      <c r="B33" s="91"/>
      <c r="D33" s="202">
        <v>282869</v>
      </c>
      <c r="E33" s="91"/>
      <c r="F33" s="202">
        <v>281509</v>
      </c>
      <c r="G33" s="91"/>
      <c r="H33" s="147"/>
      <c r="J33" s="308"/>
    </row>
    <row r="34" spans="1:10" ht="14.25">
      <c r="A34" s="70"/>
      <c r="B34" s="77"/>
      <c r="C34" s="91">
        <v>26</v>
      </c>
      <c r="D34" s="92">
        <f>SUM(D31:D33)</f>
        <v>475504</v>
      </c>
      <c r="E34" s="80"/>
      <c r="F34" s="92">
        <f>SUM(F31:F33)</f>
        <v>469883</v>
      </c>
      <c r="G34" s="80"/>
    </row>
    <row r="35" spans="1:10" ht="9" customHeight="1">
      <c r="A35" s="70"/>
      <c r="B35" s="77"/>
      <c r="C35" s="80"/>
      <c r="D35" s="93"/>
      <c r="E35" s="80"/>
      <c r="F35" s="93"/>
      <c r="G35" s="80"/>
    </row>
    <row r="36" spans="1:10" ht="14.25">
      <c r="A36" s="348" t="s">
        <v>97</v>
      </c>
      <c r="B36" s="77"/>
      <c r="C36" s="80"/>
      <c r="D36" s="95">
        <v>32195</v>
      </c>
      <c r="E36" s="80"/>
      <c r="F36" s="95">
        <v>33227</v>
      </c>
      <c r="G36" s="80"/>
    </row>
    <row r="37" spans="1:10" ht="7.5" customHeight="1">
      <c r="A37" s="94"/>
      <c r="B37" s="77"/>
      <c r="C37" s="80"/>
      <c r="D37" s="93"/>
      <c r="E37" s="80"/>
      <c r="F37" s="93"/>
      <c r="G37" s="80"/>
    </row>
    <row r="38" spans="1:10" ht="14.25">
      <c r="A38" s="348" t="s">
        <v>96</v>
      </c>
      <c r="B38" s="77"/>
      <c r="C38" s="80">
        <v>26</v>
      </c>
      <c r="D38" s="95">
        <f>D36+D34</f>
        <v>507699</v>
      </c>
      <c r="E38" s="80"/>
      <c r="F38" s="95">
        <f>F36+F34</f>
        <v>503110</v>
      </c>
      <c r="G38" s="80"/>
    </row>
    <row r="39" spans="1:10" ht="9" customHeight="1">
      <c r="A39" s="96"/>
      <c r="B39" s="77"/>
      <c r="C39" s="80"/>
      <c r="D39" s="93"/>
      <c r="E39" s="80"/>
      <c r="F39" s="93"/>
      <c r="G39" s="80"/>
    </row>
    <row r="40" spans="1:10" ht="15">
      <c r="A40" s="97" t="s">
        <v>98</v>
      </c>
      <c r="B40" s="77"/>
      <c r="C40" s="77"/>
      <c r="D40" s="88"/>
      <c r="E40" s="77"/>
      <c r="F40" s="88"/>
      <c r="G40" s="77"/>
    </row>
    <row r="41" spans="1:10" ht="15">
      <c r="A41" s="348" t="s">
        <v>99</v>
      </c>
      <c r="B41" s="91"/>
      <c r="C41" s="91"/>
      <c r="D41" s="88"/>
      <c r="E41" s="91"/>
      <c r="F41" s="88"/>
      <c r="G41" s="91"/>
    </row>
    <row r="42" spans="1:10" ht="15">
      <c r="A42" s="79" t="s">
        <v>100</v>
      </c>
      <c r="B42" s="91"/>
      <c r="C42" s="91">
        <v>27</v>
      </c>
      <c r="D42" s="81">
        <v>44450</v>
      </c>
      <c r="E42" s="91"/>
      <c r="F42" s="81">
        <v>50526</v>
      </c>
      <c r="G42" s="91"/>
    </row>
    <row r="43" spans="1:10" ht="15">
      <c r="A43" s="82" t="s">
        <v>101</v>
      </c>
      <c r="B43" s="91"/>
      <c r="C43" s="91"/>
      <c r="D43" s="81">
        <f>14025-1</f>
        <v>14024</v>
      </c>
      <c r="E43" s="91"/>
      <c r="F43" s="81">
        <v>13704</v>
      </c>
      <c r="G43" s="91"/>
    </row>
    <row r="44" spans="1:10" ht="15">
      <c r="A44" s="82" t="s">
        <v>102</v>
      </c>
      <c r="B44" s="91"/>
      <c r="C44" s="91">
        <v>28</v>
      </c>
      <c r="D44" s="81">
        <v>5841</v>
      </c>
      <c r="E44" s="91"/>
      <c r="F44" s="81">
        <v>5458</v>
      </c>
      <c r="G44" s="91"/>
      <c r="H44" s="147"/>
    </row>
    <row r="45" spans="1:10" ht="15">
      <c r="A45" s="82" t="s">
        <v>103</v>
      </c>
      <c r="B45" s="91"/>
      <c r="C45" s="91">
        <v>29</v>
      </c>
      <c r="D45" s="81">
        <v>1510</v>
      </c>
      <c r="E45" s="91"/>
      <c r="F45" s="81">
        <v>1950</v>
      </c>
      <c r="G45" s="91"/>
    </row>
    <row r="46" spans="1:10" ht="15">
      <c r="A46" s="82" t="s">
        <v>104</v>
      </c>
      <c r="B46" s="91"/>
      <c r="C46" s="91">
        <v>30</v>
      </c>
      <c r="D46" s="81">
        <v>7722</v>
      </c>
      <c r="E46" s="91"/>
      <c r="F46" s="81">
        <v>8250</v>
      </c>
      <c r="G46" s="91"/>
    </row>
    <row r="47" spans="1:10" ht="15">
      <c r="A47" s="82" t="s">
        <v>105</v>
      </c>
      <c r="B47" s="91"/>
      <c r="C47" s="91"/>
      <c r="D47" s="81">
        <v>296</v>
      </c>
      <c r="E47" s="91"/>
      <c r="F47" s="81">
        <v>173</v>
      </c>
      <c r="G47" s="91"/>
    </row>
    <row r="48" spans="1:10" ht="15">
      <c r="A48" s="85"/>
      <c r="B48" s="77"/>
      <c r="C48" s="91"/>
      <c r="D48" s="285">
        <f>SUM(D42:D47)</f>
        <v>73843</v>
      </c>
      <c r="E48" s="91"/>
      <c r="F48" s="298">
        <f>SUM(F42:F47)</f>
        <v>80061</v>
      </c>
      <c r="G48" s="91"/>
      <c r="H48" s="98"/>
    </row>
    <row r="49" spans="1:9" ht="14.25" customHeight="1"/>
    <row r="50" spans="1:9" ht="15">
      <c r="A50" s="349" t="s">
        <v>106</v>
      </c>
      <c r="B50" s="99"/>
      <c r="C50" s="99"/>
      <c r="D50" s="100"/>
      <c r="E50" s="99"/>
      <c r="F50" s="100"/>
      <c r="G50" s="99"/>
    </row>
    <row r="51" spans="1:9" s="147" customFormat="1" ht="15">
      <c r="A51" s="350" t="s">
        <v>107</v>
      </c>
      <c r="B51" s="80"/>
      <c r="C51" s="80">
        <v>31</v>
      </c>
      <c r="D51" s="81">
        <v>232017</v>
      </c>
      <c r="E51" s="80"/>
      <c r="F51" s="81">
        <v>194165</v>
      </c>
      <c r="G51" s="80"/>
    </row>
    <row r="52" spans="1:9" ht="15">
      <c r="A52" s="350" t="s">
        <v>108</v>
      </c>
      <c r="B52" s="80"/>
      <c r="C52" s="80">
        <v>27</v>
      </c>
      <c r="D52" s="81">
        <v>14761</v>
      </c>
      <c r="E52" s="80"/>
      <c r="F52" s="81">
        <v>14478</v>
      </c>
      <c r="G52" s="80"/>
    </row>
    <row r="53" spans="1:9" ht="15">
      <c r="A53" s="350" t="s">
        <v>109</v>
      </c>
      <c r="B53" s="80"/>
      <c r="C53" s="80">
        <v>32</v>
      </c>
      <c r="D53" s="81">
        <v>113926</v>
      </c>
      <c r="E53" s="80"/>
      <c r="F53" s="81">
        <v>135168</v>
      </c>
      <c r="G53" s="80"/>
    </row>
    <row r="54" spans="1:9" ht="15">
      <c r="A54" s="350" t="s">
        <v>110</v>
      </c>
      <c r="B54" s="80"/>
      <c r="C54" s="80">
        <v>33</v>
      </c>
      <c r="D54" s="81">
        <v>4074</v>
      </c>
      <c r="E54" s="149"/>
      <c r="F54" s="81">
        <v>757</v>
      </c>
      <c r="G54" s="149"/>
      <c r="H54" s="83"/>
      <c r="I54" s="83"/>
    </row>
    <row r="55" spans="1:9" ht="15">
      <c r="A55" s="350" t="s">
        <v>111</v>
      </c>
      <c r="B55" s="80"/>
      <c r="C55" s="80">
        <v>34</v>
      </c>
      <c r="D55" s="81">
        <v>24625</v>
      </c>
      <c r="E55" s="80"/>
      <c r="F55" s="81">
        <v>19403</v>
      </c>
      <c r="G55" s="80"/>
    </row>
    <row r="56" spans="1:9" ht="15">
      <c r="A56" s="350" t="s">
        <v>112</v>
      </c>
      <c r="B56" s="80"/>
      <c r="C56" s="80">
        <v>35</v>
      </c>
      <c r="D56" s="81">
        <v>13662</v>
      </c>
      <c r="E56" s="80"/>
      <c r="F56" s="81">
        <v>12895</v>
      </c>
      <c r="G56" s="80"/>
      <c r="H56" s="83"/>
      <c r="I56" s="83"/>
    </row>
    <row r="57" spans="1:9" ht="15">
      <c r="A57" s="350" t="s">
        <v>113</v>
      </c>
      <c r="B57" s="80"/>
      <c r="C57" s="80">
        <v>36</v>
      </c>
      <c r="D57" s="81">
        <v>5456</v>
      </c>
      <c r="E57" s="80"/>
      <c r="F57" s="81">
        <v>7375</v>
      </c>
      <c r="G57" s="80"/>
    </row>
    <row r="58" spans="1:9" ht="15">
      <c r="A58" s="350" t="s">
        <v>114</v>
      </c>
      <c r="B58" s="80"/>
      <c r="C58" s="80">
        <v>37</v>
      </c>
      <c r="D58" s="81">
        <v>8741</v>
      </c>
      <c r="E58" s="80"/>
      <c r="F58" s="81">
        <v>13321</v>
      </c>
      <c r="G58" s="80"/>
    </row>
    <row r="59" spans="1:9" ht="14.25">
      <c r="A59" s="70"/>
      <c r="B59" s="77"/>
      <c r="C59" s="77"/>
      <c r="D59" s="92">
        <f>SUM(D51:D58)</f>
        <v>417262</v>
      </c>
      <c r="E59" s="77"/>
      <c r="F59" s="92">
        <f>SUM(F51:F58)</f>
        <v>397562</v>
      </c>
      <c r="G59" s="77"/>
      <c r="H59" s="98"/>
    </row>
    <row r="60" spans="1:9" ht="7.5" customHeight="1">
      <c r="A60" s="70"/>
      <c r="B60" s="77"/>
      <c r="C60" s="77"/>
      <c r="D60" s="93"/>
      <c r="E60" s="77"/>
      <c r="F60" s="93"/>
      <c r="G60" s="77"/>
    </row>
    <row r="61" spans="1:9" ht="14.25">
      <c r="A61" s="70" t="s">
        <v>115</v>
      </c>
      <c r="B61" s="77"/>
      <c r="C61" s="77"/>
      <c r="D61" s="95">
        <f>D48+D59</f>
        <v>491105</v>
      </c>
      <c r="E61" s="77"/>
      <c r="F61" s="95">
        <f>F48+F59</f>
        <v>477623</v>
      </c>
      <c r="G61" s="77"/>
      <c r="H61" s="98"/>
    </row>
    <row r="62" spans="1:9" ht="6.75" customHeight="1">
      <c r="A62" s="101"/>
      <c r="B62" s="77"/>
      <c r="C62" s="77"/>
      <c r="D62" s="93"/>
      <c r="E62" s="77"/>
      <c r="F62" s="93"/>
      <c r="G62" s="77"/>
    </row>
    <row r="63" spans="1:9" ht="15" thickBot="1">
      <c r="A63" s="97" t="s">
        <v>116</v>
      </c>
      <c r="B63" s="77"/>
      <c r="C63" s="77"/>
      <c r="D63" s="89">
        <f>D61+D38</f>
        <v>998804</v>
      </c>
      <c r="E63" s="77"/>
      <c r="F63" s="89">
        <f>F61+F38</f>
        <v>980733</v>
      </c>
      <c r="G63" s="77"/>
    </row>
    <row r="64" spans="1:9" ht="15.75" thickTop="1">
      <c r="A64" s="79"/>
      <c r="B64" s="80"/>
      <c r="C64" s="102"/>
      <c r="D64" s="153">
        <f>D27-D63</f>
        <v>0</v>
      </c>
      <c r="E64" s="102"/>
      <c r="F64" s="153"/>
      <c r="G64" s="102"/>
    </row>
    <row r="65" spans="1:7" ht="15">
      <c r="A65" s="103" t="str">
        <f>+SCI!A57</f>
        <v>Приложения на страницах с 5 до 105 являются неотъемлемой частью финансового отчета.</v>
      </c>
      <c r="B65" s="80"/>
      <c r="C65" s="104"/>
      <c r="D65" s="105"/>
      <c r="E65" s="104"/>
      <c r="F65" s="105"/>
      <c r="G65" s="104"/>
    </row>
    <row r="66" spans="1:7" ht="15">
      <c r="A66" s="103"/>
      <c r="B66" s="80"/>
      <c r="C66" s="104"/>
      <c r="D66" s="106"/>
      <c r="E66" s="104"/>
      <c r="F66" s="106"/>
      <c r="G66" s="104"/>
    </row>
    <row r="67" spans="1:7" ht="17.25" customHeight="1">
      <c r="A67" s="60"/>
      <c r="B67" s="60"/>
      <c r="C67" s="60"/>
      <c r="D67" s="107"/>
      <c r="E67" s="60"/>
      <c r="F67" s="107"/>
      <c r="G67" s="60"/>
    </row>
    <row r="68" spans="1:7" ht="8.25" customHeight="1">
      <c r="A68" s="60"/>
      <c r="B68" s="60"/>
      <c r="C68" s="60"/>
      <c r="D68" s="107"/>
      <c r="E68" s="60"/>
      <c r="F68" s="107"/>
      <c r="G68" s="60"/>
    </row>
    <row r="69" spans="1:7" s="21" customFormat="1" ht="15">
      <c r="A69" s="56" t="s">
        <v>117</v>
      </c>
      <c r="B69" s="26"/>
      <c r="C69" s="26"/>
      <c r="D69" s="108"/>
      <c r="E69" s="26"/>
      <c r="F69" s="108"/>
      <c r="G69" s="26"/>
    </row>
    <row r="70" spans="1:7" s="21" customFormat="1" ht="15">
      <c r="A70" s="57" t="s">
        <v>19</v>
      </c>
      <c r="B70" s="26"/>
      <c r="C70" s="26"/>
      <c r="D70" s="108"/>
      <c r="E70" s="26"/>
      <c r="F70" s="108"/>
      <c r="G70" s="26"/>
    </row>
    <row r="71" spans="1:7" s="21" customFormat="1" ht="9" customHeight="1">
      <c r="A71" s="57"/>
      <c r="B71" s="26"/>
      <c r="C71" s="26"/>
      <c r="D71" s="108"/>
      <c r="E71" s="26"/>
      <c r="F71" s="108"/>
      <c r="G71" s="26"/>
    </row>
    <row r="72" spans="1:7" s="21" customFormat="1" ht="7.5" customHeight="1">
      <c r="A72" s="56" t="s">
        <v>23</v>
      </c>
      <c r="B72" s="26"/>
      <c r="C72" s="26"/>
      <c r="D72" s="108"/>
      <c r="E72" s="26"/>
      <c r="F72" s="108"/>
      <c r="G72" s="26"/>
    </row>
    <row r="73" spans="1:7" s="21" customFormat="1" ht="15">
      <c r="A73" s="57" t="s">
        <v>1</v>
      </c>
      <c r="B73" s="26"/>
      <c r="C73" s="26"/>
      <c r="D73" s="108"/>
      <c r="E73" s="26"/>
      <c r="F73" s="108"/>
      <c r="G73" s="26"/>
    </row>
    <row r="74" spans="1:7" s="21" customFormat="1" ht="15">
      <c r="A74" s="57"/>
      <c r="B74" s="26"/>
      <c r="C74" s="26"/>
      <c r="D74" s="108"/>
      <c r="E74" s="26"/>
      <c r="F74" s="108"/>
      <c r="G74" s="26"/>
    </row>
    <row r="75" spans="1:7" s="21" customFormat="1" ht="10.5" customHeight="1">
      <c r="A75" s="59" t="s">
        <v>72</v>
      </c>
      <c r="B75" s="26"/>
      <c r="C75" s="26"/>
      <c r="D75" s="108"/>
      <c r="E75" s="26"/>
      <c r="F75" s="108"/>
      <c r="G75" s="26"/>
    </row>
    <row r="76" spans="1:7" ht="15">
      <c r="A76" s="156" t="s">
        <v>10</v>
      </c>
    </row>
    <row r="77" spans="1:7" ht="15">
      <c r="A77" s="156"/>
    </row>
    <row r="78" spans="1:7" ht="15">
      <c r="A78" s="21"/>
    </row>
    <row r="79" spans="1:7" ht="15">
      <c r="A79" s="109"/>
    </row>
    <row r="80" spans="1:7" ht="15">
      <c r="A80" s="109"/>
    </row>
    <row r="81" spans="1:1" ht="15">
      <c r="A81" s="109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73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9"/>
  <sheetViews>
    <sheetView view="pageBreakPreview" zoomScaleNormal="100" zoomScaleSheetLayoutView="100" workbookViewId="0">
      <selection activeCell="A27" sqref="A27"/>
    </sheetView>
  </sheetViews>
  <sheetFormatPr defaultColWidth="2.5703125" defaultRowHeight="15.75"/>
  <cols>
    <col min="1" max="1" width="85.140625" style="130" customWidth="1"/>
    <col min="2" max="2" width="13.7109375" style="126" customWidth="1"/>
    <col min="3" max="3" width="13.5703125" style="126" customWidth="1"/>
    <col min="4" max="4" width="2.28515625" style="126" customWidth="1"/>
    <col min="5" max="5" width="13.5703125" style="126" customWidth="1"/>
    <col min="6" max="6" width="8.7109375" style="123" bestFit="1" customWidth="1"/>
    <col min="7" max="29" width="11.5703125" style="113" customWidth="1"/>
    <col min="30" max="16384" width="2.5703125" style="113"/>
  </cols>
  <sheetData>
    <row r="1" spans="1:7" s="110" customFormat="1" ht="15">
      <c r="A1" s="139" t="str">
        <f>SFP!A1</f>
        <v>ГРУППА СОФАРМА</v>
      </c>
      <c r="B1" s="164"/>
      <c r="C1" s="164"/>
      <c r="D1" s="164"/>
      <c r="E1" s="164"/>
      <c r="F1" s="165"/>
    </row>
    <row r="2" spans="1:7" s="111" customFormat="1" ht="15">
      <c r="A2" s="351" t="s">
        <v>120</v>
      </c>
      <c r="B2" s="351"/>
      <c r="C2" s="351"/>
      <c r="D2" s="351"/>
      <c r="E2" s="351"/>
      <c r="F2" s="165"/>
    </row>
    <row r="3" spans="1:7" s="111" customFormat="1" ht="15">
      <c r="A3" s="70" t="str">
        <f>SFP!A3</f>
        <v>за девятимесячный период, заканчивающийся 30 сентября 2018 года</v>
      </c>
      <c r="B3" s="166"/>
      <c r="C3" s="166"/>
      <c r="D3" s="166"/>
      <c r="E3" s="166"/>
      <c r="F3" s="166"/>
    </row>
    <row r="4" spans="1:7">
      <c r="B4" s="168" t="s">
        <v>172</v>
      </c>
      <c r="C4" s="167">
        <v>2018</v>
      </c>
      <c r="D4" s="168"/>
      <c r="E4" s="167">
        <v>2017</v>
      </c>
      <c r="F4" s="112"/>
    </row>
    <row r="5" spans="1:7" ht="14.25" customHeight="1">
      <c r="A5" s="169"/>
      <c r="B5" s="114"/>
      <c r="C5" s="170" t="s">
        <v>9</v>
      </c>
      <c r="D5" s="114"/>
      <c r="E5" s="170" t="s">
        <v>9</v>
      </c>
      <c r="F5" s="112"/>
    </row>
    <row r="6" spans="1:7" ht="20.25">
      <c r="A6" s="169"/>
      <c r="B6" s="114"/>
      <c r="C6" s="115"/>
      <c r="D6" s="114"/>
      <c r="E6" s="115"/>
      <c r="F6" s="112"/>
    </row>
    <row r="7" spans="1:7" ht="15">
      <c r="A7" s="171" t="s">
        <v>121</v>
      </c>
      <c r="B7" s="116"/>
      <c r="C7" s="122"/>
      <c r="D7" s="116"/>
      <c r="E7" s="122"/>
      <c r="F7" s="172"/>
    </row>
    <row r="8" spans="1:7" ht="15">
      <c r="A8" s="173" t="s">
        <v>122</v>
      </c>
      <c r="B8" s="163"/>
      <c r="C8" s="136">
        <v>885922</v>
      </c>
      <c r="D8" s="116"/>
      <c r="E8" s="136">
        <v>736851</v>
      </c>
      <c r="F8" s="136"/>
      <c r="G8" s="117"/>
    </row>
    <row r="9" spans="1:7" ht="15">
      <c r="A9" s="173" t="s">
        <v>123</v>
      </c>
      <c r="B9" s="163"/>
      <c r="C9" s="136">
        <v>-847828</v>
      </c>
      <c r="D9" s="116"/>
      <c r="E9" s="136">
        <v>-659440</v>
      </c>
      <c r="F9" s="136"/>
      <c r="G9" s="117"/>
    </row>
    <row r="10" spans="1:7" ht="15">
      <c r="A10" s="173" t="s">
        <v>124</v>
      </c>
      <c r="B10" s="163"/>
      <c r="C10" s="136">
        <v>-81448</v>
      </c>
      <c r="D10" s="116"/>
      <c r="E10" s="136">
        <v>-67575</v>
      </c>
      <c r="F10" s="136"/>
      <c r="G10" s="117"/>
    </row>
    <row r="11" spans="1:7" s="118" customFormat="1" ht="15">
      <c r="A11" s="173" t="s">
        <v>125</v>
      </c>
      <c r="B11" s="163"/>
      <c r="C11" s="136">
        <v>-48284</v>
      </c>
      <c r="D11" s="116"/>
      <c r="E11" s="136">
        <v>-48469</v>
      </c>
      <c r="F11" s="136"/>
      <c r="G11" s="117"/>
    </row>
    <row r="12" spans="1:7" s="118" customFormat="1" ht="15">
      <c r="A12" s="173" t="s">
        <v>126</v>
      </c>
      <c r="B12" s="163"/>
      <c r="C12" s="136">
        <v>7004</v>
      </c>
      <c r="D12" s="116"/>
      <c r="E12" s="136">
        <v>5087</v>
      </c>
      <c r="F12" s="136"/>
      <c r="G12" s="117"/>
    </row>
    <row r="13" spans="1:7" s="118" customFormat="1" ht="15">
      <c r="A13" s="173" t="s">
        <v>127</v>
      </c>
      <c r="B13" s="163"/>
      <c r="C13" s="136">
        <v>-7043</v>
      </c>
      <c r="D13" s="116"/>
      <c r="E13" s="136">
        <v>-4193</v>
      </c>
      <c r="F13" s="136"/>
      <c r="G13" s="117"/>
    </row>
    <row r="14" spans="1:7" s="118" customFormat="1" ht="15">
      <c r="A14" s="173" t="s">
        <v>128</v>
      </c>
      <c r="B14" s="163"/>
      <c r="C14" s="136">
        <v>47</v>
      </c>
      <c r="D14" s="116"/>
      <c r="E14" s="136">
        <v>19</v>
      </c>
      <c r="F14" s="136"/>
      <c r="G14" s="117"/>
    </row>
    <row r="15" spans="1:7" s="118" customFormat="1" ht="15">
      <c r="A15" s="173" t="s">
        <v>129</v>
      </c>
      <c r="B15" s="163"/>
      <c r="C15" s="136">
        <v>-4584</v>
      </c>
      <c r="D15" s="116"/>
      <c r="E15" s="174">
        <v>-4140</v>
      </c>
      <c r="F15" s="136"/>
      <c r="G15" s="117"/>
    </row>
    <row r="16" spans="1:7" s="118" customFormat="1" ht="15">
      <c r="A16" s="173" t="s">
        <v>130</v>
      </c>
      <c r="B16" s="163"/>
      <c r="C16" s="136">
        <v>-942</v>
      </c>
      <c r="D16" s="116"/>
      <c r="E16" s="136">
        <v>-1062</v>
      </c>
      <c r="F16" s="136"/>
      <c r="G16" s="117"/>
    </row>
    <row r="17" spans="1:10" ht="15">
      <c r="A17" s="173" t="s">
        <v>131</v>
      </c>
      <c r="B17" s="163"/>
      <c r="C17" s="136">
        <v>-912</v>
      </c>
      <c r="D17" s="116"/>
      <c r="E17" s="136">
        <v>-2065</v>
      </c>
      <c r="F17" s="136"/>
      <c r="G17" s="117"/>
      <c r="H17" s="175"/>
      <c r="I17" s="175"/>
      <c r="J17" s="175"/>
    </row>
    <row r="18" spans="1:10" s="118" customFormat="1" ht="15">
      <c r="A18" s="171" t="s">
        <v>132</v>
      </c>
      <c r="B18" s="116"/>
      <c r="C18" s="119">
        <f>SUM(C8:C17)</f>
        <v>-98068</v>
      </c>
      <c r="D18" s="116"/>
      <c r="E18" s="119">
        <f>SUM(E8:E17)</f>
        <v>-44987</v>
      </c>
      <c r="F18" s="176"/>
    </row>
    <row r="19" spans="1:10" s="118" customFormat="1" ht="15">
      <c r="A19" s="171"/>
      <c r="B19" s="116"/>
      <c r="C19" s="122"/>
      <c r="D19" s="116"/>
      <c r="E19" s="122"/>
      <c r="F19" s="172"/>
    </row>
    <row r="20" spans="1:10" s="118" customFormat="1" ht="15">
      <c r="A20" s="177" t="s">
        <v>133</v>
      </c>
      <c r="B20" s="116"/>
      <c r="C20" s="122"/>
      <c r="D20" s="116"/>
      <c r="E20" s="122"/>
      <c r="F20" s="172"/>
    </row>
    <row r="21" spans="1:10" ht="15">
      <c r="A21" s="173" t="s">
        <v>134</v>
      </c>
      <c r="B21" s="163"/>
      <c r="C21" s="136">
        <v>-17574</v>
      </c>
      <c r="D21" s="116"/>
      <c r="E21" s="136">
        <v>-10740</v>
      </c>
      <c r="F21" s="176"/>
      <c r="G21" s="117"/>
    </row>
    <row r="22" spans="1:10" ht="15">
      <c r="A22" s="178" t="s">
        <v>135</v>
      </c>
      <c r="B22" s="203"/>
      <c r="C22" s="136">
        <v>199</v>
      </c>
      <c r="D22" s="116"/>
      <c r="E22" s="136">
        <v>886</v>
      </c>
      <c r="F22" s="176"/>
      <c r="G22" s="117"/>
    </row>
    <row r="23" spans="1:10" ht="15">
      <c r="A23" s="173" t="s">
        <v>136</v>
      </c>
      <c r="B23" s="163"/>
      <c r="C23" s="136">
        <v>-2098</v>
      </c>
      <c r="D23" s="116"/>
      <c r="E23" s="136">
        <v>-2038</v>
      </c>
      <c r="F23" s="176"/>
      <c r="G23" s="117"/>
    </row>
    <row r="24" spans="1:10" ht="15" hidden="1">
      <c r="A24" s="287" t="s">
        <v>137</v>
      </c>
      <c r="B24" s="163"/>
      <c r="C24" s="136">
        <v>0</v>
      </c>
      <c r="D24" s="116"/>
      <c r="E24" s="136">
        <f>'[1]CF 2016'!$CC$32-15</f>
        <v>0</v>
      </c>
      <c r="F24" s="176"/>
      <c r="G24" s="117"/>
    </row>
    <row r="25" spans="1:10" ht="15">
      <c r="A25" s="287" t="s">
        <v>138</v>
      </c>
      <c r="B25" s="163"/>
      <c r="C25" s="136">
        <v>0</v>
      </c>
      <c r="D25" s="116"/>
      <c r="E25" s="136">
        <v>29</v>
      </c>
      <c r="F25" s="176"/>
      <c r="G25" s="117"/>
    </row>
    <row r="26" spans="1:10" ht="15">
      <c r="A26" s="173" t="s">
        <v>139</v>
      </c>
      <c r="B26" s="163"/>
      <c r="C26" s="136">
        <v>-1866</v>
      </c>
      <c r="D26" s="116"/>
      <c r="E26" s="136">
        <v>-314</v>
      </c>
      <c r="F26" s="176"/>
      <c r="G26" s="117"/>
    </row>
    <row r="27" spans="1:10" ht="15">
      <c r="A27" s="173" t="s">
        <v>140</v>
      </c>
      <c r="B27" s="163"/>
      <c r="C27" s="136">
        <v>818</v>
      </c>
      <c r="D27" s="116"/>
      <c r="E27" s="136">
        <v>493</v>
      </c>
      <c r="F27" s="176"/>
      <c r="G27" s="117"/>
    </row>
    <row r="28" spans="1:10" ht="15">
      <c r="A28" s="173" t="s">
        <v>141</v>
      </c>
      <c r="B28" s="163"/>
      <c r="C28" s="136">
        <v>23</v>
      </c>
      <c r="D28" s="116"/>
      <c r="E28" s="136">
        <v>97</v>
      </c>
      <c r="F28" s="176"/>
      <c r="G28" s="117"/>
    </row>
    <row r="29" spans="1:10" ht="15">
      <c r="A29" s="173" t="s">
        <v>142</v>
      </c>
      <c r="B29" s="163"/>
      <c r="C29" s="136">
        <v>-1212</v>
      </c>
      <c r="D29" s="116"/>
      <c r="E29" s="136">
        <f>-26460-5061</f>
        <v>-31521</v>
      </c>
      <c r="F29" s="176"/>
      <c r="G29" s="117"/>
    </row>
    <row r="30" spans="1:10" ht="30">
      <c r="A30" s="173" t="s">
        <v>143</v>
      </c>
      <c r="B30" s="179"/>
      <c r="C30" s="174">
        <f>-197</f>
        <v>-197</v>
      </c>
      <c r="D30" s="179"/>
      <c r="E30" s="136">
        <v>-1928</v>
      </c>
      <c r="F30" s="176"/>
      <c r="G30" s="117"/>
    </row>
    <row r="31" spans="1:10" ht="30">
      <c r="A31" s="173" t="s">
        <v>143</v>
      </c>
      <c r="B31" s="179"/>
      <c r="C31" s="174">
        <v>7</v>
      </c>
      <c r="D31" s="179"/>
      <c r="E31" s="136">
        <v>3495</v>
      </c>
      <c r="F31" s="176"/>
      <c r="G31" s="117"/>
    </row>
    <row r="32" spans="1:10" ht="15">
      <c r="A32" s="173" t="s">
        <v>144</v>
      </c>
      <c r="B32" s="179"/>
      <c r="C32" s="174">
        <v>-1000</v>
      </c>
      <c r="D32" s="179"/>
      <c r="E32" s="136">
        <v>-5446</v>
      </c>
      <c r="F32" s="176"/>
      <c r="G32" s="117"/>
    </row>
    <row r="33" spans="1:7" ht="15">
      <c r="A33" s="178" t="s">
        <v>145</v>
      </c>
      <c r="B33" s="163"/>
      <c r="C33" s="136">
        <v>-27186</v>
      </c>
      <c r="D33" s="116"/>
      <c r="E33" s="136">
        <v>-80034</v>
      </c>
      <c r="F33" s="176"/>
      <c r="G33" s="117"/>
    </row>
    <row r="34" spans="1:7" ht="15">
      <c r="A34" s="173" t="s">
        <v>146</v>
      </c>
      <c r="B34" s="163"/>
      <c r="C34" s="136">
        <v>21057</v>
      </c>
      <c r="D34" s="116"/>
      <c r="E34" s="136">
        <v>76487</v>
      </c>
      <c r="F34" s="176"/>
      <c r="G34" s="117"/>
    </row>
    <row r="35" spans="1:7" ht="15">
      <c r="A35" s="178" t="s">
        <v>147</v>
      </c>
      <c r="B35" s="163"/>
      <c r="C35" s="136">
        <v>-2212</v>
      </c>
      <c r="D35" s="116"/>
      <c r="E35" s="136">
        <v>-1621</v>
      </c>
      <c r="F35" s="176"/>
      <c r="G35" s="117"/>
    </row>
    <row r="36" spans="1:7" ht="15">
      <c r="A36" s="173" t="s">
        <v>148</v>
      </c>
      <c r="B36" s="163"/>
      <c r="C36" s="161">
        <v>382</v>
      </c>
      <c r="D36" s="116"/>
      <c r="E36" s="297">
        <v>135</v>
      </c>
      <c r="F36" s="176"/>
      <c r="G36" s="117"/>
    </row>
    <row r="37" spans="1:7" ht="15">
      <c r="A37" s="173" t="s">
        <v>149</v>
      </c>
      <c r="B37" s="163"/>
      <c r="C37" s="136">
        <v>749</v>
      </c>
      <c r="D37" s="116"/>
      <c r="E37" s="136">
        <v>673</v>
      </c>
      <c r="F37" s="176"/>
      <c r="G37" s="117"/>
    </row>
    <row r="38" spans="1:7" ht="15">
      <c r="A38" s="287" t="s">
        <v>131</v>
      </c>
      <c r="B38" s="163"/>
      <c r="C38" s="136">
        <v>-54</v>
      </c>
      <c r="D38" s="116"/>
      <c r="E38" s="136">
        <v>-53</v>
      </c>
      <c r="F38" s="176"/>
      <c r="G38" s="117"/>
    </row>
    <row r="39" spans="1:7" ht="15">
      <c r="A39" s="171" t="s">
        <v>150</v>
      </c>
      <c r="B39" s="180"/>
      <c r="C39" s="119">
        <f>SUM(C21:C38)</f>
        <v>-30164</v>
      </c>
      <c r="D39" s="116"/>
      <c r="E39" s="119">
        <f>SUM(E21:E38)</f>
        <v>-51400</v>
      </c>
      <c r="F39" s="181"/>
    </row>
    <row r="40" spans="1:7" ht="15">
      <c r="A40" s="173"/>
      <c r="B40" s="116"/>
      <c r="C40" s="122"/>
      <c r="D40" s="116"/>
      <c r="E40" s="122"/>
      <c r="F40" s="172"/>
    </row>
    <row r="41" spans="1:7" ht="15">
      <c r="A41" s="177" t="s">
        <v>151</v>
      </c>
      <c r="B41" s="116"/>
      <c r="C41" s="182"/>
      <c r="D41" s="116"/>
      <c r="E41" s="182"/>
      <c r="F41" s="181"/>
    </row>
    <row r="42" spans="1:7" ht="15">
      <c r="A42" s="183" t="s">
        <v>152</v>
      </c>
      <c r="B42" s="163"/>
      <c r="C42" s="136">
        <v>53917</v>
      </c>
      <c r="D42" s="116"/>
      <c r="E42" s="136">
        <v>16082</v>
      </c>
      <c r="F42" s="176"/>
      <c r="G42" s="117"/>
    </row>
    <row r="43" spans="1:7" ht="15">
      <c r="A43" s="183" t="s">
        <v>153</v>
      </c>
      <c r="B43" s="163"/>
      <c r="C43" s="136">
        <v>-16087</v>
      </c>
      <c r="D43" s="116"/>
      <c r="E43" s="136">
        <v>-11426</v>
      </c>
      <c r="F43" s="176"/>
      <c r="G43" s="117"/>
    </row>
    <row r="44" spans="1:7" ht="15">
      <c r="A44" s="183" t="s">
        <v>154</v>
      </c>
      <c r="B44" s="163"/>
      <c r="C44" s="136">
        <v>5177</v>
      </c>
      <c r="D44" s="116"/>
      <c r="E44" s="136">
        <v>23660</v>
      </c>
      <c r="F44" s="176"/>
      <c r="G44" s="117"/>
    </row>
    <row r="45" spans="1:7" ht="15">
      <c r="A45" s="183" t="s">
        <v>155</v>
      </c>
      <c r="B45" s="163"/>
      <c r="C45" s="136">
        <v>-10782</v>
      </c>
      <c r="D45" s="116"/>
      <c r="E45" s="136">
        <v>-9061</v>
      </c>
      <c r="F45" s="176"/>
      <c r="G45" s="117"/>
    </row>
    <row r="46" spans="1:7" ht="15">
      <c r="A46" s="183" t="s">
        <v>156</v>
      </c>
      <c r="B46" s="163"/>
      <c r="C46" s="136">
        <v>65</v>
      </c>
      <c r="D46" s="116"/>
      <c r="E46" s="136">
        <v>129</v>
      </c>
      <c r="F46" s="176"/>
      <c r="G46" s="117"/>
    </row>
    <row r="47" spans="1:7" ht="15">
      <c r="A47" s="173" t="s">
        <v>157</v>
      </c>
      <c r="B47" s="116"/>
      <c r="C47" s="136">
        <v>-187</v>
      </c>
      <c r="D47" s="116"/>
      <c r="E47" s="136">
        <v>-425</v>
      </c>
      <c r="F47" s="176"/>
      <c r="G47" s="117"/>
    </row>
    <row r="48" spans="1:7" ht="15">
      <c r="A48" s="173" t="s">
        <v>158</v>
      </c>
      <c r="B48" s="116"/>
      <c r="C48" s="136">
        <v>114164</v>
      </c>
      <c r="D48" s="116"/>
      <c r="E48" s="136">
        <v>97859</v>
      </c>
      <c r="F48" s="176"/>
      <c r="G48" s="117"/>
    </row>
    <row r="49" spans="1:11" ht="15">
      <c r="A49" s="304" t="s">
        <v>159</v>
      </c>
      <c r="B49" s="163"/>
      <c r="C49" s="136">
        <v>-219</v>
      </c>
      <c r="D49" s="116"/>
      <c r="E49" s="136">
        <v>-264</v>
      </c>
      <c r="F49" s="176"/>
      <c r="G49" s="117"/>
    </row>
    <row r="50" spans="1:11" ht="16.5" customHeight="1">
      <c r="A50" s="173" t="s">
        <v>160</v>
      </c>
      <c r="B50" s="163"/>
      <c r="C50" s="174">
        <v>-896</v>
      </c>
      <c r="D50" s="116"/>
      <c r="E50" s="174">
        <v>-1786</v>
      </c>
      <c r="F50" s="176"/>
      <c r="G50" s="117"/>
    </row>
    <row r="51" spans="1:11" s="118" customFormat="1" ht="15">
      <c r="A51" s="173" t="s">
        <v>161</v>
      </c>
      <c r="B51" s="163"/>
      <c r="C51" s="136">
        <v>-1027</v>
      </c>
      <c r="D51" s="116"/>
      <c r="E51" s="136">
        <v>-1257</v>
      </c>
      <c r="F51" s="176"/>
      <c r="G51" s="117"/>
    </row>
    <row r="52" spans="1:11" s="118" customFormat="1" ht="15">
      <c r="A52" s="305" t="s">
        <v>162</v>
      </c>
      <c r="B52" s="163"/>
      <c r="C52" s="136">
        <v>209</v>
      </c>
      <c r="D52" s="116"/>
      <c r="E52" s="136">
        <v>347</v>
      </c>
      <c r="F52" s="176"/>
      <c r="G52" s="117"/>
    </row>
    <row r="53" spans="1:11" ht="15">
      <c r="A53" s="173" t="s">
        <v>163</v>
      </c>
      <c r="B53" s="163"/>
      <c r="C53" s="136">
        <v>-641</v>
      </c>
      <c r="D53" s="116"/>
      <c r="E53" s="136">
        <v>-439</v>
      </c>
      <c r="F53" s="176"/>
      <c r="G53" s="117"/>
    </row>
    <row r="54" spans="1:11" ht="15">
      <c r="A54" s="173" t="s">
        <v>164</v>
      </c>
      <c r="B54" s="163"/>
      <c r="C54" s="136">
        <v>0</v>
      </c>
      <c r="D54" s="116"/>
      <c r="E54" s="136">
        <v>1887</v>
      </c>
      <c r="F54" s="176"/>
      <c r="G54" s="117"/>
    </row>
    <row r="55" spans="1:11" ht="15">
      <c r="A55" s="184" t="s">
        <v>165</v>
      </c>
      <c r="B55" s="163"/>
      <c r="C55" s="136">
        <v>-16447</v>
      </c>
      <c r="D55" s="116"/>
      <c r="E55" s="136">
        <v>-15773</v>
      </c>
      <c r="F55" s="176"/>
      <c r="G55" s="117"/>
    </row>
    <row r="56" spans="1:11" ht="15">
      <c r="A56" s="185" t="s">
        <v>166</v>
      </c>
      <c r="B56" s="116"/>
      <c r="C56" s="119">
        <f>SUM(C42:C55)</f>
        <v>127246</v>
      </c>
      <c r="D56" s="116"/>
      <c r="E56" s="119">
        <f>SUM(E42:E55)</f>
        <v>99533</v>
      </c>
      <c r="F56" s="186"/>
      <c r="I56" s="117"/>
      <c r="K56" s="117"/>
    </row>
    <row r="57" spans="1:11" ht="7.5" customHeight="1">
      <c r="A57" s="185"/>
      <c r="B57" s="116"/>
      <c r="C57" s="146"/>
      <c r="D57" s="116"/>
      <c r="E57" s="146"/>
      <c r="F57" s="186"/>
      <c r="I57" s="117"/>
      <c r="K57" s="117"/>
    </row>
    <row r="58" spans="1:11" s="118" customFormat="1" ht="27.75" customHeight="1">
      <c r="A58" s="306" t="s">
        <v>167</v>
      </c>
      <c r="B58" s="116"/>
      <c r="C58" s="120">
        <f>C18+C39+C56</f>
        <v>-986</v>
      </c>
      <c r="D58" s="116"/>
      <c r="E58" s="120">
        <f>E18+E39+E56</f>
        <v>3146</v>
      </c>
      <c r="F58" s="186"/>
      <c r="G58" s="187"/>
      <c r="I58" s="117"/>
      <c r="K58" s="117"/>
    </row>
    <row r="59" spans="1:11" s="118" customFormat="1" ht="9.75" customHeight="1">
      <c r="A59" s="184"/>
      <c r="B59" s="116"/>
      <c r="C59" s="122"/>
      <c r="D59" s="116"/>
      <c r="E59" s="122"/>
      <c r="F59" s="186"/>
      <c r="I59" s="117"/>
      <c r="K59" s="117"/>
    </row>
    <row r="60" spans="1:11" ht="15">
      <c r="A60" s="352" t="s">
        <v>168</v>
      </c>
      <c r="B60" s="116"/>
      <c r="C60" s="136">
        <v>22614</v>
      </c>
      <c r="D60" s="116"/>
      <c r="E60" s="136">
        <v>22339</v>
      </c>
      <c r="F60" s="186"/>
      <c r="I60" s="117"/>
      <c r="K60" s="117"/>
    </row>
    <row r="61" spans="1:11" ht="9" customHeight="1">
      <c r="A61" s="184"/>
      <c r="B61" s="116"/>
      <c r="C61" s="188"/>
      <c r="D61" s="116"/>
      <c r="E61" s="188"/>
      <c r="F61" s="186"/>
      <c r="I61" s="117"/>
      <c r="K61" s="117"/>
    </row>
    <row r="62" spans="1:11" thickBot="1">
      <c r="A62" s="294" t="s">
        <v>169</v>
      </c>
      <c r="B62" s="116">
        <f>+SFP!C24</f>
        <v>25</v>
      </c>
      <c r="C62" s="121">
        <f>C60+C58</f>
        <v>21628</v>
      </c>
      <c r="D62" s="116"/>
      <c r="E62" s="121">
        <f>E60+E58</f>
        <v>25485</v>
      </c>
      <c r="F62" s="186"/>
      <c r="I62" s="117"/>
      <c r="K62" s="117"/>
    </row>
    <row r="63" spans="1:11" ht="16.5" thickTop="1">
      <c r="A63" s="162"/>
      <c r="B63" s="116"/>
      <c r="C63" s="195"/>
      <c r="D63" s="116"/>
      <c r="E63" s="195"/>
    </row>
    <row r="64" spans="1:11" ht="15">
      <c r="A64" s="307" t="str">
        <f>+SCI!A57</f>
        <v>Приложения на страницах с 5 до 105 являются неотъемлемой частью финансового отчета.</v>
      </c>
      <c r="B64" s="116"/>
      <c r="C64" s="163"/>
      <c r="D64" s="116"/>
      <c r="E64" s="116"/>
    </row>
    <row r="65" spans="1:6" ht="15">
      <c r="A65" s="189"/>
      <c r="B65" s="116"/>
      <c r="C65" s="163"/>
      <c r="D65" s="116"/>
      <c r="E65" s="116"/>
    </row>
    <row r="66" spans="1:6" ht="15">
      <c r="A66" s="189"/>
      <c r="B66" s="116"/>
      <c r="C66" s="163"/>
      <c r="D66" s="116"/>
      <c r="E66" s="116"/>
    </row>
    <row r="67" spans="1:6" ht="15">
      <c r="A67" s="190" t="s">
        <v>117</v>
      </c>
      <c r="B67" s="124"/>
      <c r="C67" s="124"/>
      <c r="D67" s="124"/>
      <c r="E67" s="124"/>
    </row>
    <row r="68" spans="1:6" ht="15">
      <c r="A68" s="128" t="s">
        <v>170</v>
      </c>
      <c r="B68" s="124"/>
      <c r="C68" s="124"/>
      <c r="D68" s="124"/>
      <c r="E68" s="124"/>
    </row>
    <row r="69" spans="1:6" ht="15">
      <c r="A69" s="127" t="s">
        <v>171</v>
      </c>
      <c r="B69" s="124"/>
      <c r="C69" s="124"/>
      <c r="D69" s="124"/>
      <c r="E69" s="124"/>
    </row>
    <row r="70" spans="1:6" ht="15">
      <c r="A70" s="125" t="s">
        <v>1</v>
      </c>
      <c r="B70" s="124"/>
      <c r="C70" s="124"/>
      <c r="D70" s="124"/>
      <c r="E70" s="124"/>
    </row>
    <row r="71" spans="1:6" ht="15">
      <c r="A71" s="353" t="s">
        <v>72</v>
      </c>
      <c r="B71" s="124"/>
      <c r="C71" s="124"/>
      <c r="D71" s="124"/>
      <c r="E71" s="124"/>
    </row>
    <row r="72" spans="1:6" ht="15">
      <c r="A72" s="125" t="s">
        <v>10</v>
      </c>
      <c r="B72" s="124"/>
      <c r="C72" s="124"/>
      <c r="D72" s="124"/>
      <c r="E72" s="124"/>
    </row>
    <row r="73" spans="1:6" ht="15">
      <c r="A73" s="191"/>
      <c r="B73" s="192"/>
      <c r="C73" s="192"/>
      <c r="D73" s="192"/>
      <c r="E73" s="192"/>
      <c r="F73" s="193"/>
    </row>
    <row r="74" spans="1:6" ht="15">
      <c r="A74" s="194"/>
    </row>
    <row r="75" spans="1:6" ht="15">
      <c r="A75" s="175"/>
    </row>
    <row r="76" spans="1:6" ht="15">
      <c r="A76" s="127"/>
    </row>
    <row r="77" spans="1:6" ht="15">
      <c r="A77" s="128"/>
    </row>
    <row r="78" spans="1:6" ht="15">
      <c r="A78" s="129"/>
    </row>
    <row r="79" spans="1:6" ht="15">
      <c r="A79" s="129"/>
    </row>
  </sheetData>
  <mergeCells count="1">
    <mergeCell ref="A2:E2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3"/>
  <sheetViews>
    <sheetView tabSelected="1" view="pageBreakPreview" zoomScale="70" zoomScaleNormal="55" zoomScaleSheetLayoutView="70" workbookViewId="0">
      <selection activeCell="A32" sqref="A32"/>
    </sheetView>
  </sheetViews>
  <sheetFormatPr defaultColWidth="9.140625" defaultRowHeight="16.5"/>
  <cols>
    <col min="1" max="1" width="88.7109375" style="229" customWidth="1"/>
    <col min="2" max="2" width="11.5703125" style="212" customWidth="1"/>
    <col min="3" max="3" width="13.85546875" style="212" customWidth="1"/>
    <col min="4" max="4" width="1" style="212" customWidth="1"/>
    <col min="5" max="5" width="13.42578125" style="212" customWidth="1"/>
    <col min="6" max="6" width="0.85546875" style="212" customWidth="1"/>
    <col min="7" max="7" width="13.5703125" style="212" customWidth="1"/>
    <col min="8" max="8" width="1" style="212" customWidth="1"/>
    <col min="9" max="9" width="15.85546875" style="212" customWidth="1"/>
    <col min="10" max="10" width="1" style="212" customWidth="1"/>
    <col min="11" max="11" width="17.5703125" style="212" customWidth="1"/>
    <col min="12" max="12" width="0.5703125" style="212" customWidth="1"/>
    <col min="13" max="13" width="20.28515625" style="212" customWidth="1"/>
    <col min="14" max="14" width="0.85546875" style="212" customWidth="1"/>
    <col min="15" max="15" width="19.7109375" style="212" customWidth="1"/>
    <col min="16" max="16" width="1.42578125" style="212" customWidth="1"/>
    <col min="17" max="17" width="13.7109375" style="212" customWidth="1"/>
    <col min="18" max="18" width="2.42578125" style="212" customWidth="1"/>
    <col min="19" max="19" width="20.42578125" style="232" customWidth="1"/>
    <col min="20" max="20" width="1.42578125" style="212" customWidth="1"/>
    <col min="21" max="21" width="18.85546875" style="212" customWidth="1"/>
    <col min="22" max="22" width="11.7109375" style="131" bestFit="1" customWidth="1"/>
    <col min="23" max="23" width="10.85546875" style="131" customWidth="1"/>
    <col min="24" max="25" width="9.85546875" style="131" bestFit="1" customWidth="1"/>
    <col min="26" max="16384" width="9.140625" style="131"/>
  </cols>
  <sheetData>
    <row r="1" spans="1:22" ht="18" customHeight="1">
      <c r="A1" s="321" t="s">
        <v>36</v>
      </c>
      <c r="B1" s="322"/>
      <c r="C1" s="322"/>
      <c r="D1" s="322"/>
      <c r="E1" s="322"/>
      <c r="F1" s="322"/>
      <c r="G1" s="322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30"/>
      <c r="S1" s="231"/>
      <c r="T1" s="230"/>
      <c r="U1" s="230"/>
    </row>
    <row r="2" spans="1:22" ht="18" customHeight="1">
      <c r="A2" s="333" t="s">
        <v>173</v>
      </c>
      <c r="B2" s="333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</row>
    <row r="3" spans="1:22" ht="18" customHeight="1">
      <c r="A3" s="70" t="str">
        <f>SCF!A3</f>
        <v>за девятимесячный период, заканчивающийся 30 сентября 2018 года</v>
      </c>
      <c r="B3" s="206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U3" s="234"/>
    </row>
    <row r="4" spans="1:22" ht="43.9" customHeight="1">
      <c r="A4" s="213"/>
      <c r="B4" s="235"/>
      <c r="C4" s="335" t="s">
        <v>212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235"/>
      <c r="S4" s="363" t="s">
        <v>214</v>
      </c>
      <c r="T4" s="235"/>
      <c r="U4" s="363" t="s">
        <v>213</v>
      </c>
    </row>
    <row r="5" spans="1:22" s="132" customFormat="1" ht="28.5" customHeight="1">
      <c r="A5" s="336"/>
      <c r="B5" s="277" t="s">
        <v>172</v>
      </c>
      <c r="C5" s="354" t="s">
        <v>93</v>
      </c>
      <c r="D5" s="278"/>
      <c r="E5" s="354" t="s">
        <v>205</v>
      </c>
      <c r="F5" s="278"/>
      <c r="G5" s="354" t="s">
        <v>206</v>
      </c>
      <c r="H5" s="278"/>
      <c r="I5" s="354" t="s">
        <v>207</v>
      </c>
      <c r="J5" s="290"/>
      <c r="K5" s="354" t="s">
        <v>208</v>
      </c>
      <c r="L5" s="290"/>
      <c r="M5" s="331" t="s">
        <v>209</v>
      </c>
      <c r="N5" s="278"/>
      <c r="O5" s="354" t="s">
        <v>210</v>
      </c>
      <c r="P5" s="278"/>
      <c r="Q5" s="354" t="s">
        <v>211</v>
      </c>
      <c r="R5" s="279"/>
      <c r="S5" s="280"/>
      <c r="T5" s="279"/>
      <c r="U5" s="279"/>
    </row>
    <row r="6" spans="1:22" s="133" customFormat="1" ht="52.9" customHeight="1">
      <c r="A6" s="337"/>
      <c r="B6" s="281"/>
      <c r="C6" s="355"/>
      <c r="D6" s="282"/>
      <c r="E6" s="355"/>
      <c r="F6" s="282"/>
      <c r="G6" s="355"/>
      <c r="H6" s="282"/>
      <c r="I6" s="354"/>
      <c r="J6" s="291"/>
      <c r="K6" s="354"/>
      <c r="L6" s="291"/>
      <c r="M6" s="332"/>
      <c r="N6" s="282"/>
      <c r="O6" s="355"/>
      <c r="P6" s="282"/>
      <c r="Q6" s="355"/>
      <c r="R6" s="281"/>
      <c r="S6" s="283"/>
      <c r="T6" s="284"/>
      <c r="U6" s="284"/>
    </row>
    <row r="7" spans="1:22" s="134" customFormat="1">
      <c r="A7" s="214"/>
      <c r="B7" s="207"/>
      <c r="C7" s="238" t="s">
        <v>9</v>
      </c>
      <c r="D7" s="238"/>
      <c r="E7" s="238" t="s">
        <v>9</v>
      </c>
      <c r="F7" s="238"/>
      <c r="G7" s="238" t="s">
        <v>9</v>
      </c>
      <c r="H7" s="238"/>
      <c r="I7" s="238" t="s">
        <v>9</v>
      </c>
      <c r="J7" s="238"/>
      <c r="K7" s="238" t="s">
        <v>9</v>
      </c>
      <c r="L7" s="238"/>
      <c r="M7" s="238" t="s">
        <v>9</v>
      </c>
      <c r="N7" s="238"/>
      <c r="O7" s="238" t="s">
        <v>9</v>
      </c>
      <c r="P7" s="238"/>
      <c r="Q7" s="238" t="s">
        <v>9</v>
      </c>
      <c r="R7" s="239"/>
      <c r="S7" s="240" t="s">
        <v>9</v>
      </c>
      <c r="T7" s="238"/>
      <c r="U7" s="238" t="s">
        <v>9</v>
      </c>
    </row>
    <row r="8" spans="1:22" s="133" customFormat="1" ht="12" customHeight="1">
      <c r="A8" s="292"/>
      <c r="B8" s="20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10"/>
      <c r="P8" s="238"/>
      <c r="Q8" s="238"/>
      <c r="R8" s="236"/>
      <c r="S8" s="237"/>
      <c r="T8" s="236"/>
      <c r="U8" s="236"/>
    </row>
    <row r="9" spans="1:22" s="135" customFormat="1" ht="3.75" customHeight="1">
      <c r="A9" s="215"/>
      <c r="B9" s="241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4"/>
      <c r="S9" s="245"/>
      <c r="T9" s="241"/>
      <c r="U9" s="246"/>
    </row>
    <row r="10" spans="1:22" s="135" customFormat="1" thickBot="1">
      <c r="A10" s="356" t="s">
        <v>174</v>
      </c>
      <c r="B10" s="235">
        <f>+SFP!C38</f>
        <v>26</v>
      </c>
      <c r="C10" s="253">
        <v>134798</v>
      </c>
      <c r="D10" s="247"/>
      <c r="E10" s="253">
        <v>-19501</v>
      </c>
      <c r="F10" s="247"/>
      <c r="G10" s="253">
        <v>47841</v>
      </c>
      <c r="H10" s="247"/>
      <c r="I10" s="253">
        <v>32277</v>
      </c>
      <c r="J10" s="248"/>
      <c r="K10" s="253">
        <v>2808</v>
      </c>
      <c r="L10" s="248"/>
      <c r="M10" s="253">
        <v>-717</v>
      </c>
      <c r="N10" s="247"/>
      <c r="O10" s="253">
        <v>259984</v>
      </c>
      <c r="P10" s="247"/>
      <c r="Q10" s="253">
        <f>C10+E10+G10+I10+K10+M10+O10</f>
        <v>457490</v>
      </c>
      <c r="R10" s="249"/>
      <c r="S10" s="253">
        <v>33733</v>
      </c>
      <c r="T10" s="250"/>
      <c r="U10" s="253">
        <f>Q10+S10</f>
        <v>491223</v>
      </c>
      <c r="V10" s="138"/>
    </row>
    <row r="11" spans="1:22" s="135" customFormat="1" ht="8.25" customHeight="1" thickTop="1">
      <c r="A11" s="216"/>
      <c r="B11" s="235"/>
      <c r="C11" s="248"/>
      <c r="D11" s="247"/>
      <c r="E11" s="247"/>
      <c r="F11" s="247"/>
      <c r="G11" s="248"/>
      <c r="H11" s="247"/>
      <c r="I11" s="248"/>
      <c r="J11" s="248"/>
      <c r="K11" s="248"/>
      <c r="L11" s="248"/>
      <c r="M11" s="248"/>
      <c r="N11" s="247"/>
      <c r="O11" s="248"/>
      <c r="P11" s="247"/>
      <c r="Q11" s="248"/>
      <c r="R11" s="249"/>
      <c r="S11" s="249"/>
      <c r="T11" s="250"/>
      <c r="U11" s="254"/>
    </row>
    <row r="12" spans="1:22" s="135" customFormat="1" ht="15.75">
      <c r="A12" s="357" t="s">
        <v>175</v>
      </c>
      <c r="B12" s="357"/>
      <c r="C12" s="248"/>
      <c r="D12" s="247"/>
      <c r="E12" s="247"/>
      <c r="F12" s="247"/>
      <c r="G12" s="248"/>
      <c r="H12" s="247"/>
      <c r="I12" s="248"/>
      <c r="J12" s="248"/>
      <c r="K12" s="248"/>
      <c r="L12" s="248"/>
      <c r="M12" s="248"/>
      <c r="N12" s="247"/>
      <c r="O12" s="248"/>
      <c r="P12" s="247"/>
      <c r="Q12" s="248"/>
      <c r="R12" s="249"/>
      <c r="S12" s="249"/>
      <c r="T12" s="250"/>
      <c r="U12" s="254"/>
    </row>
    <row r="13" spans="1:22" s="135" customFormat="1" ht="15.75">
      <c r="A13" s="358" t="s">
        <v>176</v>
      </c>
      <c r="B13" s="359"/>
      <c r="C13" s="252">
        <v>0</v>
      </c>
      <c r="D13" s="252"/>
      <c r="E13" s="252">
        <v>960</v>
      </c>
      <c r="F13" s="252"/>
      <c r="G13" s="252">
        <v>0</v>
      </c>
      <c r="H13" s="252"/>
      <c r="I13" s="252">
        <v>0</v>
      </c>
      <c r="J13" s="252"/>
      <c r="K13" s="252">
        <v>0</v>
      </c>
      <c r="L13" s="252"/>
      <c r="M13" s="252">
        <v>0</v>
      </c>
      <c r="N13" s="252"/>
      <c r="O13" s="252">
        <v>480</v>
      </c>
      <c r="P13" s="252"/>
      <c r="Q13" s="252">
        <f>SUM(C13:P13)</f>
        <v>1440</v>
      </c>
      <c r="R13" s="254"/>
      <c r="S13" s="252">
        <v>0</v>
      </c>
      <c r="T13" s="254"/>
      <c r="U13" s="255">
        <f>SUM(Q13:T13)</f>
        <v>1440</v>
      </c>
    </row>
    <row r="14" spans="1:22" s="135" customFormat="1" ht="8.25" customHeight="1">
      <c r="A14" s="219"/>
      <c r="B14" s="235"/>
      <c r="C14" s="248"/>
      <c r="D14" s="247"/>
      <c r="E14" s="247"/>
      <c r="F14" s="247"/>
      <c r="G14" s="248"/>
      <c r="H14" s="247"/>
      <c r="I14" s="248"/>
      <c r="J14" s="248"/>
      <c r="K14" s="248"/>
      <c r="L14" s="248"/>
      <c r="M14" s="248"/>
      <c r="N14" s="247"/>
      <c r="O14" s="248"/>
      <c r="P14" s="247"/>
      <c r="Q14" s="248"/>
      <c r="R14" s="249"/>
      <c r="S14" s="249"/>
      <c r="T14" s="250"/>
      <c r="U14" s="255">
        <f t="shared" ref="U14" si="0">SUM(Q14:T14)</f>
        <v>0</v>
      </c>
    </row>
    <row r="15" spans="1:22" s="135" customFormat="1" ht="18.600000000000001" customHeight="1">
      <c r="A15" s="316" t="s">
        <v>177</v>
      </c>
      <c r="B15" s="235"/>
      <c r="C15" s="248"/>
      <c r="D15" s="247"/>
      <c r="E15" s="247">
        <v>602</v>
      </c>
      <c r="F15" s="247"/>
      <c r="G15" s="248"/>
      <c r="H15" s="247"/>
      <c r="I15" s="248"/>
      <c r="J15" s="248"/>
      <c r="K15" s="248"/>
      <c r="L15" s="248"/>
      <c r="M15" s="248"/>
      <c r="N15" s="247"/>
      <c r="O15" s="247">
        <v>662</v>
      </c>
      <c r="P15" s="247"/>
      <c r="Q15" s="252">
        <f>SUM(C15:P15)</f>
        <v>1264</v>
      </c>
      <c r="R15" s="249"/>
      <c r="S15" s="263">
        <v>-241</v>
      </c>
      <c r="T15" s="250"/>
      <c r="U15" s="255">
        <f>SUM(Q15:T15)</f>
        <v>1023</v>
      </c>
    </row>
    <row r="16" spans="1:22" s="135" customFormat="1" ht="8.25" customHeight="1">
      <c r="A16" s="219"/>
      <c r="B16" s="235"/>
      <c r="C16" s="248"/>
      <c r="D16" s="247"/>
      <c r="E16" s="247"/>
      <c r="F16" s="247"/>
      <c r="G16" s="248"/>
      <c r="H16" s="247"/>
      <c r="I16" s="248"/>
      <c r="J16" s="248"/>
      <c r="K16" s="248"/>
      <c r="L16" s="248"/>
      <c r="M16" s="248"/>
      <c r="N16" s="247"/>
      <c r="O16" s="248"/>
      <c r="P16" s="247"/>
      <c r="Q16" s="248"/>
      <c r="R16" s="249"/>
      <c r="S16" s="249"/>
      <c r="T16" s="250"/>
      <c r="U16" s="255"/>
    </row>
    <row r="17" spans="1:22" s="135" customFormat="1" ht="15.75">
      <c r="A17" s="360" t="s">
        <v>178</v>
      </c>
      <c r="B17" s="235"/>
      <c r="C17" s="258">
        <f>C18+C19</f>
        <v>0</v>
      </c>
      <c r="D17" s="257"/>
      <c r="E17" s="258">
        <f>E18+E19</f>
        <v>0</v>
      </c>
      <c r="F17" s="252"/>
      <c r="G17" s="258">
        <f>G18+G19</f>
        <v>3825</v>
      </c>
      <c r="H17" s="258">
        <f t="shared" ref="H17:O17" si="1">H18+H19</f>
        <v>0</v>
      </c>
      <c r="I17" s="258">
        <f t="shared" si="1"/>
        <v>0</v>
      </c>
      <c r="J17" s="258">
        <f t="shared" si="1"/>
        <v>0</v>
      </c>
      <c r="K17" s="258">
        <f t="shared" si="1"/>
        <v>0</v>
      </c>
      <c r="L17" s="258">
        <f t="shared" si="1"/>
        <v>0</v>
      </c>
      <c r="M17" s="258">
        <f t="shared" si="1"/>
        <v>0</v>
      </c>
      <c r="N17" s="258">
        <f t="shared" si="1"/>
        <v>0</v>
      </c>
      <c r="O17" s="258">
        <f t="shared" si="1"/>
        <v>-16740</v>
      </c>
      <c r="P17" s="258">
        <f t="shared" ref="P17" si="2">P18+P19</f>
        <v>0</v>
      </c>
      <c r="Q17" s="261">
        <f>SUM(C17:P17)</f>
        <v>-12915</v>
      </c>
      <c r="R17" s="258">
        <f t="shared" ref="R17" si="3">R18+R19</f>
        <v>0</v>
      </c>
      <c r="S17" s="258">
        <f t="shared" ref="S17" si="4">S18+S19</f>
        <v>0</v>
      </c>
      <c r="T17" s="258">
        <f t="shared" ref="T17" si="5">T18+T19</f>
        <v>0</v>
      </c>
      <c r="U17" s="301">
        <f>SUM(Q17:T17)</f>
        <v>-12915</v>
      </c>
    </row>
    <row r="18" spans="1:22" s="135" customFormat="1" ht="15.75">
      <c r="A18" s="361" t="s">
        <v>179</v>
      </c>
      <c r="B18" s="235"/>
      <c r="C18" s="247">
        <v>0</v>
      </c>
      <c r="D18" s="247"/>
      <c r="E18" s="247">
        <v>0</v>
      </c>
      <c r="F18" s="247"/>
      <c r="G18" s="247">
        <v>3825</v>
      </c>
      <c r="H18" s="247"/>
      <c r="I18" s="247">
        <v>0</v>
      </c>
      <c r="J18" s="247"/>
      <c r="K18" s="247">
        <v>0</v>
      </c>
      <c r="L18" s="247"/>
      <c r="M18" s="247">
        <v>0</v>
      </c>
      <c r="N18" s="247"/>
      <c r="O18" s="247">
        <v>-3825</v>
      </c>
      <c r="P18" s="247"/>
      <c r="Q18" s="252">
        <v>0</v>
      </c>
      <c r="R18" s="263"/>
      <c r="S18" s="247">
        <v>0</v>
      </c>
      <c r="T18" s="264"/>
      <c r="U18" s="247">
        <v>0</v>
      </c>
    </row>
    <row r="19" spans="1:22" s="135" customFormat="1" ht="15.75">
      <c r="A19" s="361" t="s">
        <v>180</v>
      </c>
      <c r="B19" s="235"/>
      <c r="C19" s="247">
        <v>0</v>
      </c>
      <c r="D19" s="247"/>
      <c r="E19" s="247">
        <v>0</v>
      </c>
      <c r="F19" s="247"/>
      <c r="G19" s="247">
        <v>0</v>
      </c>
      <c r="H19" s="247"/>
      <c r="I19" s="247">
        <v>0</v>
      </c>
      <c r="J19" s="247"/>
      <c r="K19" s="247">
        <v>0</v>
      </c>
      <c r="L19" s="247"/>
      <c r="M19" s="247">
        <v>0</v>
      </c>
      <c r="N19" s="247"/>
      <c r="O19" s="247">
        <v>-12915</v>
      </c>
      <c r="P19" s="247"/>
      <c r="Q19" s="252">
        <f t="shared" ref="Q19" si="6">SUM(C19:P19)</f>
        <v>-12915</v>
      </c>
      <c r="R19" s="263"/>
      <c r="S19" s="247">
        <v>0</v>
      </c>
      <c r="T19" s="264"/>
      <c r="U19" s="247">
        <f>SUM(Q19:T19)</f>
        <v>-12915</v>
      </c>
    </row>
    <row r="20" spans="1:22" s="135" customFormat="1" ht="6.75" customHeight="1">
      <c r="A20" s="221"/>
      <c r="B20" s="235"/>
      <c r="C20" s="248"/>
      <c r="D20" s="247"/>
      <c r="E20" s="247"/>
      <c r="F20" s="247"/>
      <c r="G20" s="248"/>
      <c r="H20" s="247"/>
      <c r="I20" s="248"/>
      <c r="J20" s="248"/>
      <c r="K20" s="248"/>
      <c r="L20" s="248"/>
      <c r="M20" s="248"/>
      <c r="N20" s="247"/>
      <c r="O20" s="248"/>
      <c r="P20" s="247"/>
      <c r="Q20" s="248"/>
      <c r="R20" s="249"/>
      <c r="S20" s="249"/>
      <c r="T20" s="250"/>
      <c r="U20" s="254"/>
    </row>
    <row r="21" spans="1:22" s="135" customFormat="1">
      <c r="A21" s="215" t="s">
        <v>181</v>
      </c>
      <c r="B21" s="235"/>
      <c r="C21" s="261">
        <v>0</v>
      </c>
      <c r="D21" s="248"/>
      <c r="E21" s="261">
        <v>0</v>
      </c>
      <c r="F21" s="248"/>
      <c r="G21" s="261">
        <v>0</v>
      </c>
      <c r="H21" s="248"/>
      <c r="I21" s="261">
        <v>0</v>
      </c>
      <c r="J21" s="248"/>
      <c r="K21" s="261">
        <v>0</v>
      </c>
      <c r="L21" s="248"/>
      <c r="M21" s="261">
        <v>0</v>
      </c>
      <c r="N21" s="248"/>
      <c r="O21" s="261">
        <f>O22+O23+O25+O26</f>
        <v>-1067</v>
      </c>
      <c r="P21" s="261" t="e">
        <f>P22+P23+#REF!+P25+P26</f>
        <v>#REF!</v>
      </c>
      <c r="Q21" s="261">
        <f>Q22+Q23+Q25+Q26</f>
        <v>-1067</v>
      </c>
      <c r="R21" s="261"/>
      <c r="S21" s="261">
        <f>S22+S23+S25+S26+S24</f>
        <v>-60</v>
      </c>
      <c r="T21" s="261" t="e">
        <f>T22+T23+#REF!+T25+T26</f>
        <v>#REF!</v>
      </c>
      <c r="U21" s="261">
        <f>U22+U23+U25+U26+U24</f>
        <v>-1127</v>
      </c>
    </row>
    <row r="22" spans="1:22" s="135" customFormat="1">
      <c r="A22" s="221" t="s">
        <v>182</v>
      </c>
      <c r="B22" s="235"/>
      <c r="C22" s="259">
        <v>0</v>
      </c>
      <c r="D22" s="247"/>
      <c r="E22" s="259">
        <v>0</v>
      </c>
      <c r="F22" s="247"/>
      <c r="G22" s="259">
        <v>0</v>
      </c>
      <c r="H22" s="247"/>
      <c r="I22" s="259">
        <v>0</v>
      </c>
      <c r="J22" s="248"/>
      <c r="K22" s="259">
        <v>0</v>
      </c>
      <c r="L22" s="248"/>
      <c r="M22" s="259">
        <v>0</v>
      </c>
      <c r="N22" s="247"/>
      <c r="O22" s="260">
        <v>0</v>
      </c>
      <c r="P22" s="247"/>
      <c r="Q22" s="252">
        <f>C22+E22+G22+I22+K22+M22+O22</f>
        <v>0</v>
      </c>
      <c r="R22" s="249"/>
      <c r="S22" s="260">
        <v>4609</v>
      </c>
      <c r="T22" s="250"/>
      <c r="U22" s="255">
        <f>SUM(Q22:T22)</f>
        <v>4609</v>
      </c>
    </row>
    <row r="23" spans="1:22" s="135" customFormat="1">
      <c r="A23" s="221" t="s">
        <v>183</v>
      </c>
      <c r="B23" s="235"/>
      <c r="C23" s="259">
        <v>0</v>
      </c>
      <c r="D23" s="247"/>
      <c r="E23" s="259">
        <v>0</v>
      </c>
      <c r="F23" s="247"/>
      <c r="G23" s="259">
        <v>0</v>
      </c>
      <c r="H23" s="247"/>
      <c r="I23" s="259">
        <v>0</v>
      </c>
      <c r="J23" s="248"/>
      <c r="K23" s="259">
        <v>0</v>
      </c>
      <c r="L23" s="248"/>
      <c r="M23" s="259">
        <v>0</v>
      </c>
      <c r="N23" s="247"/>
      <c r="O23" s="260">
        <v>0</v>
      </c>
      <c r="P23" s="247"/>
      <c r="Q23" s="252">
        <f>C23+E23+G23+I23+K23+M23+O23</f>
        <v>0</v>
      </c>
      <c r="R23" s="249"/>
      <c r="S23" s="260">
        <v>-2715</v>
      </c>
      <c r="T23" s="250"/>
      <c r="U23" s="255">
        <f>SUM(Q23:T23)</f>
        <v>-2715</v>
      </c>
    </row>
    <row r="24" spans="1:22" s="135" customFormat="1">
      <c r="A24" s="221" t="s">
        <v>184</v>
      </c>
      <c r="B24" s="235"/>
      <c r="C24" s="259"/>
      <c r="D24" s="247"/>
      <c r="E24" s="259"/>
      <c r="F24" s="247"/>
      <c r="G24" s="259"/>
      <c r="H24" s="247"/>
      <c r="I24" s="259"/>
      <c r="J24" s="248"/>
      <c r="K24" s="259"/>
      <c r="L24" s="248"/>
      <c r="M24" s="259"/>
      <c r="N24" s="247"/>
      <c r="O24" s="260"/>
      <c r="P24" s="247"/>
      <c r="Q24" s="252"/>
      <c r="R24" s="249"/>
      <c r="S24" s="260">
        <v>4861</v>
      </c>
      <c r="T24" s="250"/>
      <c r="U24" s="255">
        <f>SUM(Q24:T24)</f>
        <v>4861</v>
      </c>
    </row>
    <row r="25" spans="1:22" s="135" customFormat="1">
      <c r="A25" s="221" t="s">
        <v>185</v>
      </c>
      <c r="B25" s="235"/>
      <c r="C25" s="259">
        <v>0</v>
      </c>
      <c r="D25" s="247"/>
      <c r="E25" s="259">
        <v>0</v>
      </c>
      <c r="F25" s="247"/>
      <c r="G25" s="259">
        <v>0</v>
      </c>
      <c r="H25" s="247"/>
      <c r="I25" s="259">
        <v>0</v>
      </c>
      <c r="J25" s="248"/>
      <c r="K25" s="259">
        <v>0</v>
      </c>
      <c r="L25" s="248"/>
      <c r="M25" s="259">
        <v>0</v>
      </c>
      <c r="N25" s="247"/>
      <c r="O25" s="260">
        <v>193</v>
      </c>
      <c r="P25" s="247"/>
      <c r="Q25" s="252">
        <f>C25+E25+G25+I25+K25+M25+O25</f>
        <v>193</v>
      </c>
      <c r="R25" s="249"/>
      <c r="S25" s="260">
        <v>-5832</v>
      </c>
      <c r="T25" s="250"/>
      <c r="U25" s="255">
        <f>SUM(Q25:T25)</f>
        <v>-5639</v>
      </c>
      <c r="V25" s="286"/>
    </row>
    <row r="26" spans="1:22" s="135" customFormat="1">
      <c r="A26" s="221" t="s">
        <v>186</v>
      </c>
      <c r="B26" s="235"/>
      <c r="C26" s="259">
        <v>0</v>
      </c>
      <c r="D26" s="247"/>
      <c r="E26" s="259">
        <v>0</v>
      </c>
      <c r="F26" s="247"/>
      <c r="G26" s="259">
        <v>0</v>
      </c>
      <c r="H26" s="247"/>
      <c r="I26" s="259">
        <v>0</v>
      </c>
      <c r="J26" s="248"/>
      <c r="K26" s="259">
        <v>0</v>
      </c>
      <c r="L26" s="248"/>
      <c r="M26" s="259">
        <v>0</v>
      </c>
      <c r="N26" s="247"/>
      <c r="O26" s="260">
        <v>-1260</v>
      </c>
      <c r="P26" s="247"/>
      <c r="Q26" s="252">
        <f>C26+E26+G26+I26+K26+M26+O26</f>
        <v>-1260</v>
      </c>
      <c r="R26" s="249"/>
      <c r="S26" s="260">
        <v>-983</v>
      </c>
      <c r="T26" s="250"/>
      <c r="U26" s="255">
        <f>SUM(Q26:T26)</f>
        <v>-2243</v>
      </c>
    </row>
    <row r="27" spans="1:22" s="135" customFormat="1" ht="6.75" customHeight="1">
      <c r="A27" s="221"/>
      <c r="B27" s="235"/>
      <c r="C27" s="248"/>
      <c r="D27" s="247"/>
      <c r="E27" s="247"/>
      <c r="F27" s="247"/>
      <c r="G27" s="248"/>
      <c r="H27" s="247"/>
      <c r="I27" s="248"/>
      <c r="J27" s="248"/>
      <c r="K27" s="248"/>
      <c r="L27" s="248"/>
      <c r="M27" s="248"/>
      <c r="N27" s="247"/>
      <c r="O27" s="248"/>
      <c r="P27" s="247"/>
      <c r="Q27" s="248"/>
      <c r="R27" s="249"/>
      <c r="S27" s="249"/>
      <c r="T27" s="250"/>
      <c r="U27" s="254"/>
    </row>
    <row r="28" spans="1:22" s="135" customFormat="1">
      <c r="A28" s="293" t="s">
        <v>187</v>
      </c>
      <c r="B28" s="235"/>
      <c r="C28" s="262">
        <v>0</v>
      </c>
      <c r="D28" s="247"/>
      <c r="E28" s="262">
        <v>0</v>
      </c>
      <c r="F28" s="247"/>
      <c r="G28" s="262">
        <v>0</v>
      </c>
      <c r="H28" s="247"/>
      <c r="I28" s="261">
        <f>I29+I30</f>
        <v>0</v>
      </c>
      <c r="J28" s="248"/>
      <c r="K28" s="261">
        <f>K29+K30</f>
        <v>2049</v>
      </c>
      <c r="L28" s="257">
        <f t="shared" ref="L28:M28" si="7">L29+L30</f>
        <v>0</v>
      </c>
      <c r="M28" s="261">
        <f t="shared" si="7"/>
        <v>301</v>
      </c>
      <c r="N28" s="247"/>
      <c r="O28" s="261">
        <f>O29+O30</f>
        <v>32647</v>
      </c>
      <c r="P28" s="247"/>
      <c r="Q28" s="261">
        <f>Q29+Q30</f>
        <v>34997</v>
      </c>
      <c r="R28" s="249"/>
      <c r="S28" s="261">
        <f>S29+S30</f>
        <v>561</v>
      </c>
      <c r="T28" s="250"/>
      <c r="U28" s="261">
        <f>U29+U30</f>
        <v>35558</v>
      </c>
      <c r="V28" s="150"/>
    </row>
    <row r="29" spans="1:22" s="135" customFormat="1">
      <c r="A29" s="220" t="s">
        <v>188</v>
      </c>
      <c r="B29" s="235"/>
      <c r="C29" s="256">
        <v>0</v>
      </c>
      <c r="D29" s="247"/>
      <c r="E29" s="256">
        <v>0</v>
      </c>
      <c r="F29" s="247"/>
      <c r="G29" s="256">
        <v>0</v>
      </c>
      <c r="H29" s="247"/>
      <c r="I29" s="252">
        <v>0</v>
      </c>
      <c r="J29" s="248"/>
      <c r="K29" s="252">
        <v>0</v>
      </c>
      <c r="L29" s="248"/>
      <c r="M29" s="252">
        <v>0</v>
      </c>
      <c r="N29" s="247"/>
      <c r="O29" s="252">
        <v>32669</v>
      </c>
      <c r="P29" s="247"/>
      <c r="Q29" s="252">
        <f>SUM(C29:P29)</f>
        <v>32669</v>
      </c>
      <c r="R29" s="249"/>
      <c r="S29" s="252">
        <v>1563</v>
      </c>
      <c r="T29" s="250"/>
      <c r="U29" s="255">
        <f>SUM(Q29:T29)</f>
        <v>34232</v>
      </c>
      <c r="V29" s="138"/>
    </row>
    <row r="30" spans="1:22" s="135" customFormat="1">
      <c r="A30" s="220" t="s">
        <v>189</v>
      </c>
      <c r="B30" s="235"/>
      <c r="C30" s="256">
        <v>0</v>
      </c>
      <c r="D30" s="247"/>
      <c r="E30" s="256">
        <v>0</v>
      </c>
      <c r="F30" s="247"/>
      <c r="G30" s="256">
        <v>0</v>
      </c>
      <c r="H30" s="247"/>
      <c r="I30" s="243">
        <v>0</v>
      </c>
      <c r="J30" s="248"/>
      <c r="K30" s="243">
        <v>2049</v>
      </c>
      <c r="L30" s="248"/>
      <c r="M30" s="243">
        <v>301</v>
      </c>
      <c r="N30" s="247"/>
      <c r="O30" s="252">
        <v>-22</v>
      </c>
      <c r="P30" s="247"/>
      <c r="Q30" s="252">
        <f>SUM(C30:P30)</f>
        <v>2328</v>
      </c>
      <c r="R30" s="249"/>
      <c r="S30" s="252">
        <v>-1002</v>
      </c>
      <c r="T30" s="250"/>
      <c r="U30" s="255">
        <f>SUM(Q30:T30)</f>
        <v>1326</v>
      </c>
    </row>
    <row r="31" spans="1:22" s="135" customFormat="1" ht="5.25" customHeight="1">
      <c r="A31" s="215"/>
      <c r="B31" s="235"/>
      <c r="C31" s="256"/>
      <c r="D31" s="247"/>
      <c r="E31" s="256"/>
      <c r="F31" s="247"/>
      <c r="G31" s="256"/>
      <c r="H31" s="247"/>
      <c r="I31" s="252"/>
      <c r="J31" s="248"/>
      <c r="K31" s="252"/>
      <c r="L31" s="248"/>
      <c r="M31" s="252"/>
      <c r="N31" s="247"/>
      <c r="O31" s="252"/>
      <c r="P31" s="247"/>
      <c r="Q31" s="257"/>
      <c r="R31" s="249"/>
      <c r="S31" s="252"/>
      <c r="T31" s="250"/>
      <c r="U31" s="255"/>
    </row>
    <row r="32" spans="1:22" s="135" customFormat="1" ht="15.75">
      <c r="A32" s="339" t="s">
        <v>190</v>
      </c>
      <c r="B32" s="235"/>
      <c r="C32" s="256">
        <v>0</v>
      </c>
      <c r="D32" s="247"/>
      <c r="E32" s="256">
        <v>0</v>
      </c>
      <c r="F32" s="247"/>
      <c r="G32" s="256">
        <v>0</v>
      </c>
      <c r="H32" s="247"/>
      <c r="I32" s="252">
        <v>-28</v>
      </c>
      <c r="J32" s="248"/>
      <c r="K32" s="256">
        <v>0</v>
      </c>
      <c r="L32" s="248"/>
      <c r="M32" s="256">
        <v>0</v>
      </c>
      <c r="N32" s="247"/>
      <c r="O32" s="252">
        <v>28</v>
      </c>
      <c r="P32" s="247"/>
      <c r="Q32" s="252">
        <f>SUM(I32:P32)</f>
        <v>0</v>
      </c>
      <c r="R32" s="249"/>
      <c r="S32" s="252">
        <v>0</v>
      </c>
      <c r="T32" s="250"/>
      <c r="U32" s="255">
        <f>Q32+S32</f>
        <v>0</v>
      </c>
      <c r="V32" s="286"/>
    </row>
    <row r="33" spans="1:22" s="135" customFormat="1" ht="7.5" customHeight="1">
      <c r="A33" s="215"/>
      <c r="B33" s="235"/>
      <c r="C33" s="248"/>
      <c r="D33" s="247"/>
      <c r="E33" s="247"/>
      <c r="F33" s="247"/>
      <c r="G33" s="248"/>
      <c r="H33" s="247"/>
      <c r="I33" s="248"/>
      <c r="J33" s="248"/>
      <c r="K33" s="248"/>
      <c r="L33" s="248"/>
      <c r="M33" s="248"/>
      <c r="N33" s="247"/>
      <c r="O33" s="248"/>
      <c r="P33" s="247"/>
      <c r="Q33" s="248"/>
      <c r="R33" s="249"/>
      <c r="S33" s="249"/>
      <c r="T33" s="250"/>
      <c r="U33" s="254"/>
    </row>
    <row r="34" spans="1:22" s="135" customFormat="1" ht="18" customHeight="1" thickBot="1">
      <c r="A34" s="216" t="s">
        <v>191</v>
      </c>
      <c r="B34" s="235">
        <f>+SFP!C38</f>
        <v>26</v>
      </c>
      <c r="C34" s="253">
        <f t="shared" ref="C34:P34" si="8">+C10+C13+C17+C21+C28+C32</f>
        <v>134798</v>
      </c>
      <c r="D34" s="253">
        <f t="shared" si="8"/>
        <v>0</v>
      </c>
      <c r="E34" s="253">
        <f>+E10+E13+E17+E21+E28+E32+E15</f>
        <v>-17939</v>
      </c>
      <c r="F34" s="253">
        <f t="shared" si="8"/>
        <v>0</v>
      </c>
      <c r="G34" s="253">
        <f t="shared" si="8"/>
        <v>51666</v>
      </c>
      <c r="H34" s="253">
        <f t="shared" si="8"/>
        <v>0</v>
      </c>
      <c r="I34" s="253">
        <f t="shared" si="8"/>
        <v>32249</v>
      </c>
      <c r="J34" s="253">
        <f t="shared" si="8"/>
        <v>0</v>
      </c>
      <c r="K34" s="253">
        <f t="shared" si="8"/>
        <v>4857</v>
      </c>
      <c r="L34" s="253">
        <f t="shared" si="8"/>
        <v>0</v>
      </c>
      <c r="M34" s="253">
        <f t="shared" si="8"/>
        <v>-416</v>
      </c>
      <c r="N34" s="253">
        <f t="shared" si="8"/>
        <v>0</v>
      </c>
      <c r="O34" s="253">
        <f>+O10+O13+O17+O21+O28+O32+O15</f>
        <v>275994</v>
      </c>
      <c r="P34" s="253" t="e">
        <f t="shared" si="8"/>
        <v>#REF!</v>
      </c>
      <c r="Q34" s="253">
        <f>+Q10+Q13+Q17+Q21+Q28+Q32+Q15</f>
        <v>481209</v>
      </c>
      <c r="R34" s="253"/>
      <c r="S34" s="253">
        <f>+S10+S13+S17+S21+S28+S32+S15</f>
        <v>33993</v>
      </c>
      <c r="T34" s="253" t="e">
        <f>+T10+T13+T17+T21+T28+T32</f>
        <v>#REF!</v>
      </c>
      <c r="U34" s="253">
        <f>+U10+U13+U17+U21+U28+U32+U15</f>
        <v>515202</v>
      </c>
      <c r="V34" s="138"/>
    </row>
    <row r="35" spans="1:22" s="135" customFormat="1" ht="12" customHeight="1" thickTop="1" thickBot="1">
      <c r="A35" s="216"/>
      <c r="B35" s="235"/>
      <c r="C35" s="248"/>
      <c r="D35" s="247"/>
      <c r="E35" s="248"/>
      <c r="F35" s="247"/>
      <c r="G35" s="248"/>
      <c r="H35" s="247"/>
      <c r="I35" s="248"/>
      <c r="J35" s="248"/>
      <c r="K35" s="248"/>
      <c r="L35" s="248"/>
      <c r="M35" s="248"/>
      <c r="N35" s="247"/>
      <c r="O35" s="248"/>
      <c r="P35" s="247"/>
      <c r="Q35" s="248"/>
      <c r="R35" s="249"/>
      <c r="S35" s="248"/>
      <c r="T35" s="250"/>
      <c r="U35" s="248"/>
      <c r="V35" s="138"/>
    </row>
    <row r="36" spans="1:22" s="135" customFormat="1" ht="16.149999999999999" customHeight="1" thickBot="1">
      <c r="A36" s="340" t="s">
        <v>192</v>
      </c>
      <c r="B36" s="235"/>
      <c r="C36" s="253">
        <v>134798</v>
      </c>
      <c r="D36" s="247"/>
      <c r="E36" s="253">
        <v>-33834</v>
      </c>
      <c r="F36" s="247"/>
      <c r="G36" s="253">
        <v>51666</v>
      </c>
      <c r="H36" s="247"/>
      <c r="I36" s="253">
        <v>31945</v>
      </c>
      <c r="J36" s="248"/>
      <c r="K36" s="253">
        <v>4109</v>
      </c>
      <c r="L36" s="248"/>
      <c r="M36" s="253">
        <v>-310</v>
      </c>
      <c r="N36" s="247"/>
      <c r="O36" s="253">
        <v>281509</v>
      </c>
      <c r="P36" s="247"/>
      <c r="Q36" s="253">
        <v>469883</v>
      </c>
      <c r="R36" s="249"/>
      <c r="S36" s="253">
        <v>33227</v>
      </c>
      <c r="T36" s="250"/>
      <c r="U36" s="253">
        <v>503110</v>
      </c>
      <c r="V36" s="138"/>
    </row>
    <row r="37" spans="1:22" s="135" customFormat="1" ht="12" customHeight="1">
      <c r="A37" s="216"/>
      <c r="B37" s="235"/>
      <c r="C37" s="248"/>
      <c r="D37" s="247"/>
      <c r="E37" s="248"/>
      <c r="F37" s="247"/>
      <c r="G37" s="248"/>
      <c r="H37" s="247"/>
      <c r="I37" s="248"/>
      <c r="J37" s="248"/>
      <c r="K37" s="248"/>
      <c r="L37" s="248"/>
      <c r="M37" s="248"/>
      <c r="N37" s="247"/>
      <c r="O37" s="248"/>
      <c r="P37" s="247"/>
      <c r="Q37" s="248"/>
      <c r="R37" s="249"/>
      <c r="S37" s="248"/>
      <c r="T37" s="250"/>
      <c r="U37" s="248"/>
      <c r="V37" s="138"/>
    </row>
    <row r="38" spans="1:22" s="135" customFormat="1" ht="18" thickBot="1">
      <c r="A38" s="218" t="s">
        <v>193</v>
      </c>
      <c r="B38" s="235"/>
      <c r="C38" s="248"/>
      <c r="D38" s="247"/>
      <c r="E38" s="247"/>
      <c r="F38" s="247"/>
      <c r="G38" s="248"/>
      <c r="H38" s="247"/>
      <c r="I38" s="248"/>
      <c r="J38" s="248"/>
      <c r="K38" s="248"/>
      <c r="L38" s="248"/>
      <c r="M38" s="248"/>
      <c r="N38" s="247"/>
      <c r="O38" s="248"/>
      <c r="P38" s="247"/>
      <c r="Q38" s="248"/>
      <c r="R38" s="249"/>
      <c r="S38" s="249"/>
      <c r="T38" s="250"/>
      <c r="U38" s="254"/>
    </row>
    <row r="39" spans="1:22" s="135" customFormat="1" ht="17.25" thickBot="1">
      <c r="A39" s="362" t="s">
        <v>194</v>
      </c>
      <c r="B39" s="235"/>
      <c r="C39" s="252">
        <v>0</v>
      </c>
      <c r="D39" s="252"/>
      <c r="E39" s="252">
        <v>-641</v>
      </c>
      <c r="F39" s="252"/>
      <c r="G39" s="252">
        <v>0</v>
      </c>
      <c r="H39" s="252"/>
      <c r="I39" s="252">
        <v>0</v>
      </c>
      <c r="J39" s="252"/>
      <c r="K39" s="252">
        <v>0</v>
      </c>
      <c r="L39" s="252"/>
      <c r="M39" s="252">
        <v>0</v>
      </c>
      <c r="N39" s="252"/>
      <c r="O39" s="252">
        <v>0</v>
      </c>
      <c r="P39" s="252"/>
      <c r="Q39" s="252">
        <f>SUM(C39:O39)</f>
        <v>-641</v>
      </c>
      <c r="R39" s="254"/>
      <c r="S39" s="252">
        <v>0</v>
      </c>
      <c r="T39" s="254"/>
      <c r="U39" s="254">
        <f>+Q39+S39</f>
        <v>-641</v>
      </c>
    </row>
    <row r="40" spans="1:22" s="135" customFormat="1" ht="6" customHeight="1">
      <c r="A40" s="219"/>
      <c r="B40" s="235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7"/>
      <c r="R40" s="254"/>
      <c r="S40" s="252"/>
      <c r="T40" s="254"/>
      <c r="U40" s="255"/>
    </row>
    <row r="41" spans="1:22" s="135" customFormat="1" ht="18" customHeight="1">
      <c r="A41" s="316" t="s">
        <v>177</v>
      </c>
      <c r="B41" s="235"/>
      <c r="C41" s="309">
        <v>0</v>
      </c>
      <c r="D41" s="252"/>
      <c r="E41" s="252">
        <v>265</v>
      </c>
      <c r="F41" s="252"/>
      <c r="G41" s="309">
        <v>0</v>
      </c>
      <c r="H41" s="309"/>
      <c r="I41" s="309">
        <v>775</v>
      </c>
      <c r="J41" s="309"/>
      <c r="K41" s="309">
        <v>0</v>
      </c>
      <c r="L41" s="309"/>
      <c r="M41" s="309">
        <v>0</v>
      </c>
      <c r="N41" s="309"/>
      <c r="O41" s="309">
        <v>-734</v>
      </c>
      <c r="P41" s="252"/>
      <c r="Q41" s="257">
        <f>SUM(E41:P41)</f>
        <v>306</v>
      </c>
      <c r="R41" s="254"/>
      <c r="S41" s="252">
        <v>-306</v>
      </c>
      <c r="T41" s="254"/>
      <c r="U41" s="255">
        <f>SUM(Q41:T41)</f>
        <v>0</v>
      </c>
    </row>
    <row r="42" spans="1:22" s="135" customFormat="1" ht="18" customHeight="1">
      <c r="A42" s="219" t="s">
        <v>195</v>
      </c>
      <c r="B42" s="235"/>
      <c r="C42" s="309"/>
      <c r="D42" s="252"/>
      <c r="E42" s="252">
        <v>1080</v>
      </c>
      <c r="F42" s="252"/>
      <c r="G42" s="309"/>
      <c r="H42" s="309"/>
      <c r="I42" s="309"/>
      <c r="J42" s="309"/>
      <c r="K42" s="309"/>
      <c r="L42" s="309"/>
      <c r="M42" s="309"/>
      <c r="N42" s="309"/>
      <c r="O42" s="309">
        <v>141</v>
      </c>
      <c r="P42" s="252"/>
      <c r="Q42" s="257">
        <f>SUM(E42:P42)</f>
        <v>1221</v>
      </c>
      <c r="R42" s="254"/>
      <c r="S42" s="252">
        <v>0</v>
      </c>
      <c r="T42" s="254"/>
      <c r="U42" s="255">
        <f>SUM(Q42:T42)</f>
        <v>1221</v>
      </c>
    </row>
    <row r="43" spans="1:22" s="135" customFormat="1">
      <c r="A43" s="217" t="s">
        <v>196</v>
      </c>
      <c r="B43" s="235"/>
      <c r="C43" s="310">
        <v>0</v>
      </c>
      <c r="D43" s="257"/>
      <c r="E43" s="310">
        <v>0</v>
      </c>
      <c r="F43" s="252"/>
      <c r="G43" s="261">
        <f>G44+G45</f>
        <v>4301</v>
      </c>
      <c r="H43" s="252">
        <f t="shared" ref="H43:U43" si="9">H44+H45</f>
        <v>0</v>
      </c>
      <c r="I43" s="310">
        <f t="shared" si="9"/>
        <v>0</v>
      </c>
      <c r="J43" s="252">
        <f t="shared" si="9"/>
        <v>0</v>
      </c>
      <c r="K43" s="310">
        <f t="shared" si="9"/>
        <v>0</v>
      </c>
      <c r="L43" s="252">
        <f t="shared" si="9"/>
        <v>0</v>
      </c>
      <c r="M43" s="310">
        <f t="shared" si="9"/>
        <v>0</v>
      </c>
      <c r="N43" s="252">
        <f t="shared" si="9"/>
        <v>0</v>
      </c>
      <c r="O43" s="261">
        <f t="shared" si="9"/>
        <v>-18123</v>
      </c>
      <c r="P43" s="252">
        <f t="shared" si="9"/>
        <v>0</v>
      </c>
      <c r="Q43" s="261">
        <f t="shared" si="9"/>
        <v>-13822</v>
      </c>
      <c r="R43" s="252">
        <f t="shared" si="9"/>
        <v>0</v>
      </c>
      <c r="S43" s="310">
        <f t="shared" si="9"/>
        <v>0</v>
      </c>
      <c r="T43" s="252">
        <f t="shared" si="9"/>
        <v>0</v>
      </c>
      <c r="U43" s="257">
        <f t="shared" si="9"/>
        <v>-13822</v>
      </c>
    </row>
    <row r="44" spans="1:22" s="135" customFormat="1">
      <c r="A44" s="221" t="s">
        <v>197</v>
      </c>
      <c r="B44" s="235"/>
      <c r="C44" s="252">
        <v>0</v>
      </c>
      <c r="D44" s="252"/>
      <c r="E44" s="252">
        <v>0</v>
      </c>
      <c r="F44" s="252"/>
      <c r="G44" s="252">
        <v>4301</v>
      </c>
      <c r="H44" s="252"/>
      <c r="I44" s="252">
        <v>0</v>
      </c>
      <c r="J44" s="252"/>
      <c r="K44" s="252">
        <v>0</v>
      </c>
      <c r="L44" s="252"/>
      <c r="M44" s="252">
        <v>0</v>
      </c>
      <c r="N44" s="252"/>
      <c r="O44" s="252">
        <v>-4301</v>
      </c>
      <c r="P44" s="252"/>
      <c r="Q44" s="252">
        <f>SUM(C44:O44)</f>
        <v>0</v>
      </c>
      <c r="R44" s="255"/>
      <c r="S44" s="252">
        <v>0</v>
      </c>
      <c r="T44" s="311"/>
      <c r="U44" s="312">
        <f t="shared" ref="U44" si="10">+Q44+S44</f>
        <v>0</v>
      </c>
    </row>
    <row r="45" spans="1:22" s="135" customFormat="1">
      <c r="A45" s="221" t="s">
        <v>198</v>
      </c>
      <c r="B45" s="235"/>
      <c r="C45" s="252">
        <v>0</v>
      </c>
      <c r="D45" s="252"/>
      <c r="E45" s="252">
        <v>0</v>
      </c>
      <c r="F45" s="252"/>
      <c r="G45" s="252">
        <v>0</v>
      </c>
      <c r="H45" s="252"/>
      <c r="I45" s="252">
        <v>0</v>
      </c>
      <c r="J45" s="252"/>
      <c r="K45" s="252">
        <v>0</v>
      </c>
      <c r="L45" s="252"/>
      <c r="M45" s="252">
        <v>0</v>
      </c>
      <c r="N45" s="252"/>
      <c r="O45" s="252">
        <v>-13822</v>
      </c>
      <c r="P45" s="252"/>
      <c r="Q45" s="252">
        <f>SUM(C45:O45)</f>
        <v>-13822</v>
      </c>
      <c r="R45" s="255"/>
      <c r="S45" s="252">
        <v>0</v>
      </c>
      <c r="T45" s="255"/>
      <c r="U45" s="254">
        <f t="shared" ref="U45:U47" si="11">+Q45+S45</f>
        <v>-13822</v>
      </c>
    </row>
    <row r="46" spans="1:22" s="135" customFormat="1" ht="6.75" customHeight="1">
      <c r="A46" s="221"/>
      <c r="B46" s="235"/>
      <c r="C46" s="257"/>
      <c r="D46" s="252"/>
      <c r="E46" s="252"/>
      <c r="F46" s="252"/>
      <c r="G46" s="257"/>
      <c r="H46" s="252"/>
      <c r="I46" s="257"/>
      <c r="J46" s="257"/>
      <c r="K46" s="257"/>
      <c r="L46" s="257"/>
      <c r="M46" s="257"/>
      <c r="N46" s="252"/>
      <c r="O46" s="257"/>
      <c r="P46" s="252"/>
      <c r="Q46" s="257"/>
      <c r="R46" s="254"/>
      <c r="S46" s="254"/>
      <c r="T46" s="254"/>
      <c r="U46" s="254"/>
    </row>
    <row r="47" spans="1:22" s="135" customFormat="1">
      <c r="A47" s="215" t="s">
        <v>181</v>
      </c>
      <c r="B47" s="235"/>
      <c r="C47" s="310">
        <v>0</v>
      </c>
      <c r="D47" s="257"/>
      <c r="E47" s="310">
        <v>0</v>
      </c>
      <c r="F47" s="257"/>
      <c r="G47" s="310">
        <v>0</v>
      </c>
      <c r="H47" s="257"/>
      <c r="I47" s="310">
        <v>0</v>
      </c>
      <c r="J47" s="257"/>
      <c r="K47" s="310">
        <v>0</v>
      </c>
      <c r="L47" s="257"/>
      <c r="M47" s="310">
        <v>0</v>
      </c>
      <c r="N47" s="257"/>
      <c r="O47" s="261">
        <f>SUM(O48:O53)</f>
        <v>-7506</v>
      </c>
      <c r="P47" s="252"/>
      <c r="Q47" s="261">
        <f>SUM(Q48:Q53)</f>
        <v>-7506</v>
      </c>
      <c r="R47" s="254"/>
      <c r="S47" s="258">
        <f>SUM(S48:S53)</f>
        <v>-1628</v>
      </c>
      <c r="T47" s="254"/>
      <c r="U47" s="258">
        <f t="shared" si="11"/>
        <v>-9134</v>
      </c>
    </row>
    <row r="48" spans="1:22" s="135" customFormat="1">
      <c r="A48" s="221" t="s">
        <v>199</v>
      </c>
      <c r="B48" s="235"/>
      <c r="C48" s="252">
        <v>0</v>
      </c>
      <c r="D48" s="252"/>
      <c r="E48" s="252">
        <v>0</v>
      </c>
      <c r="F48" s="252"/>
      <c r="G48" s="252">
        <v>0</v>
      </c>
      <c r="H48" s="252"/>
      <c r="I48" s="252">
        <v>0</v>
      </c>
      <c r="J48" s="257"/>
      <c r="K48" s="252">
        <v>0</v>
      </c>
      <c r="L48" s="257"/>
      <c r="M48" s="252">
        <v>0</v>
      </c>
      <c r="N48" s="252"/>
      <c r="O48" s="252">
        <v>0</v>
      </c>
      <c r="P48" s="252"/>
      <c r="Q48" s="252">
        <f t="shared" ref="Q48:Q53" si="12">SUM(C48:O48)</f>
        <v>0</v>
      </c>
      <c r="R48" s="254"/>
      <c r="S48" s="252">
        <v>170</v>
      </c>
      <c r="T48" s="254"/>
      <c r="U48" s="255">
        <f t="shared" ref="U48:U53" si="13">+Q48+S48</f>
        <v>170</v>
      </c>
    </row>
    <row r="49" spans="1:22" s="135" customFormat="1">
      <c r="A49" s="221" t="s">
        <v>200</v>
      </c>
      <c r="B49" s="235"/>
      <c r="C49" s="252">
        <v>0</v>
      </c>
      <c r="D49" s="252"/>
      <c r="E49" s="252">
        <v>0</v>
      </c>
      <c r="F49" s="252"/>
      <c r="G49" s="252">
        <v>0</v>
      </c>
      <c r="H49" s="252"/>
      <c r="I49" s="252">
        <v>0</v>
      </c>
      <c r="J49" s="257"/>
      <c r="K49" s="252">
        <v>0</v>
      </c>
      <c r="L49" s="257"/>
      <c r="M49" s="252">
        <v>0</v>
      </c>
      <c r="N49" s="252"/>
      <c r="O49" s="252">
        <v>0</v>
      </c>
      <c r="P49" s="252"/>
      <c r="Q49" s="252">
        <f t="shared" si="12"/>
        <v>0</v>
      </c>
      <c r="R49" s="254"/>
      <c r="S49" s="252">
        <v>-2716</v>
      </c>
      <c r="T49" s="254"/>
      <c r="U49" s="255">
        <f t="shared" si="13"/>
        <v>-2716</v>
      </c>
    </row>
    <row r="50" spans="1:22" s="135" customFormat="1">
      <c r="A50" s="221" t="s">
        <v>201</v>
      </c>
      <c r="B50" s="235"/>
      <c r="C50" s="252"/>
      <c r="D50" s="252"/>
      <c r="E50" s="252"/>
      <c r="F50" s="252"/>
      <c r="G50" s="252"/>
      <c r="H50" s="252"/>
      <c r="I50" s="252"/>
      <c r="J50" s="257"/>
      <c r="K50" s="252"/>
      <c r="L50" s="257"/>
      <c r="M50" s="252"/>
      <c r="N50" s="252"/>
      <c r="O50" s="252">
        <v>-6284</v>
      </c>
      <c r="P50" s="252"/>
      <c r="Q50" s="252">
        <f t="shared" si="12"/>
        <v>-6284</v>
      </c>
      <c r="R50" s="254"/>
      <c r="S50" s="252">
        <v>0</v>
      </c>
      <c r="T50" s="254"/>
      <c r="U50" s="255">
        <f t="shared" si="13"/>
        <v>-6284</v>
      </c>
    </row>
    <row r="51" spans="1:22" s="135" customFormat="1">
      <c r="A51" s="221" t="s">
        <v>184</v>
      </c>
      <c r="C51" s="252">
        <v>0</v>
      </c>
      <c r="D51" s="252"/>
      <c r="E51" s="252">
        <v>0</v>
      </c>
      <c r="F51" s="252"/>
      <c r="G51" s="252">
        <v>0</v>
      </c>
      <c r="H51" s="252"/>
      <c r="I51" s="252">
        <v>0</v>
      </c>
      <c r="J51" s="257"/>
      <c r="K51" s="252">
        <v>0</v>
      </c>
      <c r="L51" s="257"/>
      <c r="M51" s="252">
        <v>0</v>
      </c>
      <c r="N51" s="252"/>
      <c r="O51" s="252">
        <v>-728</v>
      </c>
      <c r="P51" s="252"/>
      <c r="Q51" s="252">
        <f t="shared" si="12"/>
        <v>-728</v>
      </c>
      <c r="R51" s="254"/>
      <c r="S51" s="252">
        <v>1275</v>
      </c>
      <c r="T51" s="254"/>
      <c r="U51" s="255">
        <f t="shared" si="13"/>
        <v>547</v>
      </c>
    </row>
    <row r="52" spans="1:22" s="135" customFormat="1">
      <c r="A52" s="221" t="s">
        <v>185</v>
      </c>
      <c r="B52" s="235"/>
      <c r="C52" s="252">
        <v>0</v>
      </c>
      <c r="D52" s="252"/>
      <c r="E52" s="252">
        <v>0</v>
      </c>
      <c r="F52" s="252"/>
      <c r="G52" s="252">
        <v>0</v>
      </c>
      <c r="H52" s="252"/>
      <c r="I52" s="252">
        <v>0</v>
      </c>
      <c r="J52" s="257"/>
      <c r="K52" s="252">
        <v>0</v>
      </c>
      <c r="L52" s="257"/>
      <c r="M52" s="252">
        <v>0</v>
      </c>
      <c r="N52" s="252"/>
      <c r="O52" s="252">
        <v>-543</v>
      </c>
      <c r="P52" s="252"/>
      <c r="Q52" s="252">
        <f t="shared" si="12"/>
        <v>-543</v>
      </c>
      <c r="R52" s="254"/>
      <c r="S52" s="252">
        <v>-362</v>
      </c>
      <c r="T52" s="254"/>
      <c r="U52" s="255">
        <f t="shared" si="13"/>
        <v>-905</v>
      </c>
    </row>
    <row r="53" spans="1:22" s="135" customFormat="1">
      <c r="A53" s="221" t="s">
        <v>186</v>
      </c>
      <c r="B53" s="235"/>
      <c r="C53" s="252">
        <v>0</v>
      </c>
      <c r="D53" s="252"/>
      <c r="E53" s="252">
        <v>0</v>
      </c>
      <c r="F53" s="252"/>
      <c r="G53" s="252">
        <v>0</v>
      </c>
      <c r="H53" s="252"/>
      <c r="I53" s="252">
        <v>0</v>
      </c>
      <c r="J53" s="257"/>
      <c r="K53" s="252">
        <v>0</v>
      </c>
      <c r="L53" s="257"/>
      <c r="M53" s="252">
        <v>0</v>
      </c>
      <c r="N53" s="252"/>
      <c r="O53" s="252">
        <v>49</v>
      </c>
      <c r="P53" s="252"/>
      <c r="Q53" s="252">
        <f t="shared" si="12"/>
        <v>49</v>
      </c>
      <c r="R53" s="254"/>
      <c r="S53" s="252">
        <v>5</v>
      </c>
      <c r="T53" s="254"/>
      <c r="U53" s="255">
        <f t="shared" si="13"/>
        <v>54</v>
      </c>
    </row>
    <row r="54" spans="1:22" s="135" customFormat="1" ht="6.75" customHeight="1" thickBot="1">
      <c r="A54" s="221"/>
      <c r="B54" s="235"/>
      <c r="C54" s="257"/>
      <c r="D54" s="252"/>
      <c r="E54" s="252"/>
      <c r="F54" s="252"/>
      <c r="G54" s="257"/>
      <c r="H54" s="252"/>
      <c r="I54" s="257"/>
      <c r="J54" s="257"/>
      <c r="K54" s="257"/>
      <c r="L54" s="257"/>
      <c r="M54" s="257"/>
      <c r="N54" s="252"/>
      <c r="O54" s="257"/>
      <c r="P54" s="252"/>
      <c r="Q54" s="257"/>
      <c r="R54" s="254"/>
      <c r="S54" s="254"/>
      <c r="T54" s="254"/>
      <c r="U54" s="254"/>
    </row>
    <row r="55" spans="1:22" s="135" customFormat="1" thickBot="1">
      <c r="A55" s="340" t="s">
        <v>187</v>
      </c>
      <c r="B55" s="235"/>
      <c r="C55" s="261">
        <v>0</v>
      </c>
      <c r="D55" s="252"/>
      <c r="E55" s="261">
        <v>0</v>
      </c>
      <c r="F55" s="252"/>
      <c r="G55" s="261">
        <v>0</v>
      </c>
      <c r="H55" s="252"/>
      <c r="I55" s="261">
        <f>I56+I57</f>
        <v>0</v>
      </c>
      <c r="J55" s="257"/>
      <c r="K55" s="261">
        <f>K56+K57</f>
        <v>-1441</v>
      </c>
      <c r="L55" s="257">
        <f t="shared" ref="L55:U55" si="14">L56+L57</f>
        <v>0</v>
      </c>
      <c r="M55" s="261">
        <f t="shared" si="14"/>
        <v>553</v>
      </c>
      <c r="N55" s="257">
        <f t="shared" si="14"/>
        <v>0</v>
      </c>
      <c r="O55" s="261">
        <f t="shared" si="14"/>
        <v>26951</v>
      </c>
      <c r="P55" s="257">
        <f t="shared" si="14"/>
        <v>0</v>
      </c>
      <c r="Q55" s="261">
        <f>Q56+Q57</f>
        <v>26063</v>
      </c>
      <c r="R55" s="257">
        <f t="shared" si="14"/>
        <v>0</v>
      </c>
      <c r="S55" s="261">
        <f>S56+S57</f>
        <v>902</v>
      </c>
      <c r="T55" s="261">
        <f t="shared" si="14"/>
        <v>0</v>
      </c>
      <c r="U55" s="261">
        <f t="shared" si="14"/>
        <v>26965</v>
      </c>
      <c r="V55" s="150"/>
    </row>
    <row r="56" spans="1:22" s="135" customFormat="1" thickBot="1">
      <c r="A56" s="341" t="s">
        <v>202</v>
      </c>
      <c r="B56" s="235"/>
      <c r="C56" s="252">
        <v>0</v>
      </c>
      <c r="D56" s="252"/>
      <c r="E56" s="252">
        <v>0</v>
      </c>
      <c r="F56" s="252"/>
      <c r="G56" s="252">
        <v>0</v>
      </c>
      <c r="H56" s="252"/>
      <c r="I56" s="252">
        <v>0</v>
      </c>
      <c r="J56" s="257"/>
      <c r="K56" s="252">
        <v>0</v>
      </c>
      <c r="L56" s="257"/>
      <c r="M56" s="252">
        <v>0</v>
      </c>
      <c r="N56" s="252"/>
      <c r="O56" s="252">
        <v>26954</v>
      </c>
      <c r="P56" s="252"/>
      <c r="Q56" s="257">
        <f>SUM(C56:O56)</f>
        <v>26954</v>
      </c>
      <c r="R56" s="254"/>
      <c r="S56" s="252">
        <v>1416</v>
      </c>
      <c r="T56" s="254"/>
      <c r="U56" s="255">
        <f>+Q56+S56</f>
        <v>28370</v>
      </c>
      <c r="V56" s="138"/>
    </row>
    <row r="57" spans="1:22" s="135" customFormat="1" thickBot="1">
      <c r="A57" s="341" t="s">
        <v>203</v>
      </c>
      <c r="B57" s="235"/>
      <c r="C57" s="252">
        <v>0</v>
      </c>
      <c r="D57" s="252"/>
      <c r="E57" s="252">
        <v>0</v>
      </c>
      <c r="F57" s="252"/>
      <c r="G57" s="252">
        <v>0</v>
      </c>
      <c r="H57" s="252"/>
      <c r="I57" s="252">
        <v>0</v>
      </c>
      <c r="J57" s="257"/>
      <c r="K57" s="252">
        <v>-1441</v>
      </c>
      <c r="L57" s="257"/>
      <c r="M57" s="252">
        <v>553</v>
      </c>
      <c r="N57" s="252"/>
      <c r="O57" s="252">
        <v>-3</v>
      </c>
      <c r="P57" s="252"/>
      <c r="Q57" s="257">
        <f>SUM(C57:O57)</f>
        <v>-891</v>
      </c>
      <c r="R57" s="254"/>
      <c r="S57" s="252">
        <v>-514</v>
      </c>
      <c r="T57" s="254"/>
      <c r="U57" s="255">
        <f>+Q57+S57</f>
        <v>-1405</v>
      </c>
    </row>
    <row r="58" spans="1:22" s="135" customFormat="1" ht="5.25" customHeight="1">
      <c r="A58" s="215"/>
      <c r="B58" s="235"/>
      <c r="C58" s="252"/>
      <c r="D58" s="252"/>
      <c r="E58" s="252"/>
      <c r="F58" s="252"/>
      <c r="G58" s="252"/>
      <c r="H58" s="252"/>
      <c r="I58" s="252"/>
      <c r="J58" s="257"/>
      <c r="K58" s="252"/>
      <c r="L58" s="257"/>
      <c r="M58" s="252"/>
      <c r="N58" s="252"/>
      <c r="O58" s="252"/>
      <c r="P58" s="252"/>
      <c r="Q58" s="257">
        <f t="shared" ref="Q58:Q59" si="15">SUM(C58:O58)</f>
        <v>0</v>
      </c>
      <c r="R58" s="254"/>
      <c r="S58" s="252"/>
      <c r="T58" s="254"/>
      <c r="U58" s="255"/>
    </row>
    <row r="59" spans="1:22" s="135" customFormat="1" ht="15.75">
      <c r="A59" s="339" t="s">
        <v>190</v>
      </c>
      <c r="B59" s="235"/>
      <c r="C59" s="252">
        <v>0</v>
      </c>
      <c r="D59" s="252"/>
      <c r="E59" s="252">
        <v>0</v>
      </c>
      <c r="F59" s="252"/>
      <c r="G59" s="252">
        <v>0</v>
      </c>
      <c r="H59" s="252"/>
      <c r="I59" s="252">
        <v>-631</v>
      </c>
      <c r="J59" s="257"/>
      <c r="K59" s="252">
        <v>0</v>
      </c>
      <c r="L59" s="257"/>
      <c r="M59" s="252">
        <v>0</v>
      </c>
      <c r="N59" s="252"/>
      <c r="O59" s="252">
        <v>631</v>
      </c>
      <c r="P59" s="252"/>
      <c r="Q59" s="257">
        <f t="shared" si="15"/>
        <v>0</v>
      </c>
      <c r="R59" s="254"/>
      <c r="S59" s="252">
        <v>0</v>
      </c>
      <c r="T59" s="254"/>
      <c r="U59" s="255">
        <f>+Q59+S59</f>
        <v>0</v>
      </c>
    </row>
    <row r="60" spans="1:22" s="135" customFormat="1" ht="6.75" customHeight="1">
      <c r="A60" s="216"/>
      <c r="B60" s="235"/>
      <c r="C60" s="248"/>
      <c r="D60" s="247"/>
      <c r="E60" s="247"/>
      <c r="F60" s="247"/>
      <c r="G60" s="248"/>
      <c r="H60" s="247"/>
      <c r="I60" s="248"/>
      <c r="J60" s="248"/>
      <c r="K60" s="248"/>
      <c r="L60" s="248"/>
      <c r="M60" s="248"/>
      <c r="N60" s="247"/>
      <c r="O60" s="248"/>
      <c r="P60" s="247"/>
      <c r="Q60" s="257"/>
      <c r="R60" s="249"/>
      <c r="S60" s="249"/>
      <c r="T60" s="250"/>
      <c r="U60" s="255"/>
    </row>
    <row r="61" spans="1:22" s="135" customFormat="1" ht="17.25" thickBot="1">
      <c r="A61" s="216" t="s">
        <v>204</v>
      </c>
      <c r="B61" s="235">
        <v>26</v>
      </c>
      <c r="C61" s="253">
        <f>+C34+C39+C43+C47+C55+C59</f>
        <v>134798</v>
      </c>
      <c r="D61" s="247"/>
      <c r="E61" s="253">
        <f>+E36+E39+E43+E47+E55+E59+E41+E42</f>
        <v>-33130</v>
      </c>
      <c r="F61" s="247"/>
      <c r="G61" s="253">
        <f>+G36+G39+G43+G47+G55+G59+G41</f>
        <v>55967</v>
      </c>
      <c r="H61" s="247"/>
      <c r="I61" s="253">
        <f>+I36+I39+I43+I47+I55+I59+I41</f>
        <v>32089</v>
      </c>
      <c r="J61" s="248"/>
      <c r="K61" s="253">
        <f>+K36+K39+K43+K47+K55+K59+K41</f>
        <v>2668</v>
      </c>
      <c r="L61" s="248"/>
      <c r="M61" s="253">
        <f>+M36+M39+M43+M47+M55+M59+M41</f>
        <v>243</v>
      </c>
      <c r="N61" s="247"/>
      <c r="O61" s="253">
        <f>+O36+O39+O43+O47+O55+O59+O41+O42+O60</f>
        <v>282869</v>
      </c>
      <c r="P61" s="247"/>
      <c r="Q61" s="253">
        <f>+Q36+Q39+Q43+Q47+Q55+Q59+Q41+Q42</f>
        <v>475504</v>
      </c>
      <c r="R61" s="249"/>
      <c r="S61" s="253">
        <f>+S36+S39+S43+S47+S55+S59+S41</f>
        <v>32195</v>
      </c>
      <c r="T61" s="250"/>
      <c r="U61" s="253">
        <f>+U36+U39+U43+U47+U55+U59+U41+U42</f>
        <v>507699</v>
      </c>
    </row>
    <row r="62" spans="1:22" s="135" customFormat="1" ht="17.25" thickTop="1">
      <c r="A62" s="216"/>
      <c r="B62" s="235"/>
      <c r="C62" s="248"/>
      <c r="D62" s="247"/>
      <c r="E62" s="248"/>
      <c r="F62" s="247"/>
      <c r="G62" s="248"/>
      <c r="H62" s="247"/>
      <c r="I62" s="248"/>
      <c r="J62" s="248"/>
      <c r="K62" s="248"/>
      <c r="L62" s="248"/>
      <c r="M62" s="248"/>
      <c r="N62" s="247"/>
      <c r="O62" s="248"/>
      <c r="P62" s="247"/>
      <c r="Q62" s="248"/>
      <c r="R62" s="249"/>
      <c r="S62" s="248"/>
      <c r="T62" s="250"/>
      <c r="U62" s="248"/>
    </row>
    <row r="63" spans="1:22" s="135" customFormat="1">
      <c r="A63" s="216"/>
      <c r="B63" s="235"/>
      <c r="C63" s="248"/>
      <c r="D63" s="247"/>
      <c r="E63" s="247"/>
      <c r="F63" s="247"/>
      <c r="G63" s="248"/>
      <c r="H63" s="247"/>
      <c r="I63" s="248"/>
      <c r="J63" s="248"/>
      <c r="K63" s="248"/>
      <c r="L63" s="248"/>
      <c r="M63" s="248"/>
      <c r="N63" s="247"/>
      <c r="O63" s="248"/>
      <c r="P63" s="247"/>
      <c r="Q63" s="248"/>
      <c r="R63" s="249"/>
      <c r="S63" s="249"/>
      <c r="T63" s="250"/>
      <c r="U63" s="251"/>
    </row>
    <row r="64" spans="1:22" s="21" customFormat="1" ht="17.25">
      <c r="A64" s="222" t="str">
        <f>+SCI!A57</f>
        <v>Приложения на страницах с 5 до 105 являются неотъемлемой частью финансового отчета.</v>
      </c>
      <c r="B64" s="265"/>
      <c r="C64" s="210"/>
      <c r="D64" s="210"/>
      <c r="E64" s="210"/>
      <c r="F64" s="210"/>
      <c r="G64" s="266"/>
      <c r="H64" s="267"/>
      <c r="I64" s="266"/>
      <c r="J64" s="266"/>
      <c r="K64" s="268"/>
      <c r="L64" s="266"/>
      <c r="M64" s="266"/>
      <c r="N64" s="266"/>
      <c r="O64" s="266"/>
      <c r="P64" s="266"/>
      <c r="Q64" s="266"/>
      <c r="R64" s="209"/>
      <c r="S64" s="269"/>
      <c r="T64" s="209"/>
      <c r="U64" s="209"/>
    </row>
    <row r="65" spans="1:21" s="21" customFormat="1" ht="8.25" customHeight="1">
      <c r="A65" s="223"/>
      <c r="B65" s="270"/>
      <c r="C65" s="266"/>
      <c r="D65" s="266"/>
      <c r="E65" s="266"/>
      <c r="F65" s="266"/>
      <c r="G65" s="266"/>
      <c r="H65" s="267"/>
      <c r="I65" s="266"/>
      <c r="J65" s="266"/>
      <c r="K65" s="266"/>
      <c r="L65" s="266"/>
      <c r="M65" s="266"/>
      <c r="N65" s="266"/>
      <c r="O65" s="266"/>
      <c r="P65" s="266"/>
      <c r="Q65" s="266"/>
      <c r="R65" s="209"/>
      <c r="S65" s="269"/>
      <c r="T65" s="209"/>
      <c r="U65" s="209"/>
    </row>
    <row r="66" spans="1:21" ht="15.75">
      <c r="A66" s="190" t="s">
        <v>117</v>
      </c>
      <c r="B66" s="271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</row>
    <row r="67" spans="1:21" ht="15.75">
      <c r="A67" s="128" t="s">
        <v>170</v>
      </c>
      <c r="B67" s="271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</row>
    <row r="68" spans="1:21" ht="15.75">
      <c r="A68" s="127" t="s">
        <v>171</v>
      </c>
      <c r="B68" s="271"/>
    </row>
    <row r="69" spans="1:21" ht="15.75">
      <c r="A69" s="125" t="s">
        <v>1</v>
      </c>
      <c r="B69" s="271"/>
    </row>
    <row r="70" spans="1:21" ht="15.75">
      <c r="A70" s="353" t="s">
        <v>72</v>
      </c>
      <c r="B70" s="273"/>
    </row>
    <row r="71" spans="1:21" ht="14.25" customHeight="1">
      <c r="A71" s="125" t="s">
        <v>10</v>
      </c>
      <c r="B71" s="273"/>
    </row>
    <row r="72" spans="1:21" ht="8.25" customHeight="1">
      <c r="A72" s="224"/>
      <c r="B72" s="274"/>
    </row>
    <row r="73" spans="1:21" ht="17.25">
      <c r="A73" s="225"/>
      <c r="B73" s="275"/>
    </row>
    <row r="74" spans="1:21" ht="17.25">
      <c r="A74" s="226"/>
      <c r="B74" s="276"/>
    </row>
    <row r="75" spans="1:21">
      <c r="A75" s="223"/>
    </row>
    <row r="77" spans="1:21">
      <c r="A77" s="227"/>
    </row>
    <row r="83" spans="1:2">
      <c r="A83" s="228"/>
      <c r="B83" s="211"/>
    </row>
  </sheetData>
  <mergeCells count="13">
    <mergeCell ref="A1:G1"/>
    <mergeCell ref="A2:U2"/>
    <mergeCell ref="A12:B12"/>
    <mergeCell ref="Q5:Q6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7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Lyubima Dasheva</cp:lastModifiedBy>
  <cp:lastPrinted>2018-11-23T15:07:21Z</cp:lastPrinted>
  <dcterms:created xsi:type="dcterms:W3CDTF">2012-04-12T11:15:46Z</dcterms:created>
  <dcterms:modified xsi:type="dcterms:W3CDTF">2018-11-29T09:01:28Z</dcterms:modified>
</cp:coreProperties>
</file>