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so Q3\"/>
    </mc:Choice>
  </mc:AlternateContent>
  <xr:revisionPtr revIDLastSave="0" documentId="13_ncr:1_{DAFEB369-CDD3-44CA-BB1C-7018DE82A2F8}" xr6:coauthVersionLast="43" xr6:coauthVersionMax="43" xr10:uidLastSave="{00000000-0000-0000-0000-000000000000}"/>
  <bookViews>
    <workbookView xWindow="0" yWindow="0" windowWidth="9465" windowHeight="1476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'!$A$1:$I$41</definedName>
    <definedName name="_xlnm.Print_Area" localSheetId="3">SCF!$A$1:$E$76</definedName>
    <definedName name="_xlnm.Print_Area" localSheetId="1">SCI!$A$1:$H$73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SEQ!$A$1:$Q$63</definedName>
    <definedName name="Z_9656BBF7_C4A3_41EC_B0C6_A21B380E3C2F_.wvu.Rows" localSheetId="3" hidden="1">SCF!$80:$65546,SCF!$62:$63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1" i="5" l="1"/>
  <c r="D24" i="2" l="1"/>
  <c r="D23" i="2"/>
  <c r="D21" i="2"/>
  <c r="D18" i="2"/>
  <c r="S41" i="5" l="1"/>
  <c r="Q43" i="5"/>
  <c r="U43" i="5" s="1"/>
  <c r="O37" i="5" l="1"/>
  <c r="E37" i="5"/>
  <c r="D42" i="2" l="1"/>
  <c r="D44" i="2" l="1"/>
  <c r="Q13" i="5" l="1"/>
  <c r="U13" i="5" s="1"/>
  <c r="E12" i="5"/>
  <c r="Q38" i="5" l="1"/>
  <c r="U38" i="5" s="1"/>
  <c r="Q39" i="5"/>
  <c r="U39" i="5" s="1"/>
  <c r="S37" i="5"/>
  <c r="M37" i="5"/>
  <c r="K37" i="5"/>
  <c r="I37" i="5"/>
  <c r="G37" i="5"/>
  <c r="Q37" i="5" l="1"/>
  <c r="U37" i="5"/>
  <c r="E58" i="4" l="1"/>
  <c r="C58" i="4"/>
  <c r="F61" i="3" l="1"/>
  <c r="F62" i="3" s="1"/>
  <c r="F34" i="3"/>
  <c r="B59" i="5" l="1"/>
  <c r="F33" i="5" l="1"/>
  <c r="Q15" i="5"/>
  <c r="Q58" i="5"/>
  <c r="U58" i="5" s="1"/>
  <c r="E59" i="5"/>
  <c r="R41" i="5"/>
  <c r="T41" i="5"/>
  <c r="P41" i="5"/>
  <c r="U15" i="5" l="1"/>
  <c r="D19" i="2"/>
  <c r="F50" i="3" l="1"/>
  <c r="F35" i="3"/>
  <c r="F39" i="3" s="1"/>
  <c r="F26" i="3"/>
  <c r="F18" i="3"/>
  <c r="F64" i="3" l="1"/>
  <c r="F66" i="3" s="1"/>
  <c r="F28" i="3"/>
  <c r="A62" i="5" l="1"/>
  <c r="O20" i="5" l="1"/>
  <c r="Q23" i="5" l="1"/>
  <c r="F42" i="2" l="1"/>
  <c r="Q51" i="5" l="1"/>
  <c r="Q50" i="5"/>
  <c r="Q49" i="5"/>
  <c r="Q44" i="5"/>
  <c r="U44" i="5" s="1"/>
  <c r="Q42" i="5"/>
  <c r="Q41" i="5" l="1"/>
  <c r="U42" i="5"/>
  <c r="U41" i="5" s="1"/>
  <c r="U23" i="5"/>
  <c r="F45" i="2" l="1"/>
  <c r="F46" i="2" s="1"/>
  <c r="D45" i="2"/>
  <c r="D46" i="2" s="1"/>
  <c r="S46" i="5"/>
  <c r="U50" i="5"/>
  <c r="U51" i="5"/>
  <c r="Q55" i="5"/>
  <c r="U55" i="5" s="1"/>
  <c r="Q54" i="5"/>
  <c r="U54" i="5" s="1"/>
  <c r="Q57" i="5"/>
  <c r="U57" i="5" s="1"/>
  <c r="S53" i="5"/>
  <c r="O46" i="5"/>
  <c r="O53" i="5"/>
  <c r="M53" i="5"/>
  <c r="K53" i="5"/>
  <c r="I53" i="5"/>
  <c r="G41" i="5"/>
  <c r="G59" i="5" s="1"/>
  <c r="S20" i="5"/>
  <c r="E38" i="4"/>
  <c r="I27" i="5"/>
  <c r="Q31" i="5"/>
  <c r="K27" i="5"/>
  <c r="Q56" i="5"/>
  <c r="Q18" i="5"/>
  <c r="U18" i="5" s="1"/>
  <c r="O16" i="5"/>
  <c r="C38" i="4"/>
  <c r="U49" i="5"/>
  <c r="Q21" i="5"/>
  <c r="Q22" i="5"/>
  <c r="U22" i="5" s="1"/>
  <c r="Q25" i="5"/>
  <c r="U25" i="5" s="1"/>
  <c r="Q24" i="5"/>
  <c r="U24" i="5" s="1"/>
  <c r="D33" i="5"/>
  <c r="L53" i="5"/>
  <c r="N53" i="5"/>
  <c r="P53" i="5"/>
  <c r="P59" i="5" s="1"/>
  <c r="R53" i="5"/>
  <c r="T53" i="5"/>
  <c r="T59" i="5" s="1"/>
  <c r="H41" i="5"/>
  <c r="I41" i="5"/>
  <c r="J41" i="5"/>
  <c r="K41" i="5"/>
  <c r="L41" i="5"/>
  <c r="M41" i="5"/>
  <c r="N41" i="5"/>
  <c r="D50" i="3"/>
  <c r="E16" i="5"/>
  <c r="E33" i="5" s="1"/>
  <c r="C16" i="5"/>
  <c r="C33" i="5" s="1"/>
  <c r="C59" i="5" s="1"/>
  <c r="P16" i="5"/>
  <c r="R16" i="5"/>
  <c r="S16" i="5"/>
  <c r="T16" i="5"/>
  <c r="H16" i="5"/>
  <c r="H33" i="5" s="1"/>
  <c r="I16" i="5"/>
  <c r="J16" i="5"/>
  <c r="J33" i="5" s="1"/>
  <c r="K16" i="5"/>
  <c r="L16" i="5"/>
  <c r="M16" i="5"/>
  <c r="N16" i="5"/>
  <c r="N33" i="5" s="1"/>
  <c r="G16" i="5"/>
  <c r="G33" i="5" s="1"/>
  <c r="Q29" i="5"/>
  <c r="U29" i="5" s="1"/>
  <c r="P20" i="5"/>
  <c r="T20" i="5"/>
  <c r="O27" i="5"/>
  <c r="S27" i="5"/>
  <c r="Q28" i="5"/>
  <c r="U28" i="5" s="1"/>
  <c r="L27" i="5"/>
  <c r="M27" i="5"/>
  <c r="Q12" i="5"/>
  <c r="D62" i="3"/>
  <c r="D26" i="3"/>
  <c r="D18" i="3"/>
  <c r="Q47" i="5"/>
  <c r="U47" i="5" s="1"/>
  <c r="Q48" i="5"/>
  <c r="U48" i="5" s="1"/>
  <c r="E18" i="4"/>
  <c r="F25" i="2"/>
  <c r="F19" i="2"/>
  <c r="B33" i="5"/>
  <c r="B10" i="5"/>
  <c r="B64" i="4"/>
  <c r="C18" i="4"/>
  <c r="A69" i="2"/>
  <c r="D25" i="2"/>
  <c r="D30" i="2" s="1"/>
  <c r="U21" i="5"/>
  <c r="D35" i="3"/>
  <c r="D39" i="3" s="1"/>
  <c r="F30" i="2" l="1"/>
  <c r="M33" i="5"/>
  <c r="K33" i="5"/>
  <c r="O33" i="5"/>
  <c r="I33" i="5"/>
  <c r="S59" i="5"/>
  <c r="M59" i="5"/>
  <c r="I59" i="5"/>
  <c r="S33" i="5"/>
  <c r="U31" i="5"/>
  <c r="L33" i="5"/>
  <c r="K59" i="5"/>
  <c r="P33" i="5"/>
  <c r="O59" i="5"/>
  <c r="F35" i="2"/>
  <c r="F48" i="2" s="1"/>
  <c r="U12" i="5"/>
  <c r="Q20" i="5"/>
  <c r="D35" i="2"/>
  <c r="D48" i="2" s="1"/>
  <c r="T33" i="5"/>
  <c r="Q53" i="5"/>
  <c r="U53" i="5"/>
  <c r="Q46" i="5"/>
  <c r="U46" i="5" s="1"/>
  <c r="D64" i="3"/>
  <c r="D66" i="3" s="1"/>
  <c r="E60" i="4"/>
  <c r="E64" i="4" s="1"/>
  <c r="Q27" i="5"/>
  <c r="U27" i="5"/>
  <c r="D28" i="3"/>
  <c r="C60" i="4"/>
  <c r="U20" i="5"/>
  <c r="Q16" i="5"/>
  <c r="Q33" i="5" l="1"/>
  <c r="U59" i="5"/>
  <c r="Q59" i="5"/>
  <c r="C64" i="4"/>
  <c r="U16" i="5"/>
  <c r="U33" i="5" s="1"/>
</calcChain>
</file>

<file path=xl/sharedStrings.xml><?xml version="1.0" encoding="utf-8"?>
<sst xmlns="http://schemas.openxmlformats.org/spreadsheetml/2006/main" count="281" uniqueCount="215">
  <si>
    <t>Весела Стоева</t>
  </si>
  <si>
    <t>Борис Борисов</t>
  </si>
  <si>
    <t>Венцислав Стоев</t>
  </si>
  <si>
    <t>Стефан Йовков</t>
  </si>
  <si>
    <t>Приложения</t>
  </si>
  <si>
    <t>АКТИВ</t>
  </si>
  <si>
    <t>BGN'000</t>
  </si>
  <si>
    <t>Огнян Палавеев</t>
  </si>
  <si>
    <t>Людмила Бонджова</t>
  </si>
  <si>
    <t>Печалба/(Загуба) от придобиване и освобождаване на и от дъщерни дружества</t>
  </si>
  <si>
    <t>Иван Бадински</t>
  </si>
  <si>
    <t>Симеон Донев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</si>
  <si>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</si>
  <si>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</si>
  <si>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</si>
  <si>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</si>
  <si>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Исполнительный директор:</t>
  </si>
  <si>
    <t xml:space="preserve">Прокуроры:
</t>
  </si>
  <si>
    <t>Финансовый директор:</t>
  </si>
  <si>
    <t>Гл. бухгалтер (составитель):</t>
  </si>
  <si>
    <t>Руководитель подразделения  "Правен":</t>
  </si>
  <si>
    <t>Александр Йотов</t>
  </si>
  <si>
    <t>Адрес на управления:</t>
  </si>
  <si>
    <t>г. София</t>
  </si>
  <si>
    <t>ул. "Ильенско шосе" 16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</si>
  <si>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</si>
  <si>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</si>
  <si>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</si>
  <si>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ЕАО</t>
  </si>
  <si>
    <t>Банка ДСК ЕАО</t>
  </si>
  <si>
    <t xml:space="preserve">АО Юробанк и Эф Джи Болгария  </t>
  </si>
  <si>
    <t>Инг Банк Н.В.  - филиал София</t>
  </si>
  <si>
    <t>Уникредит  Булбанк АО</t>
  </si>
  <si>
    <t>Сосьете Женераль Экспрессбанк АО</t>
  </si>
  <si>
    <t>Аудиторы:</t>
  </si>
  <si>
    <t>Бейкер Тилли Клиту и Партнеры ООО</t>
  </si>
  <si>
    <t>ГРУППА СОФАРМА</t>
  </si>
  <si>
    <t>КОНСОЛИДИРОВАННЫЙ ОТЧЕТ О СОВКУПНОМ ДОХОДЕ</t>
  </si>
  <si>
    <t>на девятимесячный период, заканчивающийся 30 сентября 2020 года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</si>
  <si>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</si>
  <si>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</si>
  <si>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</si>
  <si>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</si>
  <si>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</si>
  <si>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</si>
  <si>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</si>
  <si>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</si>
  <si>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</si>
  <si>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</si>
  <si>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активов, выходящих за рамки МСФО 9</t>
  </si>
  <si>
    <t>Финансовые доходы</t>
  </si>
  <si>
    <t>Финансовые расходы</t>
  </si>
  <si>
    <t>Финансовые доходы / 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</si>
  <si>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</si>
  <si>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</si>
  <si>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</si>
  <si>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</si>
  <si>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>Чистая прибыль за период</t>
  </si>
  <si>
    <t>Прочие компоненты совокупного дохода</t>
  </si>
  <si>
    <t xml:space="preserve">Компоненты, которые не будут реклассифицированы в прибыль или убыток: </t>
  </si>
  <si>
    <t>Последующие переоценки недвижимости, машины и оборудование</t>
  </si>
  <si>
    <t xml:space="preserve">Чистое изменение справедливой стоимости других долгосрочных капиталовложений </t>
  </si>
  <si>
    <t xml:space="preserve">Компоненты, которые могут быть реклассифицированы в прибыль или убыток: </t>
  </si>
  <si>
    <t>Курсовые разницы от пересчета на иностраных деятельности</t>
  </si>
  <si>
    <t>Налог на прибыль, относящийся к компонентам прочего совокупного дохода, которые не будут реклассифицированы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</si>
  <si>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</si>
  <si>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</si>
  <si>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</si>
  <si>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</si>
  <si>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</si>
  <si>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</si>
  <si>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 xml:space="preserve">Приложения на страницах от 5 до 133 являются неотъемлемой частью консолидированной финансовой отчет </t>
  </si>
  <si>
    <t xml:space="preserve">Исполнительный директор: </t>
  </si>
  <si>
    <t>д-р.эк.н. Огнян Донев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</si>
  <si>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</si>
  <si>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</si>
  <si>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</si>
  <si>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</si>
  <si>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</si>
  <si>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</si>
  <si>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</si>
  <si>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</si>
  <si>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</si>
  <si>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</si>
  <si>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</si>
  <si>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</si>
  <si>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</si>
  <si>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</si>
  <si>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</si>
  <si>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Активы, выставленные на продажу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</si>
  <si>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</si>
  <si>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</si>
  <si>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</si>
  <si>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</si>
  <si>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</si>
  <si>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</si>
  <si>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</si>
  <si>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</si>
  <si>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ОБЩИЙ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</si>
  <si>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</si>
  <si>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</si>
  <si>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</si>
  <si>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</si>
  <si>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</si>
  <si>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</si>
  <si>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</si>
  <si>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</si>
  <si>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</si>
  <si>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</si>
  <si>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</si>
  <si>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</si>
  <si>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</si>
  <si>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</si>
  <si>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</si>
  <si>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</si>
  <si>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</si>
  <si>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</si>
  <si>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</si>
  <si>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</si>
  <si>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</si>
  <si>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>КОНСОЛИДИРОВАННЫЙ ОТЧЕТ ДЛЯ ДЕНЕЖНЫХ ПОТОКОВ</t>
  </si>
  <si>
    <t>1 января- 30 сентября 2020</t>
  </si>
  <si>
    <t>1 января- 30 сентября 2019</t>
  </si>
  <si>
    <t>30 сентября
2020
BGN'000</t>
  </si>
  <si>
    <t>31 декабря 2019               BGN'000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</si>
  <si>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</si>
  <si>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</si>
  <si>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</si>
  <si>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</si>
  <si>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</si>
  <si>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</si>
  <si>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</si>
  <si>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</si>
  <si>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</si>
  <si>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</si>
  <si>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</si>
  <si>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</si>
  <si>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</si>
  <si>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</si>
  <si>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</si>
  <si>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</si>
  <si>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</si>
  <si>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</si>
  <si>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</si>
  <si>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</si>
  <si>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Платежи по приобретению дочерних компаний, за вычетом полученных денежных средств</t>
  </si>
  <si>
    <t>Суммы освобождения дочерних компаний, за вычетом предоставленных денежных средств</t>
  </si>
  <si>
    <t>Поступления от продажи инвестиций в ассоциированные компани и совместных обществах</t>
  </si>
  <si>
    <t>Приобретение инвестиций в ассоциированные компании и совместные предприятия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</si>
  <si>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</si>
  <si>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</si>
  <si>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</si>
  <si>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</si>
  <si>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</si>
  <si>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</si>
  <si>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</si>
  <si>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</si>
  <si>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</si>
  <si>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</si>
  <si>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банковских зaймов</t>
  </si>
  <si>
    <t>Погашение от долгосрочных  банковских займов</t>
  </si>
  <si>
    <t>Займы, полученные от связанных предприятий</t>
  </si>
  <si>
    <t>Погашение займов связанным предприятиям</t>
  </si>
  <si>
    <t>Займты, полученные от других предприятий</t>
  </si>
  <si>
    <t>Погашение займов другим предприятиям</t>
  </si>
  <si>
    <t>Поступления сумм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</si>
  <si>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</si>
  <si>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</si>
  <si>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</si>
  <si>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от неконтролирующей доли в выпуске капитала в дочерних предприятиях</t>
  </si>
  <si>
    <t>Обратно выкупленные собственные акции</t>
  </si>
  <si>
    <t>Поступления от продажи выкупленных собственных акций</t>
  </si>
  <si>
    <t>Выплаченные дивиденды</t>
  </si>
  <si>
    <t>Получено государственное финансирование</t>
  </si>
  <si>
    <t>Чистые денежные потоки от финансовой деятельности</t>
  </si>
  <si>
    <t>Чистый (снижение)/увеличение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</si>
  <si>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</si>
  <si>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30 сентября</t>
  </si>
  <si>
    <t>КОНСОЛИДИРОВАННЫЙ ОТЧЕТ ОБ ИЗМЕНЕНИЯХ В СОСТАВЕ СОБСТВЕННЫХ КАПИТАЛ</t>
  </si>
  <si>
    <t>Сальдо на 1 января 2019 года</t>
  </si>
  <si>
    <t xml:space="preserve">Изменения  собственного капитала за 2019 год </t>
  </si>
  <si>
    <t>Эффекты выкупленных акций, в том числе:</t>
  </si>
  <si>
    <t>* приобретение выкупленных собственных акций</t>
  </si>
  <si>
    <t>Эффекты реструктуризации</t>
  </si>
  <si>
    <t xml:space="preserve">Распределение прибыли на:              </t>
  </si>
  <si>
    <t>* правовые резервы</t>
  </si>
  <si>
    <t>* дивиденды</t>
  </si>
  <si>
    <t xml:space="preserve"> Эффекты приобретение неконтрольной доли участия:</t>
  </si>
  <si>
    <t>* приобретение (выбытие) дочерних компаний</t>
  </si>
  <si>
    <t>* распределение дивиденды</t>
  </si>
  <si>
    <t>* 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</si>
  <si>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</si>
  <si>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</si>
  <si>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</si>
  <si>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</si>
  <si>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</si>
  <si>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</si>
  <si>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 30 сентября 2019 года</t>
  </si>
  <si>
    <t>Сальдо на 1 января 2020 года</t>
  </si>
  <si>
    <t>Изменения в собственном капитале за 2020 год</t>
  </si>
  <si>
    <t>Эффект выкупленных акций, в т.ч.:</t>
  </si>
  <si>
    <t>* продажа выкупленных собственных акций</t>
  </si>
  <si>
    <t xml:space="preserve">Распределение прибыли на:          </t>
  </si>
  <si>
    <t>* дивиденды от прибыли за 2019 год</t>
  </si>
  <si>
    <t>* шестимесячный дивиденд от прибыли за 2020 год</t>
  </si>
  <si>
    <t>*  приобретение дочерних компаний</t>
  </si>
  <si>
    <t>Сальдо на  30 сентября 2020 года</t>
  </si>
  <si>
    <t>Отношение к акционерам материнской компании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</si>
  <si>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</si>
  <si>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</si>
  <si>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</si>
  <si>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пересчета иностранной валюты в валюте представления</t>
  </si>
  <si>
    <t>Общий</t>
  </si>
  <si>
    <t>Неконтрольная доля участия</t>
  </si>
  <si>
    <t>Общий  собственных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</si>
</sst>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4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43" fontId="8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68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9" fillId="0" borderId="0" xfId="0" applyFont="1" applyFill="1"/>
    <xf numFmtId="167" fontId="49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167" fontId="49" fillId="0" borderId="0" xfId="12" applyNumberFormat="1" applyFont="1" applyFill="1" applyBorder="1" applyAlignment="1" applyProtection="1">
      <alignment horizontal="center"/>
    </xf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167" fontId="49" fillId="0" borderId="5" xfId="12" applyNumberFormat="1" applyFont="1" applyFill="1" applyBorder="1" applyAlignment="1" applyProtection="1">
      <alignment horizontal="right"/>
    </xf>
    <xf numFmtId="167" fontId="62" fillId="0" borderId="5" xfId="12" applyNumberFormat="1" applyFont="1" applyFill="1" applyBorder="1" applyAlignment="1" applyProtection="1">
      <alignment horizontal="right"/>
    </xf>
    <xf numFmtId="0" fontId="71" fillId="0" borderId="0" xfId="0" applyFont="1" applyFill="1" applyBorder="1" applyAlignment="1">
      <alignment horizontal="right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2" fillId="0" borderId="0" xfId="6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20" fillId="0" borderId="1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22" fillId="0" borderId="0" xfId="2" applyFont="1" applyAlignment="1">
      <alignment vertical="top"/>
    </xf>
    <xf numFmtId="0" fontId="22" fillId="0" borderId="0" xfId="2" applyFont="1"/>
    <xf numFmtId="0" fontId="20" fillId="0" borderId="0" xfId="2" applyFont="1" applyAlignment="1">
      <alignment wrapText="1"/>
    </xf>
    <xf numFmtId="0" fontId="20" fillId="0" borderId="0" xfId="2" applyFont="1" applyAlignment="1">
      <alignment horizontal="left" wrapText="1"/>
    </xf>
    <xf numFmtId="0" fontId="68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69" fillId="0" borderId="0" xfId="0" applyFont="1" applyAlignment="1">
      <alignment vertical="top"/>
    </xf>
    <xf numFmtId="0" fontId="70" fillId="0" borderId="0" xfId="0" applyFont="1" applyAlignment="1">
      <alignment horizontal="left" vertical="top" indent="1"/>
    </xf>
    <xf numFmtId="0" fontId="70" fillId="0" borderId="0" xfId="0" applyFont="1" applyAlignment="1">
      <alignment vertical="top"/>
    </xf>
    <xf numFmtId="0" fontId="69" fillId="0" borderId="0" xfId="3" applyFont="1" applyAlignment="1">
      <alignment vertical="center" wrapText="1"/>
    </xf>
    <xf numFmtId="0" fontId="69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 inden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5">
    <cellStyle name="Comma" xfId="12" builtinId="3"/>
    <cellStyle name="Comma 2" xfId="11" xr:uid="{00000000-0005-0000-0000-000000000000}"/>
    <cellStyle name="Comma 2 2" xfId="17" xr:uid="{00000000-0005-0000-0000-000001000000}"/>
    <cellStyle name="Comma 2 2 2" xfId="41" xr:uid="{00000000-0005-0000-0000-000002000000}"/>
    <cellStyle name="Comma 3" xfId="16" xr:uid="{00000000-0005-0000-0000-000003000000}"/>
    <cellStyle name="Comma 3 2" xfId="24" xr:uid="{00000000-0005-0000-0000-000004000000}"/>
    <cellStyle name="Comma 3 3" xfId="39" xr:uid="{00000000-0005-0000-0000-000005000000}"/>
    <cellStyle name="Comma 3 4" xfId="37" xr:uid="{00000000-0005-0000-0000-000006000000}"/>
    <cellStyle name="Comma 4" xfId="18" xr:uid="{00000000-0005-0000-0000-000007000000}"/>
    <cellStyle name="Comma 5" xfId="40" xr:uid="{00000000-0005-0000-0000-000008000000}"/>
    <cellStyle name="Hyperlink 2" xfId="34" xr:uid="{00000000-0005-0000-0000-000009000000}"/>
    <cellStyle name="Normal" xfId="0" builtinId="0"/>
    <cellStyle name="Normal 10" xfId="31" xr:uid="{00000000-0005-0000-0000-00000A000000}"/>
    <cellStyle name="Normal 2" xfId="14" xr:uid="{00000000-0005-0000-0000-00000B000000}"/>
    <cellStyle name="Normal 2 10" xfId="28" xr:uid="{00000000-0005-0000-0000-00000C000000}"/>
    <cellStyle name="Normal 2 2" xfId="25" xr:uid="{00000000-0005-0000-0000-00000D000000}"/>
    <cellStyle name="Normal 2 2 2" xfId="44" xr:uid="{00000000-0005-0000-0000-00000E000000}"/>
    <cellStyle name="Normal 2 3" xfId="19" xr:uid="{00000000-0005-0000-0000-00000F000000}"/>
    <cellStyle name="Normal 3" xfId="20" xr:uid="{00000000-0005-0000-0000-000010000000}"/>
    <cellStyle name="Normal 4" xfId="23" xr:uid="{00000000-0005-0000-0000-000011000000}"/>
    <cellStyle name="Normal 5" xfId="26" xr:uid="{00000000-0005-0000-0000-000012000000}"/>
    <cellStyle name="Normal 6" xfId="30" xr:uid="{00000000-0005-0000-0000-000013000000}"/>
    <cellStyle name="Normal 6 2" xfId="32" xr:uid="{00000000-0005-0000-0000-000014000000}"/>
    <cellStyle name="Normal 7" xfId="29" xr:uid="{00000000-0005-0000-0000-000015000000}"/>
    <cellStyle name="Normal 8" xfId="15" xr:uid="{00000000-0005-0000-0000-000016000000}"/>
    <cellStyle name="Normal 8 2" xfId="43" xr:uid="{00000000-0005-0000-0000-000017000000}"/>
    <cellStyle name="Normal 8 3" xfId="33" xr:uid="{00000000-0005-0000-0000-000018000000}"/>
    <cellStyle name="Normal 9" xfId="35" xr:uid="{00000000-0005-0000-0000-000019000000}"/>
    <cellStyle name="Normal_BAL" xfId="1" xr:uid="{00000000-0005-0000-0000-00001A000000}"/>
    <cellStyle name="Normal_Financial statements 2000 Alcomet" xfId="2" xr:uid="{00000000-0005-0000-0000-00001B000000}"/>
    <cellStyle name="Normal_Financial statements_bg model 2002" xfId="3" xr:uid="{00000000-0005-0000-0000-00001C000000}"/>
    <cellStyle name="Normal_FS_2004_Final_28.03.05" xfId="4" xr:uid="{00000000-0005-0000-0000-00001D000000}"/>
    <cellStyle name="Normal_FS_SOPHARMA_2005 (2)" xfId="5" xr:uid="{00000000-0005-0000-0000-00001E000000}"/>
    <cellStyle name="Normal_FS'05-Neochim group-raboten_Final2" xfId="6" xr:uid="{00000000-0005-0000-0000-00001F000000}"/>
    <cellStyle name="Normal_P&amp;L" xfId="7" xr:uid="{00000000-0005-0000-0000-000020000000}"/>
    <cellStyle name="Normal_P&amp;L_Financial statements_bg model 2002" xfId="8" xr:uid="{00000000-0005-0000-0000-000021000000}"/>
    <cellStyle name="Normal_Sheet2" xfId="9" xr:uid="{00000000-0005-0000-0000-000022000000}"/>
    <cellStyle name="Normal_SOPHARMA_FS_01_12_2007_predvaritelen" xfId="10" xr:uid="{00000000-0005-0000-0000-000023000000}"/>
    <cellStyle name="Percent" xfId="13" builtinId="5"/>
    <cellStyle name="Percent 2" xfId="27" xr:uid="{00000000-0005-0000-0000-000024000000}"/>
    <cellStyle name="Percent 3" xfId="21" xr:uid="{00000000-0005-0000-0000-000025000000}"/>
    <cellStyle name="Percent 3 2" xfId="42" xr:uid="{00000000-0005-0000-0000-000026000000}"/>
    <cellStyle name="Percent 3 3" xfId="36" xr:uid="{00000000-0005-0000-0000-000027000000}"/>
    <cellStyle name="Обычный 2" xfId="22" xr:uid="{00000000-0005-0000-0000-00002A000000}"/>
    <cellStyle name="Обычный_8" xfId="38" xr:uid="{00000000-0005-0000-0000-00002B00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77" zoomScaleNormal="70" zoomScaleSheetLayoutView="77" workbookViewId="0"/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12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13</v>
      </c>
      <c r="D5" s="8" t="s">
        <v>14</v>
      </c>
      <c r="E5" s="9"/>
      <c r="F5" s="10"/>
      <c r="G5" s="10"/>
      <c r="H5" s="10"/>
      <c r="I5" s="10"/>
    </row>
    <row r="6" spans="1:9" ht="17.25" customHeight="1">
      <c r="A6" s="7"/>
      <c r="D6" s="8" t="s">
        <v>0</v>
      </c>
      <c r="E6" s="9"/>
      <c r="F6" s="10"/>
      <c r="G6" s="10"/>
      <c r="H6" s="10"/>
      <c r="I6" s="10"/>
    </row>
    <row r="7" spans="1:9" ht="18.75">
      <c r="A7" s="7"/>
      <c r="D7" s="8" t="s">
        <v>15</v>
      </c>
      <c r="H7" s="10"/>
      <c r="I7" s="10"/>
    </row>
    <row r="8" spans="1:9" ht="16.5">
      <c r="A8" s="11"/>
      <c r="D8" s="8" t="s">
        <v>7</v>
      </c>
      <c r="E8" s="9"/>
      <c r="F8" s="10"/>
      <c r="G8" s="10"/>
      <c r="H8" s="10"/>
      <c r="I8" s="10"/>
    </row>
    <row r="9" spans="1:9" ht="18.75">
      <c r="A9" s="7"/>
      <c r="D9" s="8" t="s">
        <v>10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16</v>
      </c>
      <c r="D12" s="13" t="s">
        <v>14</v>
      </c>
      <c r="E12" s="14"/>
      <c r="F12" s="14"/>
      <c r="G12" s="15"/>
    </row>
    <row r="13" spans="1:9" ht="18.75">
      <c r="A13" s="7"/>
      <c r="D13" s="13"/>
      <c r="E13" s="14"/>
      <c r="F13" s="14"/>
      <c r="G13" s="15"/>
    </row>
    <row r="14" spans="1:9" ht="18.75">
      <c r="A14" s="7" t="s">
        <v>17</v>
      </c>
      <c r="D14" s="13" t="s">
        <v>11</v>
      </c>
      <c r="E14" s="13"/>
      <c r="F14" s="13"/>
      <c r="G14" s="16"/>
      <c r="H14" s="10"/>
      <c r="I14" s="10"/>
    </row>
    <row r="15" spans="1:9" ht="16.5">
      <c r="D15" s="13" t="s">
        <v>10</v>
      </c>
      <c r="E15" s="13"/>
      <c r="F15" s="13"/>
      <c r="G15" s="16"/>
      <c r="H15" s="10"/>
      <c r="I15" s="10"/>
    </row>
    <row r="16" spans="1:9" ht="16.5">
      <c r="D16" s="13"/>
      <c r="E16" s="14"/>
      <c r="F16" s="14"/>
      <c r="G16" s="16"/>
      <c r="H16" s="10"/>
      <c r="I16" s="10"/>
    </row>
    <row r="17" spans="1:9" ht="18.75">
      <c r="A17" s="7" t="s">
        <v>18</v>
      </c>
      <c r="D17" s="13" t="s">
        <v>1</v>
      </c>
      <c r="E17" s="14"/>
      <c r="F17" s="14"/>
      <c r="G17" s="16"/>
      <c r="H17" s="10"/>
      <c r="I17" s="10"/>
    </row>
    <row r="18" spans="1:9" ht="18.75">
      <c r="A18" s="7"/>
      <c r="D18" s="13"/>
      <c r="E18" s="14"/>
      <c r="F18" s="14"/>
      <c r="G18" s="16"/>
      <c r="H18" s="10"/>
      <c r="I18" s="10"/>
    </row>
    <row r="19" spans="1:9" ht="18.75">
      <c r="A19" s="7" t="s">
        <v>19</v>
      </c>
      <c r="B19" s="7"/>
      <c r="C19" s="7"/>
      <c r="D19" s="13" t="s">
        <v>8</v>
      </c>
      <c r="E19" s="14"/>
      <c r="F19" s="14"/>
      <c r="G19" s="16"/>
      <c r="H19" s="10"/>
      <c r="I19" s="10"/>
    </row>
    <row r="20" spans="1:9" ht="18.75">
      <c r="A20" s="7"/>
      <c r="D20" s="13"/>
      <c r="E20" s="14"/>
      <c r="F20" s="14"/>
      <c r="G20" s="15"/>
      <c r="H20" s="7"/>
      <c r="I20" s="7"/>
    </row>
    <row r="21" spans="1:9" ht="18.75">
      <c r="A21" s="7" t="s">
        <v>20</v>
      </c>
      <c r="C21" s="17"/>
      <c r="D21" s="13" t="s">
        <v>21</v>
      </c>
      <c r="E21" s="14"/>
      <c r="F21" s="14"/>
      <c r="G21" s="15"/>
      <c r="H21" s="7"/>
      <c r="I21" s="7"/>
    </row>
    <row r="22" spans="1:9" ht="18.75">
      <c r="A22" s="7"/>
      <c r="D22" s="13"/>
      <c r="E22" s="14"/>
      <c r="F22" s="14"/>
      <c r="G22" s="15"/>
      <c r="H22" s="7"/>
      <c r="I22" s="7"/>
    </row>
    <row r="23" spans="1:9" ht="18.75">
      <c r="A23" s="7"/>
      <c r="D23" s="13"/>
      <c r="E23" s="14"/>
      <c r="F23" s="14"/>
      <c r="G23" s="15"/>
    </row>
    <row r="24" spans="1:9" ht="18.75">
      <c r="A24" s="7" t="s">
        <v>22</v>
      </c>
      <c r="D24" s="13" t="s">
        <v>23</v>
      </c>
      <c r="E24" s="14"/>
      <c r="F24" s="14"/>
      <c r="G24" s="15"/>
    </row>
    <row r="25" spans="1:9" ht="18.75">
      <c r="A25" s="7"/>
      <c r="D25" s="13" t="s">
        <v>24</v>
      </c>
      <c r="E25" s="14"/>
      <c r="F25" s="14"/>
      <c r="G25" s="15"/>
    </row>
    <row r="26" spans="1:9" ht="18.75">
      <c r="F26" s="15"/>
      <c r="G26" s="18"/>
    </row>
    <row r="27" spans="1:9" ht="18.75">
      <c r="A27" s="7" t="s">
        <v>25</v>
      </c>
      <c r="C27" s="17"/>
      <c r="D27" s="8" t="s">
        <v>26</v>
      </c>
      <c r="E27" s="135"/>
      <c r="F27" s="18"/>
      <c r="G27" s="20"/>
    </row>
    <row r="28" spans="1:9" ht="18.75">
      <c r="A28" s="7"/>
      <c r="C28" s="17"/>
      <c r="D28" s="8" t="s">
        <v>2</v>
      </c>
      <c r="E28" s="135"/>
      <c r="F28" s="18"/>
      <c r="G28" s="20"/>
      <c r="H28" s="21"/>
      <c r="I28" s="21"/>
    </row>
    <row r="29" spans="1:9" ht="18" customHeight="1">
      <c r="A29" s="7"/>
      <c r="C29" s="10"/>
      <c r="D29" s="8" t="s">
        <v>3</v>
      </c>
      <c r="E29" s="9"/>
      <c r="F29" s="18"/>
      <c r="G29" s="136"/>
      <c r="H29" s="137"/>
      <c r="I29" s="138"/>
    </row>
    <row r="30" spans="1:9" ht="18.75">
      <c r="A30" s="7"/>
      <c r="D30" s="8"/>
      <c r="E30" s="20"/>
      <c r="F30" s="18"/>
      <c r="G30" s="20"/>
      <c r="H30" s="21"/>
      <c r="I30" s="21"/>
    </row>
    <row r="31" spans="1:9" ht="18.75">
      <c r="A31" s="7" t="s">
        <v>27</v>
      </c>
      <c r="D31" s="279" t="s">
        <v>28</v>
      </c>
      <c r="E31" s="280"/>
      <c r="F31" s="280"/>
      <c r="G31" s="280"/>
      <c r="H31" s="7"/>
      <c r="I31" s="7"/>
    </row>
    <row r="32" spans="1:9" ht="18.75">
      <c r="A32" s="7"/>
      <c r="D32" s="279" t="s">
        <v>29</v>
      </c>
      <c r="E32" s="280"/>
      <c r="F32" s="280"/>
      <c r="G32" s="280"/>
      <c r="H32" s="7"/>
      <c r="I32" s="7"/>
    </row>
    <row r="33" spans="1:9" ht="18.75">
      <c r="A33" s="7"/>
      <c r="D33" s="279" t="s">
        <v>30</v>
      </c>
      <c r="E33" s="280"/>
      <c r="F33" s="280"/>
      <c r="G33" s="280"/>
      <c r="H33" s="7"/>
      <c r="I33" s="7"/>
    </row>
    <row r="34" spans="1:9" ht="18.75">
      <c r="A34" s="7"/>
      <c r="D34" s="279" t="s">
        <v>31</v>
      </c>
      <c r="E34" s="280"/>
      <c r="F34" s="280"/>
      <c r="G34" s="280"/>
    </row>
    <row r="35" spans="1:9" ht="18.75">
      <c r="A35" s="7"/>
      <c r="D35" s="279" t="s">
        <v>32</v>
      </c>
      <c r="E35" s="280"/>
      <c r="F35" s="280"/>
      <c r="G35" s="280"/>
    </row>
    <row r="36" spans="1:9" ht="18.75">
      <c r="A36" s="7"/>
      <c r="D36" s="279" t="s">
        <v>33</v>
      </c>
      <c r="E36" s="280"/>
      <c r="F36" s="280"/>
      <c r="G36" s="280"/>
    </row>
    <row r="37" spans="1:9" ht="18.75">
      <c r="A37" s="7"/>
      <c r="D37" s="8"/>
      <c r="E37" s="135"/>
      <c r="F37" s="135"/>
      <c r="G37" s="135"/>
    </row>
    <row r="38" spans="1:9" ht="18.75">
      <c r="A38" s="7"/>
      <c r="C38" s="21"/>
      <c r="E38" s="135"/>
      <c r="F38" s="135"/>
      <c r="G38" s="135"/>
    </row>
    <row r="39" spans="1:9" ht="18.75">
      <c r="A39" s="7"/>
      <c r="E39" s="19"/>
      <c r="F39" s="15"/>
      <c r="G39" s="19"/>
    </row>
    <row r="40" spans="1:9" ht="18.75">
      <c r="A40" s="7"/>
      <c r="D40" s="279"/>
      <c r="E40" s="20"/>
      <c r="F40" s="19"/>
      <c r="G40" s="20"/>
      <c r="H40" s="21"/>
      <c r="I40" s="21"/>
    </row>
    <row r="41" spans="1:9" ht="18.75">
      <c r="A41" s="7" t="s">
        <v>34</v>
      </c>
      <c r="D41" s="6" t="s">
        <v>35</v>
      </c>
      <c r="E41" s="19"/>
      <c r="F41" s="15"/>
      <c r="G41" s="19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 ht="18.75">
      <c r="A47" s="7"/>
      <c r="F47" s="7"/>
    </row>
    <row r="48" spans="1:9" ht="18.75">
      <c r="A48" s="7"/>
      <c r="F48" s="7"/>
    </row>
    <row r="49"/>
    <row r="50"/>
    <row r="51"/>
    <row r="52"/>
    <row r="53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1"/>
  <sheetViews>
    <sheetView showWhiteSpace="0" view="pageBreakPreview" zoomScale="77" zoomScaleNormal="90" zoomScaleSheetLayoutView="77" workbookViewId="0">
      <selection activeCell="K18" sqref="K18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28515625" style="22"/>
  </cols>
  <sheetData>
    <row r="1" spans="1:10">
      <c r="A1" s="351" t="s">
        <v>36</v>
      </c>
      <c r="B1" s="352"/>
      <c r="C1" s="352"/>
      <c r="D1" s="352"/>
      <c r="E1" s="352"/>
      <c r="F1" s="352"/>
      <c r="G1" s="352"/>
    </row>
    <row r="2" spans="1:10" s="23" customFormat="1">
      <c r="A2" s="353" t="s">
        <v>37</v>
      </c>
      <c r="B2" s="354"/>
      <c r="C2" s="354"/>
      <c r="D2" s="354"/>
      <c r="E2" s="354"/>
      <c r="F2" s="354"/>
      <c r="G2" s="354"/>
    </row>
    <row r="3" spans="1:10">
      <c r="A3" s="70" t="s">
        <v>38</v>
      </c>
      <c r="B3" s="183"/>
      <c r="C3" s="24"/>
      <c r="D3" s="24"/>
      <c r="E3" s="24"/>
      <c r="F3" s="24"/>
      <c r="G3" s="24"/>
    </row>
    <row r="4" spans="1:10" ht="4.5" customHeight="1">
      <c r="A4" s="289"/>
      <c r="B4" s="183"/>
      <c r="C4" s="24"/>
      <c r="D4" s="24"/>
      <c r="E4" s="24"/>
      <c r="F4" s="24"/>
      <c r="G4" s="24"/>
    </row>
    <row r="5" spans="1:10" ht="5.25" customHeight="1">
      <c r="A5" s="289"/>
      <c r="B5" s="183"/>
      <c r="C5" s="24"/>
      <c r="D5" s="24"/>
      <c r="E5" s="24"/>
      <c r="F5" s="24"/>
      <c r="G5" s="24"/>
    </row>
    <row r="6" spans="1:10" ht="61.5" customHeight="1">
      <c r="A6" s="23"/>
      <c r="B6" s="355" t="s">
        <v>4</v>
      </c>
      <c r="C6" s="290"/>
      <c r="D6" s="298" t="s">
        <v>121</v>
      </c>
      <c r="E6" s="299"/>
      <c r="F6" s="298" t="s">
        <v>122</v>
      </c>
      <c r="G6" s="290"/>
    </row>
    <row r="7" spans="1:10">
      <c r="A7" s="23"/>
      <c r="B7" s="355"/>
      <c r="C7" s="290"/>
      <c r="D7" s="305" t="s">
        <v>6</v>
      </c>
      <c r="E7" s="299"/>
      <c r="F7" s="305" t="s">
        <v>6</v>
      </c>
      <c r="G7" s="290"/>
    </row>
    <row r="8" spans="1:10">
      <c r="A8" s="25"/>
    </row>
    <row r="9" spans="1:10">
      <c r="A9" s="25"/>
    </row>
    <row r="10" spans="1:10" ht="15" customHeight="1">
      <c r="A10" s="309" t="s">
        <v>39</v>
      </c>
      <c r="B10" s="31">
        <v>3</v>
      </c>
      <c r="D10" s="27">
        <v>1018446</v>
      </c>
      <c r="F10" s="27">
        <v>924776</v>
      </c>
      <c r="H10" s="293"/>
      <c r="J10" s="28"/>
    </row>
    <row r="11" spans="1:10">
      <c r="A11" s="309" t="s">
        <v>40</v>
      </c>
      <c r="B11" s="31">
        <v>4</v>
      </c>
      <c r="D11" s="27">
        <v>7599</v>
      </c>
      <c r="F11" s="27">
        <v>11584</v>
      </c>
    </row>
    <row r="12" spans="1:10">
      <c r="A12" s="310" t="s">
        <v>41</v>
      </c>
      <c r="D12" s="30">
        <v>9357</v>
      </c>
      <c r="F12" s="30">
        <v>-1207</v>
      </c>
      <c r="G12" s="31"/>
      <c r="J12" s="28"/>
    </row>
    <row r="13" spans="1:10">
      <c r="A13" s="309" t="s">
        <v>42</v>
      </c>
      <c r="B13" s="31">
        <v>5</v>
      </c>
      <c r="D13" s="27">
        <v>-67016</v>
      </c>
      <c r="F13" s="27">
        <v>-66766</v>
      </c>
      <c r="H13" s="32"/>
      <c r="J13" s="28"/>
    </row>
    <row r="14" spans="1:10">
      <c r="A14" s="309" t="s">
        <v>43</v>
      </c>
      <c r="B14" s="31">
        <v>6</v>
      </c>
      <c r="D14" s="27">
        <v>-55823</v>
      </c>
      <c r="F14" s="27">
        <v>-54290</v>
      </c>
      <c r="H14" s="32"/>
      <c r="J14" s="28"/>
    </row>
    <row r="15" spans="1:10">
      <c r="A15" s="309" t="s">
        <v>44</v>
      </c>
      <c r="B15" s="31">
        <v>7</v>
      </c>
      <c r="D15" s="27">
        <v>-95200</v>
      </c>
      <c r="F15" s="27">
        <v>-94691</v>
      </c>
      <c r="H15" s="33"/>
    </row>
    <row r="16" spans="1:10">
      <c r="A16" s="309" t="s">
        <v>45</v>
      </c>
      <c r="B16" s="31">
        <v>15.16</v>
      </c>
      <c r="D16" s="27">
        <v>-32741</v>
      </c>
      <c r="F16" s="27">
        <v>-32614</v>
      </c>
      <c r="H16" s="32"/>
    </row>
    <row r="17" spans="1:11">
      <c r="A17" s="309" t="s">
        <v>46</v>
      </c>
      <c r="D17" s="27">
        <v>-742556</v>
      </c>
      <c r="F17" s="27">
        <v>-639664</v>
      </c>
      <c r="H17" s="32"/>
    </row>
    <row r="18" spans="1:11">
      <c r="A18" s="309" t="s">
        <v>47</v>
      </c>
      <c r="B18" s="31">
        <v>8</v>
      </c>
      <c r="D18" s="27">
        <f>-9247-1</f>
        <v>-9248</v>
      </c>
      <c r="F18" s="27">
        <v>-6139</v>
      </c>
      <c r="H18" s="33"/>
      <c r="J18" s="28"/>
    </row>
    <row r="19" spans="1:11" ht="15" customHeight="1">
      <c r="A19" s="308" t="s">
        <v>48</v>
      </c>
      <c r="D19" s="34">
        <f>SUM(D10:D18)</f>
        <v>32818</v>
      </c>
      <c r="F19" s="34">
        <f>SUM(F10:F18)</f>
        <v>40989</v>
      </c>
      <c r="H19" s="32"/>
      <c r="K19" s="28"/>
    </row>
    <row r="20" spans="1:11" ht="8.25" customHeight="1">
      <c r="A20" s="23"/>
      <c r="D20" s="27"/>
      <c r="F20" s="27"/>
      <c r="H20" s="32"/>
    </row>
    <row r="21" spans="1:11" ht="14.1" customHeight="1">
      <c r="A21" s="23" t="s">
        <v>49</v>
      </c>
      <c r="B21" s="31">
        <v>10</v>
      </c>
      <c r="D21" s="38">
        <f>-1074+2</f>
        <v>-1072</v>
      </c>
      <c r="F21" s="38">
        <v>-677</v>
      </c>
      <c r="H21" s="32"/>
    </row>
    <row r="22" spans="1:11" ht="8.4499999999999993" customHeight="1">
      <c r="A22" s="23"/>
      <c r="D22" s="27"/>
      <c r="F22" s="27"/>
      <c r="H22" s="32"/>
    </row>
    <row r="23" spans="1:11">
      <c r="A23" s="309" t="s">
        <v>50</v>
      </c>
      <c r="B23" s="31">
        <v>11</v>
      </c>
      <c r="D23" s="27">
        <f>3478</f>
        <v>3478</v>
      </c>
      <c r="F23" s="27">
        <v>5573</v>
      </c>
      <c r="H23" s="32"/>
    </row>
    <row r="24" spans="1:11">
      <c r="A24" s="309" t="s">
        <v>51</v>
      </c>
      <c r="B24" s="31">
        <v>12</v>
      </c>
      <c r="D24" s="27">
        <f>-15552-1</f>
        <v>-15553</v>
      </c>
      <c r="F24" s="27">
        <v>-9585</v>
      </c>
      <c r="H24" s="32"/>
    </row>
    <row r="25" spans="1:11">
      <c r="A25" s="311" t="s">
        <v>52</v>
      </c>
      <c r="D25" s="34">
        <f>SUM(D23:D24)</f>
        <v>-12075</v>
      </c>
      <c r="F25" s="34">
        <f>SUM(F23:F24)</f>
        <v>-4012</v>
      </c>
      <c r="H25" s="32"/>
    </row>
    <row r="26" spans="1:11" ht="9" customHeight="1">
      <c r="A26" s="35"/>
      <c r="D26" s="37"/>
      <c r="F26" s="37"/>
      <c r="H26" s="32"/>
    </row>
    <row r="27" spans="1:11">
      <c r="A27" s="309" t="s">
        <v>53</v>
      </c>
      <c r="B27" s="31">
        <v>13</v>
      </c>
      <c r="D27" s="27">
        <v>2355</v>
      </c>
      <c r="F27" s="27">
        <v>1620</v>
      </c>
      <c r="H27" s="32"/>
    </row>
    <row r="28" spans="1:11" hidden="1">
      <c r="A28" s="23" t="s">
        <v>9</v>
      </c>
      <c r="D28" s="27">
        <v>0</v>
      </c>
      <c r="F28" s="27">
        <v>0</v>
      </c>
      <c r="H28" s="32"/>
    </row>
    <row r="29" spans="1:11">
      <c r="A29" s="23" t="s">
        <v>54</v>
      </c>
      <c r="D29" s="27">
        <v>0</v>
      </c>
      <c r="F29" s="27">
        <v>4595</v>
      </c>
      <c r="H29" s="32"/>
    </row>
    <row r="30" spans="1:11">
      <c r="A30" s="308" t="s">
        <v>55</v>
      </c>
      <c r="D30" s="34">
        <f>D19+D25+D27+D21</f>
        <v>22026</v>
      </c>
      <c r="F30" s="34">
        <f>F19+F25+F27+F28+F29+F21</f>
        <v>42515</v>
      </c>
      <c r="H30" s="36"/>
    </row>
    <row r="31" spans="1:11" ht="6.75" customHeight="1">
      <c r="A31" s="289"/>
      <c r="D31" s="147"/>
      <c r="F31" s="147"/>
      <c r="H31" s="36"/>
    </row>
    <row r="32" spans="1:11">
      <c r="A32" s="309" t="s">
        <v>56</v>
      </c>
      <c r="D32" s="38">
        <v>-4512</v>
      </c>
      <c r="F32" s="38">
        <v>-5648</v>
      </c>
      <c r="H32" s="36"/>
    </row>
    <row r="33" spans="1:10" ht="6.75" customHeight="1">
      <c r="A33" s="289"/>
      <c r="B33" s="184"/>
      <c r="C33" s="39"/>
      <c r="D33" s="37"/>
      <c r="E33" s="39"/>
      <c r="F33" s="37"/>
      <c r="G33" s="39"/>
      <c r="H33" s="36"/>
      <c r="J33" s="40"/>
    </row>
    <row r="34" spans="1:10" ht="7.5" customHeight="1">
      <c r="A34" s="289"/>
      <c r="B34" s="184"/>
      <c r="C34" s="39"/>
      <c r="D34" s="37"/>
      <c r="E34" s="39"/>
      <c r="F34" s="37"/>
      <c r="G34" s="39"/>
      <c r="H34" s="36"/>
      <c r="J34" s="40"/>
    </row>
    <row r="35" spans="1:10" ht="15.75" thickBot="1">
      <c r="A35" s="307" t="s">
        <v>57</v>
      </c>
      <c r="B35" s="184"/>
      <c r="C35" s="39"/>
      <c r="D35" s="133">
        <f>D30+D32</f>
        <v>17514</v>
      </c>
      <c r="E35" s="39"/>
      <c r="F35" s="133">
        <f>F30+F32</f>
        <v>36867</v>
      </c>
      <c r="G35" s="39"/>
      <c r="H35" s="306"/>
      <c r="J35" s="40"/>
    </row>
    <row r="36" spans="1:10" ht="15.75" thickTop="1">
      <c r="A36" s="289"/>
      <c r="B36" s="184"/>
      <c r="C36" s="39"/>
      <c r="D36" s="37"/>
      <c r="E36" s="39"/>
      <c r="F36" s="37"/>
      <c r="G36" s="39"/>
      <c r="H36" s="36"/>
      <c r="J36" s="40"/>
    </row>
    <row r="37" spans="1:10">
      <c r="A37" s="308" t="s">
        <v>58</v>
      </c>
      <c r="C37" s="41"/>
      <c r="D37" s="37"/>
      <c r="E37" s="41"/>
      <c r="F37" s="37"/>
      <c r="G37" s="39"/>
      <c r="H37" s="36"/>
      <c r="J37" s="40"/>
    </row>
    <row r="38" spans="1:10">
      <c r="A38" s="312" t="s">
        <v>59</v>
      </c>
      <c r="C38" s="41"/>
      <c r="D38" s="37"/>
      <c r="E38" s="41"/>
      <c r="F38" s="37"/>
      <c r="G38" s="39"/>
      <c r="H38" s="36"/>
      <c r="J38" s="40"/>
    </row>
    <row r="39" spans="1:10">
      <c r="A39" s="286" t="s">
        <v>60</v>
      </c>
      <c r="C39" s="41"/>
      <c r="D39" s="50">
        <v>-41</v>
      </c>
      <c r="E39" s="41"/>
      <c r="F39" s="37">
        <v>0</v>
      </c>
      <c r="G39" s="39"/>
      <c r="H39" s="36"/>
      <c r="J39" s="40"/>
    </row>
    <row r="40" spans="1:10">
      <c r="A40" s="313" t="s">
        <v>61</v>
      </c>
      <c r="B40" s="31">
        <v>14</v>
      </c>
      <c r="C40" s="41"/>
      <c r="D40" s="50">
        <v>-647</v>
      </c>
      <c r="E40" s="41"/>
      <c r="F40" s="50">
        <v>-299</v>
      </c>
      <c r="G40" s="39"/>
      <c r="H40" s="36"/>
      <c r="J40" s="40"/>
    </row>
    <row r="41" spans="1:10" ht="30">
      <c r="A41" s="29" t="s">
        <v>64</v>
      </c>
      <c r="C41" s="41"/>
      <c r="D41" s="50">
        <v>4</v>
      </c>
      <c r="E41" s="41"/>
      <c r="F41" s="50">
        <v>0</v>
      </c>
      <c r="G41" s="39"/>
      <c r="H41" s="36"/>
      <c r="J41" s="40"/>
    </row>
    <row r="42" spans="1:10">
      <c r="A42" s="286"/>
      <c r="C42" s="41"/>
      <c r="D42" s="288">
        <f>SUM(D39:D41)</f>
        <v>-684</v>
      </c>
      <c r="E42" s="41"/>
      <c r="F42" s="288">
        <f>SUM(F40:F40)</f>
        <v>-299</v>
      </c>
      <c r="G42" s="39"/>
      <c r="H42" s="36"/>
      <c r="J42" s="40"/>
    </row>
    <row r="43" spans="1:10">
      <c r="A43" s="312" t="s">
        <v>62</v>
      </c>
      <c r="B43" s="185"/>
      <c r="C43" s="41"/>
      <c r="D43" s="50"/>
      <c r="E43" s="41"/>
      <c r="F43" s="37"/>
      <c r="G43" s="39"/>
      <c r="H43" s="36"/>
      <c r="J43" s="40"/>
    </row>
    <row r="44" spans="1:10">
      <c r="A44" s="313" t="s">
        <v>63</v>
      </c>
      <c r="B44" s="185"/>
      <c r="C44" s="41"/>
      <c r="D44" s="50">
        <f>-655-774</f>
        <v>-1429</v>
      </c>
      <c r="E44" s="50"/>
      <c r="F44" s="50">
        <v>4267</v>
      </c>
      <c r="G44" s="39"/>
      <c r="H44" s="36"/>
      <c r="J44" s="40"/>
    </row>
    <row r="45" spans="1:10">
      <c r="A45" s="289"/>
      <c r="B45" s="185"/>
      <c r="C45" s="41"/>
      <c r="D45" s="34">
        <f>SUM(D44:D44)</f>
        <v>-1429</v>
      </c>
      <c r="E45" s="41"/>
      <c r="F45" s="34">
        <f>SUM(F44:F44)</f>
        <v>4267</v>
      </c>
      <c r="G45" s="39"/>
      <c r="H45" s="36"/>
      <c r="J45" s="40"/>
    </row>
    <row r="46" spans="1:10">
      <c r="A46" s="307" t="s">
        <v>65</v>
      </c>
      <c r="B46" s="185">
        <v>14</v>
      </c>
      <c r="C46" s="41"/>
      <c r="D46" s="34">
        <f>D42+D45</f>
        <v>-2113</v>
      </c>
      <c r="E46" s="41"/>
      <c r="F46" s="34">
        <f>F42+F45</f>
        <v>3968</v>
      </c>
      <c r="G46" s="39"/>
      <c r="H46" s="36"/>
      <c r="J46" s="40"/>
    </row>
    <row r="47" spans="1:10">
      <c r="A47" s="289"/>
      <c r="B47" s="185"/>
      <c r="C47" s="41"/>
      <c r="D47" s="37"/>
      <c r="E47" s="41"/>
      <c r="F47" s="37"/>
      <c r="G47" s="39"/>
      <c r="H47" s="36"/>
      <c r="J47" s="40"/>
    </row>
    <row r="48" spans="1:10" ht="15.75" thickBot="1">
      <c r="A48" s="278" t="s">
        <v>66</v>
      </c>
      <c r="B48" s="184"/>
      <c r="C48" s="39"/>
      <c r="D48" s="133">
        <f>+D35+D46</f>
        <v>15401</v>
      </c>
      <c r="E48" s="39"/>
      <c r="F48" s="133">
        <f>+F35+F46</f>
        <v>40835</v>
      </c>
      <c r="G48" s="39"/>
      <c r="H48" s="36"/>
      <c r="J48" s="40"/>
    </row>
    <row r="49" spans="1:10" ht="8.25" customHeight="1" thickTop="1">
      <c r="A49" s="149"/>
      <c r="B49" s="185"/>
      <c r="C49" s="41"/>
      <c r="D49" s="37"/>
      <c r="E49" s="41"/>
      <c r="F49" s="37"/>
      <c r="G49" s="39"/>
      <c r="H49" s="36"/>
      <c r="J49" s="40"/>
    </row>
    <row r="50" spans="1:10">
      <c r="A50" s="314" t="s">
        <v>67</v>
      </c>
      <c r="B50" s="186"/>
      <c r="C50" s="43"/>
      <c r="D50" s="44"/>
      <c r="E50" s="43"/>
      <c r="F50" s="44"/>
      <c r="G50" s="45"/>
      <c r="H50" s="36"/>
    </row>
    <row r="51" spans="1:10">
      <c r="A51" s="315" t="s">
        <v>68</v>
      </c>
      <c r="B51" s="48"/>
      <c r="C51" s="46"/>
      <c r="D51" s="47">
        <v>21873</v>
      </c>
      <c r="E51" s="46"/>
      <c r="F51" s="47">
        <v>33778</v>
      </c>
      <c r="G51" s="48"/>
      <c r="H51" s="36"/>
    </row>
    <row r="52" spans="1:10">
      <c r="A52" s="316" t="s">
        <v>69</v>
      </c>
      <c r="B52" s="48"/>
      <c r="C52" s="46"/>
      <c r="D52" s="50">
        <v>-4359</v>
      </c>
      <c r="E52" s="46"/>
      <c r="F52" s="50">
        <v>3089</v>
      </c>
      <c r="G52" s="46"/>
      <c r="H52" s="36"/>
    </row>
    <row r="53" spans="1:10" ht="9" customHeight="1">
      <c r="A53" s="51"/>
      <c r="B53" s="186"/>
      <c r="C53" s="43"/>
      <c r="D53" s="146"/>
      <c r="E53" s="43"/>
      <c r="F53" s="146"/>
      <c r="G53" s="45"/>
      <c r="H53" s="36"/>
    </row>
    <row r="54" spans="1:10">
      <c r="A54" s="317" t="s">
        <v>70</v>
      </c>
      <c r="B54" s="186"/>
      <c r="C54" s="43"/>
      <c r="D54" s="146"/>
      <c r="E54" s="43"/>
      <c r="F54" s="146"/>
      <c r="G54" s="45"/>
      <c r="H54" s="36"/>
    </row>
    <row r="55" spans="1:10">
      <c r="A55" s="315" t="s">
        <v>68</v>
      </c>
      <c r="B55" s="48"/>
      <c r="C55" s="46"/>
      <c r="D55" s="47">
        <v>20534</v>
      </c>
      <c r="E55" s="46"/>
      <c r="F55" s="47">
        <v>36463</v>
      </c>
      <c r="G55" s="48"/>
      <c r="H55" s="36"/>
      <c r="J55" s="42"/>
    </row>
    <row r="56" spans="1:10">
      <c r="A56" s="316" t="s">
        <v>69</v>
      </c>
      <c r="B56" s="48"/>
      <c r="C56" s="46"/>
      <c r="D56" s="50">
        <v>-5133</v>
      </c>
      <c r="E56" s="46"/>
      <c r="F56" s="50">
        <v>4372</v>
      </c>
      <c r="G56" s="46"/>
      <c r="H56" s="36"/>
    </row>
    <row r="57" spans="1:10" ht="8.25" customHeight="1">
      <c r="A57" s="49"/>
      <c r="B57" s="52"/>
      <c r="C57" s="52"/>
      <c r="D57" s="53"/>
      <c r="E57" s="52"/>
      <c r="F57" s="53"/>
      <c r="G57" s="52"/>
    </row>
    <row r="58" spans="1:10">
      <c r="A58" s="29"/>
    </row>
    <row r="59" spans="1:10">
      <c r="A59" s="54"/>
    </row>
    <row r="60" spans="1:10">
      <c r="A60" s="356" t="s">
        <v>71</v>
      </c>
      <c r="B60" s="356"/>
      <c r="C60" s="356"/>
      <c r="D60" s="356"/>
      <c r="E60" s="356"/>
      <c r="F60" s="356"/>
      <c r="G60" s="39"/>
    </row>
    <row r="61" spans="1:10">
      <c r="A61" s="190"/>
      <c r="B61" s="184"/>
      <c r="C61" s="39"/>
      <c r="D61" s="39"/>
      <c r="E61" s="39"/>
      <c r="F61" s="39"/>
      <c r="G61" s="39"/>
    </row>
    <row r="62" spans="1:10">
      <c r="A62" s="190"/>
      <c r="B62" s="184"/>
      <c r="C62" s="39"/>
      <c r="D62" s="39"/>
      <c r="E62" s="39"/>
      <c r="F62" s="39"/>
      <c r="G62" s="39"/>
    </row>
    <row r="63" spans="1:10">
      <c r="A63" s="54"/>
    </row>
    <row r="65" spans="1:8">
      <c r="A65" s="55" t="s">
        <v>72</v>
      </c>
    </row>
    <row r="66" spans="1:8">
      <c r="A66" s="56" t="s">
        <v>73</v>
      </c>
    </row>
    <row r="68" spans="1:8">
      <c r="A68" s="57" t="s">
        <v>18</v>
      </c>
    </row>
    <row r="69" spans="1:8">
      <c r="A69" s="58" t="str">
        <f>'[1]Cover '!D15</f>
        <v>Борис Борисов</v>
      </c>
    </row>
    <row r="70" spans="1:8">
      <c r="A70" s="59"/>
    </row>
    <row r="71" spans="1:8">
      <c r="A71" s="60" t="s">
        <v>19</v>
      </c>
    </row>
    <row r="72" spans="1:8">
      <c r="A72" s="150" t="s">
        <v>8</v>
      </c>
    </row>
    <row r="74" spans="1:8">
      <c r="A74" s="23"/>
    </row>
    <row r="75" spans="1:8">
      <c r="A75" s="23"/>
    </row>
    <row r="76" spans="1:8">
      <c r="A76" s="23"/>
    </row>
    <row r="77" spans="1:8">
      <c r="A77" s="23"/>
      <c r="H77" s="294"/>
    </row>
    <row r="78" spans="1:8">
      <c r="A78" s="350"/>
      <c r="B78" s="350"/>
      <c r="C78" s="350"/>
      <c r="D78" s="350"/>
      <c r="E78" s="350"/>
      <c r="F78" s="350"/>
      <c r="G78" s="350"/>
    </row>
    <row r="79" spans="1:8" ht="17.25" customHeight="1">
      <c r="A79" s="55"/>
      <c r="B79" s="61"/>
      <c r="C79" s="61"/>
      <c r="D79" s="61"/>
      <c r="E79" s="61"/>
      <c r="F79" s="61"/>
      <c r="G79" s="61"/>
    </row>
    <row r="80" spans="1:8">
      <c r="A80" s="62"/>
    </row>
    <row r="81" spans="1:1">
      <c r="A81" s="63"/>
    </row>
    <row r="82" spans="1:1">
      <c r="A82" s="64"/>
    </row>
    <row r="83" spans="1:1">
      <c r="A83" s="64"/>
    </row>
    <row r="84" spans="1:1">
      <c r="A84" s="60"/>
    </row>
    <row r="85" spans="1:1">
      <c r="A85" s="65"/>
    </row>
    <row r="86" spans="1:1">
      <c r="A86" s="59"/>
    </row>
    <row r="91" spans="1:1">
      <c r="A91" s="66"/>
    </row>
  </sheetData>
  <mergeCells count="5">
    <mergeCell ref="A78:G78"/>
    <mergeCell ref="A1:G1"/>
    <mergeCell ref="A2:G2"/>
    <mergeCell ref="B6:B7"/>
    <mergeCell ref="A60:F60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78" zoomScaleNormal="90" zoomScaleSheetLayoutView="78" workbookViewId="0"/>
  </sheetViews>
  <sheetFormatPr defaultColWidth="9.28515625" defaultRowHeight="12.75"/>
  <cols>
    <col min="1" max="1" width="67.42578125" style="69" customWidth="1"/>
    <col min="2" max="2" width="8.28515625" style="69" customWidth="1"/>
    <col min="3" max="3" width="12.7109375" style="69" customWidth="1"/>
    <col min="4" max="4" width="14.42578125" style="94" customWidth="1"/>
    <col min="5" max="5" width="1.28515625" style="69" customWidth="1"/>
    <col min="6" max="6" width="14.5703125" style="94" customWidth="1"/>
    <col min="7" max="7" width="1.28515625" style="69" customWidth="1"/>
    <col min="8" max="8" width="1.5703125" style="69" customWidth="1"/>
    <col min="9" max="16384" width="9.28515625" style="69"/>
  </cols>
  <sheetData>
    <row r="1" spans="1:8" ht="14.25">
      <c r="A1" s="318" t="s">
        <v>36</v>
      </c>
      <c r="B1" s="67"/>
      <c r="C1" s="67"/>
      <c r="D1" s="68"/>
      <c r="E1" s="67"/>
      <c r="F1" s="68"/>
      <c r="G1" s="67"/>
    </row>
    <row r="2" spans="1:8" ht="14.25">
      <c r="A2" s="319" t="s">
        <v>74</v>
      </c>
      <c r="B2" s="71"/>
      <c r="C2" s="71"/>
      <c r="D2" s="72"/>
      <c r="E2" s="71"/>
      <c r="F2" s="72"/>
      <c r="G2" s="71"/>
    </row>
    <row r="3" spans="1:8" ht="15">
      <c r="A3" s="70" t="s">
        <v>38</v>
      </c>
      <c r="B3" s="73"/>
      <c r="C3" s="73"/>
      <c r="D3" s="74"/>
      <c r="E3" s="73"/>
      <c r="F3" s="74"/>
      <c r="G3" s="73"/>
    </row>
    <row r="4" spans="1:8" ht="26.25" customHeight="1">
      <c r="A4" s="75"/>
      <c r="B4" s="290"/>
      <c r="C4" s="357" t="s">
        <v>4</v>
      </c>
      <c r="D4" s="358" t="s">
        <v>123</v>
      </c>
      <c r="E4" s="291"/>
      <c r="F4" s="358" t="s">
        <v>124</v>
      </c>
      <c r="G4" s="187"/>
    </row>
    <row r="5" spans="1:8" ht="12" customHeight="1">
      <c r="B5" s="290"/>
      <c r="C5" s="357"/>
      <c r="D5" s="359"/>
      <c r="E5" s="291"/>
      <c r="F5" s="359"/>
      <c r="G5" s="187"/>
    </row>
    <row r="6" spans="1:8" ht="12" customHeight="1">
      <c r="B6" s="290"/>
      <c r="C6" s="291"/>
      <c r="D6" s="292"/>
      <c r="E6" s="291"/>
      <c r="F6" s="292"/>
      <c r="G6" s="187"/>
    </row>
    <row r="7" spans="1:8" ht="14.25">
      <c r="A7" s="319" t="s">
        <v>5</v>
      </c>
      <c r="B7" s="31"/>
      <c r="C7" s="31"/>
      <c r="D7" s="76"/>
      <c r="E7" s="31"/>
      <c r="F7" s="76"/>
      <c r="G7" s="31"/>
    </row>
    <row r="8" spans="1:8" ht="14.25">
      <c r="A8" s="319" t="s">
        <v>75</v>
      </c>
      <c r="B8" s="77"/>
      <c r="C8" s="77"/>
      <c r="D8" s="78"/>
      <c r="E8" s="77"/>
      <c r="F8" s="78"/>
      <c r="G8" s="77"/>
    </row>
    <row r="9" spans="1:8" ht="15">
      <c r="A9" s="320" t="s">
        <v>76</v>
      </c>
      <c r="B9" s="80"/>
      <c r="C9" s="80">
        <v>15</v>
      </c>
      <c r="D9" s="188">
        <v>361548</v>
      </c>
      <c r="E9" s="80"/>
      <c r="F9" s="188">
        <v>378625</v>
      </c>
      <c r="G9" s="80"/>
    </row>
    <row r="10" spans="1:8" ht="15">
      <c r="A10" s="321" t="s">
        <v>77</v>
      </c>
      <c r="B10" s="80"/>
      <c r="C10" s="80">
        <v>16</v>
      </c>
      <c r="D10" s="188">
        <v>43193</v>
      </c>
      <c r="E10" s="80"/>
      <c r="F10" s="188">
        <v>42829</v>
      </c>
      <c r="G10" s="80"/>
    </row>
    <row r="11" spans="1:8" ht="15">
      <c r="A11" s="321" t="s">
        <v>78</v>
      </c>
      <c r="B11" s="80"/>
      <c r="C11" s="80">
        <v>16</v>
      </c>
      <c r="D11" s="188">
        <v>15589</v>
      </c>
      <c r="E11" s="80"/>
      <c r="F11" s="188">
        <v>15909</v>
      </c>
      <c r="G11" s="80"/>
    </row>
    <row r="12" spans="1:8" ht="15">
      <c r="A12" s="320" t="s">
        <v>79</v>
      </c>
      <c r="B12" s="80"/>
      <c r="C12" s="80">
        <v>17</v>
      </c>
      <c r="D12" s="188">
        <v>11277</v>
      </c>
      <c r="E12" s="80"/>
      <c r="F12" s="188">
        <v>10856</v>
      </c>
      <c r="G12" s="80"/>
    </row>
    <row r="13" spans="1:8" ht="15">
      <c r="A13" s="322" t="s">
        <v>80</v>
      </c>
      <c r="B13" s="80"/>
      <c r="C13" s="80">
        <v>18</v>
      </c>
      <c r="D13" s="188">
        <v>65340</v>
      </c>
      <c r="E13" s="80"/>
      <c r="F13" s="188">
        <v>62985</v>
      </c>
      <c r="G13" s="80"/>
    </row>
    <row r="14" spans="1:8" ht="15">
      <c r="A14" s="321" t="s">
        <v>81</v>
      </c>
      <c r="B14" s="80"/>
      <c r="C14" s="80">
        <v>19</v>
      </c>
      <c r="D14" s="188">
        <v>13810</v>
      </c>
      <c r="E14" s="80"/>
      <c r="F14" s="188">
        <v>10079</v>
      </c>
      <c r="G14" s="80"/>
    </row>
    <row r="15" spans="1:8" ht="15">
      <c r="A15" s="322" t="s">
        <v>82</v>
      </c>
      <c r="B15" s="80"/>
      <c r="C15" s="80">
        <v>20</v>
      </c>
      <c r="D15" s="188">
        <v>59241</v>
      </c>
      <c r="E15" s="80"/>
      <c r="F15" s="188">
        <v>91794</v>
      </c>
      <c r="G15" s="80"/>
      <c r="H15" s="142"/>
    </row>
    <row r="16" spans="1:8" ht="15">
      <c r="A16" s="322" t="s">
        <v>83</v>
      </c>
      <c r="B16" s="80"/>
      <c r="C16" s="80">
        <v>21</v>
      </c>
      <c r="D16" s="188">
        <v>11382</v>
      </c>
      <c r="E16" s="80"/>
      <c r="F16" s="188">
        <v>10674</v>
      </c>
      <c r="G16" s="80"/>
    </row>
    <row r="17" spans="1:10" ht="15">
      <c r="A17" s="321" t="s">
        <v>84</v>
      </c>
      <c r="B17" s="89"/>
      <c r="C17" s="89"/>
      <c r="D17" s="188">
        <v>1686</v>
      </c>
      <c r="E17" s="89"/>
      <c r="F17" s="188">
        <v>2421</v>
      </c>
      <c r="G17" s="89"/>
    </row>
    <row r="18" spans="1:10" ht="14.25" customHeight="1">
      <c r="A18" s="83"/>
      <c r="B18" s="77"/>
      <c r="C18" s="77"/>
      <c r="D18" s="84">
        <f>SUM(D9:D17)</f>
        <v>583066</v>
      </c>
      <c r="E18" s="77"/>
      <c r="F18" s="84">
        <f>SUM(F9:F17)</f>
        <v>626172</v>
      </c>
      <c r="G18" s="77"/>
    </row>
    <row r="19" spans="1:10" ht="15">
      <c r="A19" s="319" t="s">
        <v>85</v>
      </c>
      <c r="B19" s="77"/>
      <c r="C19" s="77"/>
      <c r="D19" s="287"/>
      <c r="E19" s="77"/>
      <c r="F19" s="143"/>
      <c r="G19" s="77"/>
      <c r="H19" s="139"/>
    </row>
    <row r="20" spans="1:10" ht="15">
      <c r="A20" s="320" t="s">
        <v>86</v>
      </c>
      <c r="B20" s="80"/>
      <c r="C20" s="80">
        <v>22</v>
      </c>
      <c r="D20" s="188">
        <v>241683</v>
      </c>
      <c r="E20" s="80"/>
      <c r="F20" s="188">
        <v>229873</v>
      </c>
      <c r="G20" s="80"/>
    </row>
    <row r="21" spans="1:10" ht="15">
      <c r="A21" s="320" t="s">
        <v>87</v>
      </c>
      <c r="B21" s="80"/>
      <c r="C21" s="144">
        <v>23</v>
      </c>
      <c r="D21" s="188">
        <v>285088</v>
      </c>
      <c r="E21" s="144"/>
      <c r="F21" s="188">
        <v>255660</v>
      </c>
      <c r="G21" s="144"/>
    </row>
    <row r="22" spans="1:10" ht="15">
      <c r="A22" s="320" t="s">
        <v>88</v>
      </c>
      <c r="B22" s="80"/>
      <c r="C22" s="144">
        <v>24</v>
      </c>
      <c r="D22" s="188">
        <v>6058</v>
      </c>
      <c r="E22" s="144"/>
      <c r="F22" s="188">
        <v>7112</v>
      </c>
      <c r="G22" s="144"/>
      <c r="H22" s="82"/>
      <c r="J22" s="82"/>
    </row>
    <row r="23" spans="1:10" ht="15">
      <c r="A23" s="320" t="s">
        <v>89</v>
      </c>
      <c r="B23" s="80"/>
      <c r="C23" s="144"/>
      <c r="D23" s="188">
        <v>1462</v>
      </c>
      <c r="E23" s="144"/>
      <c r="F23" s="188">
        <v>1462</v>
      </c>
      <c r="G23" s="144"/>
      <c r="H23" s="82"/>
      <c r="J23" s="82"/>
    </row>
    <row r="24" spans="1:10" ht="15">
      <c r="A24" s="320" t="s">
        <v>90</v>
      </c>
      <c r="B24" s="80"/>
      <c r="C24" s="80">
        <v>25</v>
      </c>
      <c r="D24" s="188">
        <v>43602</v>
      </c>
      <c r="E24" s="80"/>
      <c r="F24" s="188">
        <v>27480</v>
      </c>
      <c r="G24" s="80"/>
    </row>
    <row r="25" spans="1:10" ht="15">
      <c r="A25" s="320" t="s">
        <v>91</v>
      </c>
      <c r="B25" s="80"/>
      <c r="C25" s="80">
        <v>26</v>
      </c>
      <c r="D25" s="188">
        <v>21966</v>
      </c>
      <c r="E25" s="80"/>
      <c r="F25" s="188">
        <v>27513</v>
      </c>
      <c r="G25" s="80"/>
    </row>
    <row r="26" spans="1:10" ht="14.25">
      <c r="A26" s="70"/>
      <c r="B26" s="77"/>
      <c r="C26" s="80"/>
      <c r="D26" s="84">
        <f>SUM(D20:D25)</f>
        <v>599859</v>
      </c>
      <c r="E26" s="80"/>
      <c r="F26" s="84">
        <f>SUM(F20:F25)</f>
        <v>549100</v>
      </c>
      <c r="G26" s="80"/>
    </row>
    <row r="27" spans="1:10" ht="6.75" customHeight="1">
      <c r="A27" s="70"/>
      <c r="B27" s="77"/>
      <c r="C27" s="80"/>
      <c r="D27" s="85"/>
      <c r="E27" s="80"/>
      <c r="F27" s="85"/>
      <c r="G27" s="80"/>
    </row>
    <row r="28" spans="1:10" ht="15" thickBot="1">
      <c r="A28" s="319" t="s">
        <v>92</v>
      </c>
      <c r="B28" s="77"/>
      <c r="C28" s="80"/>
      <c r="D28" s="87">
        <f>SUM(D26,D18)</f>
        <v>1182925</v>
      </c>
      <c r="E28" s="80"/>
      <c r="F28" s="87">
        <f>SUM(F26,F18)</f>
        <v>1175272</v>
      </c>
      <c r="G28" s="80"/>
      <c r="H28" s="140"/>
    </row>
    <row r="29" spans="1:10" ht="8.25" customHeight="1" thickTop="1">
      <c r="A29" s="319"/>
      <c r="B29" s="77"/>
      <c r="C29" s="77"/>
      <c r="D29" s="85"/>
      <c r="E29" s="77"/>
      <c r="F29" s="85"/>
      <c r="G29" s="77"/>
    </row>
    <row r="30" spans="1:10" ht="14.25">
      <c r="A30" s="319" t="s">
        <v>93</v>
      </c>
      <c r="B30" s="31"/>
      <c r="C30" s="31"/>
      <c r="D30" s="85"/>
      <c r="E30" s="31"/>
      <c r="F30" s="85"/>
      <c r="G30" s="31"/>
    </row>
    <row r="31" spans="1:10" ht="28.5">
      <c r="A31" s="323" t="s">
        <v>94</v>
      </c>
      <c r="B31" s="31"/>
      <c r="C31" s="31"/>
      <c r="D31" s="88"/>
      <c r="E31" s="31"/>
      <c r="F31" s="88"/>
      <c r="G31" s="31"/>
    </row>
    <row r="32" spans="1:10" ht="15">
      <c r="A32" s="324" t="s">
        <v>95</v>
      </c>
      <c r="B32" s="89"/>
      <c r="C32" s="89"/>
      <c r="D32" s="188">
        <v>134798</v>
      </c>
      <c r="E32" s="89"/>
      <c r="F32" s="188">
        <v>134798</v>
      </c>
      <c r="G32" s="89"/>
    </row>
    <row r="33" spans="1:10" ht="15">
      <c r="A33" s="320" t="s">
        <v>96</v>
      </c>
      <c r="B33" s="89"/>
      <c r="C33" s="89"/>
      <c r="D33" s="188">
        <v>64199</v>
      </c>
      <c r="E33" s="89"/>
      <c r="F33" s="188">
        <v>60977</v>
      </c>
      <c r="G33" s="89"/>
      <c r="J33" s="282"/>
    </row>
    <row r="34" spans="1:10" ht="15">
      <c r="A34" s="320" t="s">
        <v>97</v>
      </c>
      <c r="B34" s="89"/>
      <c r="D34" s="188">
        <v>362856</v>
      </c>
      <c r="E34" s="89"/>
      <c r="F34" s="188">
        <f>360656</f>
        <v>360656</v>
      </c>
      <c r="G34" s="89"/>
      <c r="H34" s="142"/>
      <c r="J34" s="282"/>
    </row>
    <row r="35" spans="1:10" ht="14.25">
      <c r="A35" s="70"/>
      <c r="B35" s="77"/>
      <c r="C35" s="89">
        <v>27</v>
      </c>
      <c r="D35" s="90">
        <f>SUM(D32:D34)</f>
        <v>561853</v>
      </c>
      <c r="E35" s="80"/>
      <c r="F35" s="90">
        <f>SUM(F32:F34)</f>
        <v>556431</v>
      </c>
      <c r="G35" s="80"/>
    </row>
    <row r="36" spans="1:10" ht="9" customHeight="1">
      <c r="A36" s="70"/>
      <c r="B36" s="77"/>
      <c r="C36" s="80"/>
      <c r="D36" s="91"/>
      <c r="E36" s="80"/>
      <c r="F36" s="91"/>
      <c r="G36" s="80"/>
    </row>
    <row r="37" spans="1:10" ht="14.25">
      <c r="A37" s="325" t="s">
        <v>69</v>
      </c>
      <c r="B37" s="77"/>
      <c r="C37" s="80"/>
      <c r="D37" s="93">
        <v>13852</v>
      </c>
      <c r="E37" s="80"/>
      <c r="F37" s="93">
        <v>19341</v>
      </c>
      <c r="G37" s="80"/>
    </row>
    <row r="38" spans="1:10" ht="7.5" customHeight="1">
      <c r="A38" s="92"/>
      <c r="B38" s="77"/>
      <c r="C38" s="80"/>
      <c r="D38" s="91"/>
      <c r="E38" s="80"/>
      <c r="F38" s="91"/>
      <c r="G38" s="80"/>
    </row>
    <row r="39" spans="1:10" ht="14.25">
      <c r="A39" s="326" t="s">
        <v>98</v>
      </c>
      <c r="B39" s="77"/>
      <c r="C39" s="80">
        <v>27</v>
      </c>
      <c r="D39" s="93">
        <f>D37+D35</f>
        <v>575705</v>
      </c>
      <c r="E39" s="80"/>
      <c r="F39" s="93">
        <f>F37+F35</f>
        <v>575772</v>
      </c>
      <c r="G39" s="80"/>
    </row>
    <row r="40" spans="1:10" ht="9" customHeight="1">
      <c r="A40" s="326"/>
      <c r="B40" s="77"/>
      <c r="C40" s="80"/>
      <c r="D40" s="91"/>
      <c r="E40" s="80"/>
      <c r="F40" s="91"/>
      <c r="G40" s="80"/>
    </row>
    <row r="41" spans="1:10" ht="15">
      <c r="A41" s="327" t="s">
        <v>99</v>
      </c>
      <c r="B41" s="77"/>
      <c r="C41" s="77"/>
      <c r="D41" s="86"/>
      <c r="E41" s="77"/>
      <c r="F41" s="86"/>
      <c r="G41" s="77"/>
    </row>
    <row r="42" spans="1:10" ht="15">
      <c r="A42" s="319" t="s">
        <v>100</v>
      </c>
      <c r="B42" s="89"/>
      <c r="C42" s="89"/>
      <c r="D42" s="86"/>
      <c r="E42" s="89"/>
      <c r="F42" s="86"/>
      <c r="G42" s="89"/>
    </row>
    <row r="43" spans="1:10" ht="15">
      <c r="A43" s="320" t="s">
        <v>101</v>
      </c>
      <c r="B43" s="89"/>
      <c r="C43" s="89">
        <v>28</v>
      </c>
      <c r="D43" s="81">
        <v>38523</v>
      </c>
      <c r="E43" s="89"/>
      <c r="F43" s="81">
        <v>56832</v>
      </c>
      <c r="G43" s="89"/>
    </row>
    <row r="44" spans="1:10" ht="15">
      <c r="A44" s="321" t="s">
        <v>102</v>
      </c>
      <c r="B44" s="89"/>
      <c r="C44" s="89"/>
      <c r="D44" s="81">
        <v>7281</v>
      </c>
      <c r="E44" s="89"/>
      <c r="F44" s="81">
        <v>8196</v>
      </c>
      <c r="G44" s="89"/>
    </row>
    <row r="45" spans="1:10" ht="15">
      <c r="A45" s="321" t="s">
        <v>103</v>
      </c>
      <c r="B45" s="89"/>
      <c r="C45" s="89">
        <v>29</v>
      </c>
      <c r="D45" s="81">
        <v>0</v>
      </c>
      <c r="E45" s="89"/>
      <c r="F45" s="81">
        <v>2972</v>
      </c>
      <c r="G45" s="89"/>
    </row>
    <row r="46" spans="1:10" ht="15">
      <c r="A46" s="320" t="s">
        <v>104</v>
      </c>
      <c r="B46" s="89"/>
      <c r="C46" s="89">
        <v>30</v>
      </c>
      <c r="D46" s="81">
        <v>6735</v>
      </c>
      <c r="E46" s="89"/>
      <c r="F46" s="81">
        <v>6626</v>
      </c>
      <c r="G46" s="89"/>
      <c r="H46" s="142"/>
    </row>
    <row r="47" spans="1:10" ht="15">
      <c r="A47" s="328" t="s">
        <v>105</v>
      </c>
      <c r="B47" s="89"/>
      <c r="C47" s="89">
        <v>31</v>
      </c>
      <c r="D47" s="81">
        <v>27398</v>
      </c>
      <c r="E47" s="89"/>
      <c r="F47" s="81">
        <v>25840</v>
      </c>
      <c r="G47" s="89"/>
    </row>
    <row r="48" spans="1:10" ht="15">
      <c r="A48" s="328" t="s">
        <v>106</v>
      </c>
      <c r="B48" s="89"/>
      <c r="C48" s="89">
        <v>32</v>
      </c>
      <c r="D48" s="81">
        <v>10558</v>
      </c>
      <c r="E48" s="89"/>
      <c r="F48" s="81">
        <v>10940</v>
      </c>
      <c r="G48" s="89"/>
    </row>
    <row r="49" spans="1:11" ht="15">
      <c r="A49" s="320" t="s">
        <v>107</v>
      </c>
      <c r="B49" s="89"/>
      <c r="C49" s="89"/>
      <c r="D49" s="81">
        <v>3933</v>
      </c>
      <c r="E49" s="89"/>
      <c r="F49" s="81">
        <v>4042</v>
      </c>
      <c r="G49" s="89"/>
    </row>
    <row r="50" spans="1:11" ht="15">
      <c r="A50" s="83"/>
      <c r="B50" s="77"/>
      <c r="C50" s="89"/>
      <c r="D50" s="272">
        <f>SUM(D43:D49)</f>
        <v>94428</v>
      </c>
      <c r="E50" s="89"/>
      <c r="F50" s="272">
        <f>SUM(F43:F49)</f>
        <v>115448</v>
      </c>
      <c r="G50" s="89"/>
      <c r="H50" s="94"/>
    </row>
    <row r="51" spans="1:11" ht="14.25" customHeight="1"/>
    <row r="52" spans="1:11" ht="15">
      <c r="A52" s="319" t="s">
        <v>108</v>
      </c>
      <c r="B52" s="95"/>
      <c r="C52" s="95"/>
      <c r="D52" s="96"/>
      <c r="E52" s="95"/>
      <c r="F52" s="96"/>
      <c r="G52" s="95"/>
    </row>
    <row r="53" spans="1:11" s="142" customFormat="1" ht="15">
      <c r="A53" s="328" t="s">
        <v>109</v>
      </c>
      <c r="B53" s="80"/>
      <c r="C53" s="80">
        <v>33</v>
      </c>
      <c r="D53" s="81">
        <v>256366</v>
      </c>
      <c r="E53" s="80"/>
      <c r="F53" s="81">
        <v>274829</v>
      </c>
      <c r="G53" s="80"/>
    </row>
    <row r="54" spans="1:11" ht="15">
      <c r="A54" s="328" t="s">
        <v>110</v>
      </c>
      <c r="B54" s="80"/>
      <c r="C54" s="80">
        <v>28</v>
      </c>
      <c r="D54" s="81">
        <v>32563</v>
      </c>
      <c r="E54" s="80"/>
      <c r="F54" s="81">
        <v>16730</v>
      </c>
      <c r="G54" s="80"/>
    </row>
    <row r="55" spans="1:11" ht="15">
      <c r="A55" s="328" t="s">
        <v>111</v>
      </c>
      <c r="B55" s="80"/>
      <c r="C55" s="80">
        <v>34</v>
      </c>
      <c r="D55" s="81">
        <v>135139</v>
      </c>
      <c r="E55" s="80"/>
      <c r="F55" s="81">
        <v>116407</v>
      </c>
      <c r="G55" s="80"/>
    </row>
    <row r="56" spans="1:11" ht="15">
      <c r="A56" s="328" t="s">
        <v>112</v>
      </c>
      <c r="B56" s="80"/>
      <c r="C56" s="80">
        <v>35</v>
      </c>
      <c r="D56" s="81">
        <v>4644</v>
      </c>
      <c r="E56" s="144"/>
      <c r="F56" s="81">
        <v>7668</v>
      </c>
      <c r="G56" s="144"/>
      <c r="H56" s="82"/>
      <c r="I56" s="82"/>
    </row>
    <row r="57" spans="1:11" ht="15">
      <c r="A57" s="328" t="s">
        <v>113</v>
      </c>
      <c r="B57" s="80"/>
      <c r="C57" s="80">
        <v>36</v>
      </c>
      <c r="D57" s="81">
        <v>38685</v>
      </c>
      <c r="E57" s="80"/>
      <c r="F57" s="81">
        <v>24772</v>
      </c>
      <c r="G57" s="80"/>
    </row>
    <row r="58" spans="1:11" ht="15">
      <c r="A58" s="328" t="s">
        <v>114</v>
      </c>
      <c r="B58" s="80"/>
      <c r="C58" s="80">
        <v>31</v>
      </c>
      <c r="D58" s="81">
        <v>12236</v>
      </c>
      <c r="E58" s="80"/>
      <c r="F58" s="81">
        <v>10012</v>
      </c>
      <c r="G58" s="80"/>
    </row>
    <row r="59" spans="1:11" ht="15">
      <c r="A59" s="329" t="s">
        <v>115</v>
      </c>
      <c r="B59" s="80"/>
      <c r="C59" s="80">
        <v>37</v>
      </c>
      <c r="D59" s="81">
        <v>14858</v>
      </c>
      <c r="E59" s="80"/>
      <c r="F59" s="81">
        <v>15418</v>
      </c>
      <c r="G59" s="80"/>
      <c r="H59" s="82"/>
      <c r="I59" s="82"/>
    </row>
    <row r="60" spans="1:11" ht="15">
      <c r="A60" s="328" t="s">
        <v>116</v>
      </c>
      <c r="B60" s="80"/>
      <c r="C60" s="80">
        <v>38</v>
      </c>
      <c r="D60" s="81">
        <v>7330</v>
      </c>
      <c r="E60" s="80"/>
      <c r="F60" s="81">
        <v>7217</v>
      </c>
      <c r="G60" s="80"/>
    </row>
    <row r="61" spans="1:11" ht="15">
      <c r="A61" s="328" t="s">
        <v>117</v>
      </c>
      <c r="B61" s="80"/>
      <c r="C61" s="80">
        <v>39</v>
      </c>
      <c r="D61" s="81">
        <v>10971</v>
      </c>
      <c r="E61" s="80"/>
      <c r="F61" s="81">
        <f>21011-10012</f>
        <v>10999</v>
      </c>
      <c r="G61" s="80"/>
      <c r="K61" s="94"/>
    </row>
    <row r="62" spans="1:11" ht="14.25">
      <c r="A62" s="70"/>
      <c r="B62" s="77"/>
      <c r="C62" s="77"/>
      <c r="D62" s="90">
        <f>SUM(D53:D61)</f>
        <v>512792</v>
      </c>
      <c r="E62" s="77"/>
      <c r="F62" s="90">
        <f>SUM(F53:F61)</f>
        <v>484052</v>
      </c>
      <c r="G62" s="77"/>
      <c r="H62" s="94"/>
    </row>
    <row r="63" spans="1:11" ht="7.5" customHeight="1">
      <c r="A63" s="70"/>
      <c r="B63" s="77"/>
      <c r="C63" s="77"/>
      <c r="D63" s="91"/>
      <c r="E63" s="77"/>
      <c r="F63" s="91"/>
      <c r="G63" s="77"/>
    </row>
    <row r="64" spans="1:11" ht="14.25">
      <c r="A64" s="327" t="s">
        <v>118</v>
      </c>
      <c r="B64" s="77"/>
      <c r="C64" s="77"/>
      <c r="D64" s="93">
        <f>D50+D62</f>
        <v>607220</v>
      </c>
      <c r="E64" s="77"/>
      <c r="F64" s="93">
        <f>F50+F62</f>
        <v>599500</v>
      </c>
      <c r="G64" s="77"/>
      <c r="H64" s="94"/>
    </row>
    <row r="65" spans="1:10" ht="6.75" customHeight="1">
      <c r="A65" s="97"/>
      <c r="B65" s="77"/>
      <c r="C65" s="77"/>
      <c r="D65" s="91"/>
      <c r="E65" s="77"/>
      <c r="F65" s="91"/>
      <c r="G65" s="77"/>
    </row>
    <row r="66" spans="1:10" ht="15" thickBot="1">
      <c r="A66" s="319" t="s">
        <v>119</v>
      </c>
      <c r="B66" s="77"/>
      <c r="C66" s="77"/>
      <c r="D66" s="87">
        <f>D64+D39</f>
        <v>1182925</v>
      </c>
      <c r="E66" s="77"/>
      <c r="F66" s="87">
        <f>F64+F39</f>
        <v>1175272</v>
      </c>
      <c r="G66" s="77"/>
    </row>
    <row r="67" spans="1:10" ht="15.75" thickTop="1">
      <c r="A67" s="79"/>
      <c r="B67" s="80"/>
      <c r="C67" s="98"/>
      <c r="D67" s="148"/>
      <c r="E67" s="98"/>
      <c r="F67" s="148"/>
      <c r="G67" s="98"/>
      <c r="J67" s="94"/>
    </row>
    <row r="68" spans="1:10" ht="15">
      <c r="A68" s="79"/>
      <c r="B68" s="80"/>
      <c r="C68" s="98"/>
      <c r="D68" s="148"/>
      <c r="E68" s="98"/>
      <c r="F68" s="148"/>
      <c r="G68" s="98"/>
    </row>
    <row r="69" spans="1:10" ht="15">
      <c r="A69" s="54" t="s">
        <v>71</v>
      </c>
      <c r="B69" s="80"/>
      <c r="C69" s="98"/>
      <c r="D69" s="148"/>
      <c r="E69" s="98"/>
      <c r="F69" s="148"/>
      <c r="G69" s="98"/>
    </row>
    <row r="70" spans="1:10" ht="15">
      <c r="A70" s="79"/>
      <c r="B70" s="80"/>
      <c r="C70" s="98"/>
      <c r="D70" s="148"/>
      <c r="E70" s="98"/>
      <c r="F70" s="148"/>
      <c r="G70" s="98"/>
    </row>
    <row r="71" spans="1:10" ht="15">
      <c r="A71" s="99"/>
      <c r="B71" s="80"/>
      <c r="C71" s="100"/>
      <c r="D71" s="101"/>
      <c r="E71" s="100"/>
      <c r="F71" s="101"/>
      <c r="G71" s="100"/>
    </row>
    <row r="72" spans="1:10" ht="17.25" customHeight="1">
      <c r="A72" s="61"/>
      <c r="B72" s="61"/>
      <c r="C72" s="61"/>
      <c r="D72" s="102"/>
      <c r="E72" s="61"/>
      <c r="F72" s="102"/>
      <c r="G72" s="61"/>
    </row>
    <row r="73" spans="1:10" ht="8.25" customHeight="1">
      <c r="A73" s="61"/>
      <c r="B73" s="61"/>
      <c r="C73" s="61"/>
      <c r="D73" s="102"/>
      <c r="E73" s="61"/>
      <c r="F73" s="102"/>
      <c r="G73" s="61"/>
    </row>
    <row r="74" spans="1:10" s="22" customFormat="1" ht="15">
      <c r="A74" s="55" t="s">
        <v>72</v>
      </c>
      <c r="B74" s="26"/>
      <c r="C74" s="26"/>
      <c r="D74" s="103"/>
      <c r="E74" s="26"/>
      <c r="F74" s="103"/>
      <c r="G74" s="26"/>
    </row>
    <row r="75" spans="1:10" s="22" customFormat="1" ht="15">
      <c r="A75" s="56" t="s">
        <v>73</v>
      </c>
      <c r="B75" s="26"/>
      <c r="C75" s="26"/>
      <c r="D75" s="103"/>
      <c r="E75" s="26"/>
      <c r="F75" s="103"/>
      <c r="G75" s="26"/>
    </row>
    <row r="76" spans="1:10" s="22" customFormat="1" ht="9" customHeight="1">
      <c r="A76" s="56"/>
      <c r="B76" s="26"/>
      <c r="C76" s="26"/>
      <c r="D76" s="103"/>
      <c r="E76" s="26"/>
      <c r="F76" s="103"/>
      <c r="G76" s="26"/>
    </row>
    <row r="77" spans="1:10" s="22" customFormat="1" ht="7.5" customHeight="1">
      <c r="A77" s="56"/>
      <c r="B77" s="26"/>
      <c r="C77" s="26"/>
      <c r="D77" s="103"/>
      <c r="E77" s="26"/>
      <c r="F77" s="103"/>
      <c r="G77" s="26"/>
    </row>
    <row r="78" spans="1:10" s="22" customFormat="1" ht="15">
      <c r="A78" s="57" t="s">
        <v>18</v>
      </c>
      <c r="B78" s="26"/>
      <c r="C78" s="26"/>
      <c r="D78" s="103"/>
      <c r="E78" s="26"/>
      <c r="F78" s="103"/>
      <c r="G78" s="26"/>
    </row>
    <row r="79" spans="1:10" s="22" customFormat="1" ht="15">
      <c r="A79" s="58" t="s">
        <v>1</v>
      </c>
      <c r="B79" s="26"/>
      <c r="C79" s="26"/>
      <c r="D79" s="103"/>
      <c r="E79" s="26"/>
      <c r="F79" s="103"/>
      <c r="G79" s="26"/>
    </row>
    <row r="80" spans="1:10" s="22" customFormat="1" ht="10.5" customHeight="1">
      <c r="A80" s="59"/>
      <c r="B80" s="26"/>
      <c r="C80" s="26"/>
      <c r="D80" s="103"/>
      <c r="E80" s="26"/>
      <c r="F80" s="103"/>
      <c r="G80" s="26"/>
    </row>
    <row r="81" spans="1:1" ht="15">
      <c r="A81" s="60" t="s">
        <v>19</v>
      </c>
    </row>
    <row r="82" spans="1:1" ht="15">
      <c r="A82" s="150" t="s">
        <v>8</v>
      </c>
    </row>
    <row r="83" spans="1:1" ht="15">
      <c r="A83" s="304"/>
    </row>
    <row r="84" spans="1:1" ht="15">
      <c r="A84" s="104"/>
    </row>
    <row r="85" spans="1:1" ht="15">
      <c r="A85" s="104"/>
    </row>
    <row r="86" spans="1:1" ht="15">
      <c r="A86" s="104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view="pageBreakPreview" zoomScale="75" zoomScaleNormal="100" zoomScaleSheetLayoutView="75" workbookViewId="0"/>
  </sheetViews>
  <sheetFormatPr defaultColWidth="2.5703125" defaultRowHeight="15.75"/>
  <cols>
    <col min="1" max="1" width="85.28515625" style="126" customWidth="1"/>
    <col min="2" max="2" width="13.7109375" style="122" customWidth="1"/>
    <col min="3" max="3" width="13.5703125" style="122" customWidth="1"/>
    <col min="4" max="4" width="2.28515625" style="122" customWidth="1"/>
    <col min="5" max="5" width="13.5703125" style="122" customWidth="1"/>
    <col min="6" max="6" width="8.7109375" style="118" bestFit="1" customWidth="1"/>
    <col min="7" max="29" width="11.5703125" style="108" customWidth="1"/>
    <col min="30" max="16384" width="2.5703125" style="108"/>
  </cols>
  <sheetData>
    <row r="1" spans="1:7" s="105" customFormat="1" ht="15">
      <c r="A1" s="330" t="s">
        <v>36</v>
      </c>
      <c r="B1" s="154"/>
      <c r="C1" s="154"/>
      <c r="D1" s="154"/>
      <c r="E1" s="154"/>
      <c r="F1" s="155"/>
    </row>
    <row r="2" spans="1:7" s="106" customFormat="1" ht="15">
      <c r="A2" s="331" t="s">
        <v>120</v>
      </c>
      <c r="B2" s="156"/>
      <c r="C2" s="156"/>
      <c r="D2" s="156"/>
      <c r="E2" s="156"/>
      <c r="F2" s="155"/>
    </row>
    <row r="3" spans="1:7" s="106" customFormat="1" ht="15">
      <c r="A3" s="70" t="s">
        <v>38</v>
      </c>
      <c r="B3" s="157"/>
      <c r="C3" s="157"/>
      <c r="D3" s="157"/>
      <c r="E3" s="157"/>
      <c r="F3" s="157"/>
    </row>
    <row r="4" spans="1:7" ht="45">
      <c r="B4" s="158" t="s">
        <v>4</v>
      </c>
      <c r="C4" s="298" t="s">
        <v>121</v>
      </c>
      <c r="D4" s="297"/>
      <c r="E4" s="298" t="s">
        <v>122</v>
      </c>
      <c r="F4" s="107"/>
    </row>
    <row r="5" spans="1:7" ht="14.25" customHeight="1">
      <c r="A5" s="159"/>
      <c r="B5" s="109"/>
      <c r="C5" s="305" t="s">
        <v>6</v>
      </c>
      <c r="D5" s="297"/>
      <c r="E5" s="305" t="s">
        <v>6</v>
      </c>
      <c r="F5" s="107"/>
    </row>
    <row r="6" spans="1:7" ht="20.25">
      <c r="A6" s="159"/>
      <c r="B6" s="109"/>
      <c r="C6" s="110"/>
      <c r="D6" s="109"/>
      <c r="E6" s="110"/>
      <c r="F6" s="107"/>
    </row>
    <row r="7" spans="1:7" ht="15">
      <c r="A7" s="332" t="s">
        <v>125</v>
      </c>
      <c r="B7" s="111"/>
      <c r="C7" s="117"/>
      <c r="D7" s="111"/>
      <c r="E7" s="117"/>
      <c r="F7" s="161"/>
    </row>
    <row r="8" spans="1:7" ht="15">
      <c r="A8" s="333" t="s">
        <v>126</v>
      </c>
      <c r="B8" s="153"/>
      <c r="C8" s="132">
        <v>950167</v>
      </c>
      <c r="D8" s="111"/>
      <c r="E8" s="132">
        <v>864074</v>
      </c>
      <c r="F8" s="132"/>
      <c r="G8" s="112"/>
    </row>
    <row r="9" spans="1:7" ht="15">
      <c r="A9" s="333" t="s">
        <v>127</v>
      </c>
      <c r="B9" s="153"/>
      <c r="C9" s="132">
        <v>-940052</v>
      </c>
      <c r="D9" s="111"/>
      <c r="E9" s="132">
        <v>-829300</v>
      </c>
      <c r="F9" s="132"/>
      <c r="G9" s="112"/>
    </row>
    <row r="10" spans="1:7" ht="15">
      <c r="A10" s="333" t="s">
        <v>128</v>
      </c>
      <c r="B10" s="153"/>
      <c r="C10" s="132">
        <v>-90114</v>
      </c>
      <c r="D10" s="111"/>
      <c r="E10" s="132">
        <v>-88303</v>
      </c>
      <c r="F10" s="132"/>
      <c r="G10" s="112"/>
    </row>
    <row r="11" spans="1:7" s="113" customFormat="1" ht="15">
      <c r="A11" s="333" t="s">
        <v>129</v>
      </c>
      <c r="B11" s="153"/>
      <c r="C11" s="132">
        <v>-53768</v>
      </c>
      <c r="D11" s="111"/>
      <c r="E11" s="132">
        <v>-51742</v>
      </c>
      <c r="F11" s="132"/>
      <c r="G11" s="112"/>
    </row>
    <row r="12" spans="1:7" s="113" customFormat="1" ht="15">
      <c r="A12" s="333" t="s">
        <v>130</v>
      </c>
      <c r="B12" s="153"/>
      <c r="C12" s="132">
        <v>9855</v>
      </c>
      <c r="D12" s="111"/>
      <c r="E12" s="132">
        <v>5032</v>
      </c>
      <c r="F12" s="132"/>
      <c r="G12" s="112"/>
    </row>
    <row r="13" spans="1:7" s="113" customFormat="1" ht="15">
      <c r="A13" s="333" t="s">
        <v>131</v>
      </c>
      <c r="B13" s="153"/>
      <c r="C13" s="132">
        <v>-6354</v>
      </c>
      <c r="D13" s="111"/>
      <c r="E13" s="132">
        <v>-6946</v>
      </c>
      <c r="F13" s="132"/>
      <c r="G13" s="112"/>
    </row>
    <row r="14" spans="1:7" s="113" customFormat="1" ht="15">
      <c r="A14" s="333" t="s">
        <v>132</v>
      </c>
      <c r="B14" s="153"/>
      <c r="C14" s="132">
        <v>78</v>
      </c>
      <c r="D14" s="111"/>
      <c r="E14" s="132">
        <v>130</v>
      </c>
      <c r="F14" s="132"/>
      <c r="G14" s="112"/>
    </row>
    <row r="15" spans="1:7" s="113" customFormat="1" ht="15">
      <c r="A15" s="333" t="s">
        <v>133</v>
      </c>
      <c r="B15" s="153"/>
      <c r="C15" s="132">
        <v>-6962</v>
      </c>
      <c r="D15" s="111"/>
      <c r="E15" s="132">
        <v>-6577</v>
      </c>
      <c r="F15" s="132"/>
      <c r="G15" s="112"/>
    </row>
    <row r="16" spans="1:7" s="113" customFormat="1" ht="15">
      <c r="A16" s="333" t="s">
        <v>134</v>
      </c>
      <c r="B16" s="153"/>
      <c r="C16" s="132">
        <v>-1813</v>
      </c>
      <c r="D16" s="111"/>
      <c r="E16" s="132">
        <v>-87</v>
      </c>
      <c r="F16" s="132"/>
      <c r="G16" s="112"/>
    </row>
    <row r="17" spans="1:10" ht="15">
      <c r="A17" s="333" t="s">
        <v>135</v>
      </c>
      <c r="B17" s="153"/>
      <c r="C17" s="132">
        <v>-2114</v>
      </c>
      <c r="D17" s="111"/>
      <c r="E17" s="132">
        <v>-1232</v>
      </c>
      <c r="F17" s="132"/>
      <c r="G17" s="112"/>
      <c r="H17" s="164"/>
      <c r="I17" s="164"/>
      <c r="J17" s="164"/>
    </row>
    <row r="18" spans="1:10" s="113" customFormat="1" ht="15">
      <c r="A18" s="332" t="s">
        <v>136</v>
      </c>
      <c r="B18" s="111"/>
      <c r="C18" s="114">
        <f>SUM(C8:C17)</f>
        <v>-141077</v>
      </c>
      <c r="D18" s="111"/>
      <c r="E18" s="114">
        <f>SUM(E8:E17)</f>
        <v>-114951</v>
      </c>
      <c r="F18" s="165"/>
    </row>
    <row r="19" spans="1:10" s="113" customFormat="1" ht="15">
      <c r="A19" s="160"/>
      <c r="B19" s="111"/>
      <c r="C19" s="117"/>
      <c r="D19" s="111"/>
      <c r="E19" s="117"/>
      <c r="F19" s="161"/>
    </row>
    <row r="20" spans="1:10" s="113" customFormat="1" ht="15">
      <c r="A20" s="334" t="s">
        <v>137</v>
      </c>
      <c r="B20" s="111"/>
      <c r="C20" s="117"/>
      <c r="D20" s="111"/>
      <c r="E20" s="117"/>
      <c r="F20" s="161"/>
    </row>
    <row r="21" spans="1:10" ht="15">
      <c r="A21" s="333" t="s">
        <v>138</v>
      </c>
      <c r="B21" s="153"/>
      <c r="C21" s="132">
        <v>-22598</v>
      </c>
      <c r="D21" s="111"/>
      <c r="E21" s="132">
        <v>-25274</v>
      </c>
      <c r="F21" s="165"/>
      <c r="G21" s="112"/>
    </row>
    <row r="22" spans="1:10" ht="15">
      <c r="A22" s="335" t="s">
        <v>139</v>
      </c>
      <c r="B22" s="189"/>
      <c r="C22" s="132">
        <v>1676</v>
      </c>
      <c r="D22" s="111"/>
      <c r="E22" s="132">
        <v>603</v>
      </c>
      <c r="F22" s="165"/>
      <c r="G22" s="112"/>
    </row>
    <row r="23" spans="1:10" ht="15">
      <c r="A23" s="335" t="s">
        <v>140</v>
      </c>
      <c r="B23" s="189"/>
      <c r="C23" s="132">
        <v>-2424</v>
      </c>
      <c r="D23" s="111"/>
      <c r="E23" s="132">
        <v>-193</v>
      </c>
      <c r="F23" s="165"/>
      <c r="G23" s="112"/>
    </row>
    <row r="24" spans="1:10" ht="15">
      <c r="A24" s="333" t="s">
        <v>141</v>
      </c>
      <c r="B24" s="153"/>
      <c r="C24" s="132">
        <v>-1832</v>
      </c>
      <c r="D24" s="111"/>
      <c r="E24" s="132">
        <v>-2894</v>
      </c>
      <c r="F24" s="165"/>
      <c r="G24" s="112"/>
    </row>
    <row r="25" spans="1:10" ht="15">
      <c r="A25" s="333" t="s">
        <v>142</v>
      </c>
      <c r="B25" s="153"/>
      <c r="C25" s="132">
        <v>-4810</v>
      </c>
      <c r="D25" s="111"/>
      <c r="E25" s="132">
        <v>-2095</v>
      </c>
      <c r="F25" s="165"/>
      <c r="G25" s="112"/>
    </row>
    <row r="26" spans="1:10" ht="15">
      <c r="A26" s="333" t="s">
        <v>143</v>
      </c>
      <c r="B26" s="153"/>
      <c r="C26" s="132">
        <v>53</v>
      </c>
      <c r="D26" s="111"/>
      <c r="E26" s="132">
        <v>642</v>
      </c>
      <c r="F26" s="165"/>
      <c r="G26" s="112"/>
    </row>
    <row r="27" spans="1:10" ht="15">
      <c r="A27" s="333" t="s">
        <v>144</v>
      </c>
      <c r="B27" s="153"/>
      <c r="C27" s="132">
        <v>61</v>
      </c>
      <c r="D27" s="111"/>
      <c r="E27" s="132">
        <v>188</v>
      </c>
      <c r="F27" s="165"/>
      <c r="G27" s="112"/>
    </row>
    <row r="28" spans="1:10" ht="30">
      <c r="A28" s="162" t="s">
        <v>145</v>
      </c>
      <c r="B28" s="153"/>
      <c r="C28" s="132">
        <v>0</v>
      </c>
      <c r="D28" s="111"/>
      <c r="E28" s="132">
        <v>-205</v>
      </c>
      <c r="F28" s="165"/>
      <c r="G28" s="112"/>
    </row>
    <row r="29" spans="1:10" ht="30">
      <c r="A29" s="162" t="s">
        <v>146</v>
      </c>
      <c r="B29" s="153"/>
      <c r="C29" s="132"/>
      <c r="D29" s="111"/>
      <c r="E29" s="132">
        <v>4713</v>
      </c>
      <c r="F29" s="165"/>
      <c r="G29" s="112"/>
    </row>
    <row r="30" spans="1:10" ht="15">
      <c r="A30" s="162" t="s">
        <v>148</v>
      </c>
      <c r="B30" s="166"/>
      <c r="C30" s="163">
        <v>0</v>
      </c>
      <c r="D30" s="166"/>
      <c r="E30" s="163">
        <v>-192</v>
      </c>
      <c r="F30" s="165"/>
      <c r="G30" s="112"/>
    </row>
    <row r="31" spans="1:10" ht="30">
      <c r="A31" s="333" t="s">
        <v>147</v>
      </c>
      <c r="B31" s="166"/>
      <c r="C31" s="163">
        <v>1</v>
      </c>
      <c r="D31" s="166"/>
      <c r="E31" s="163">
        <v>370</v>
      </c>
      <c r="F31" s="165"/>
      <c r="G31" s="112"/>
    </row>
    <row r="32" spans="1:10" ht="15">
      <c r="A32" s="333" t="s">
        <v>149</v>
      </c>
      <c r="B32" s="166"/>
      <c r="C32" s="163">
        <v>-4746</v>
      </c>
      <c r="D32" s="166"/>
      <c r="E32" s="163">
        <v>-4316</v>
      </c>
      <c r="F32" s="165"/>
      <c r="G32" s="112"/>
    </row>
    <row r="33" spans="1:7" ht="15">
      <c r="A33" s="335" t="s">
        <v>150</v>
      </c>
      <c r="B33" s="153"/>
      <c r="C33" s="132">
        <v>-3681</v>
      </c>
      <c r="D33" s="111"/>
      <c r="E33" s="132">
        <v>-89690</v>
      </c>
      <c r="F33" s="165"/>
      <c r="G33" s="112"/>
    </row>
    <row r="34" spans="1:7" ht="15">
      <c r="A34" s="333" t="s">
        <v>151</v>
      </c>
      <c r="B34" s="153"/>
      <c r="C34" s="132">
        <v>37152</v>
      </c>
      <c r="D34" s="111"/>
      <c r="E34" s="132">
        <v>24378</v>
      </c>
      <c r="F34" s="165"/>
      <c r="G34" s="112"/>
    </row>
    <row r="35" spans="1:7" ht="15">
      <c r="A35" s="335" t="s">
        <v>152</v>
      </c>
      <c r="B35" s="153"/>
      <c r="C35" s="132">
        <v>-1151</v>
      </c>
      <c r="D35" s="111"/>
      <c r="E35" s="132">
        <v>-5531</v>
      </c>
      <c r="F35" s="165"/>
      <c r="G35" s="112"/>
    </row>
    <row r="36" spans="1:7" ht="15">
      <c r="A36" s="333" t="s">
        <v>153</v>
      </c>
      <c r="B36" s="153"/>
      <c r="C36" s="151">
        <v>1619</v>
      </c>
      <c r="D36" s="111"/>
      <c r="E36" s="151">
        <v>2420</v>
      </c>
      <c r="F36" s="165"/>
      <c r="G36" s="112"/>
    </row>
    <row r="37" spans="1:7" ht="15">
      <c r="A37" s="333" t="s">
        <v>154</v>
      </c>
      <c r="B37" s="153"/>
      <c r="C37" s="132">
        <v>1717</v>
      </c>
      <c r="D37" s="111"/>
      <c r="E37" s="132">
        <v>586</v>
      </c>
      <c r="F37" s="165"/>
      <c r="G37" s="112"/>
    </row>
    <row r="38" spans="1:7" ht="15">
      <c r="A38" s="332" t="s">
        <v>155</v>
      </c>
      <c r="B38" s="167"/>
      <c r="C38" s="114">
        <f>SUM(C21:C37)</f>
        <v>1037</v>
      </c>
      <c r="D38" s="111"/>
      <c r="E38" s="114">
        <f>SUM(E21:E37)</f>
        <v>-96490</v>
      </c>
      <c r="F38" s="168"/>
    </row>
    <row r="39" spans="1:7" ht="15">
      <c r="A39" s="162"/>
      <c r="B39" s="111"/>
      <c r="C39" s="117"/>
      <c r="D39" s="111"/>
      <c r="E39" s="117"/>
      <c r="F39" s="161"/>
    </row>
    <row r="40" spans="1:7" ht="15">
      <c r="A40" s="334" t="s">
        <v>156</v>
      </c>
      <c r="B40" s="111"/>
      <c r="C40" s="169"/>
      <c r="D40" s="111"/>
      <c r="E40" s="169"/>
      <c r="F40" s="168"/>
    </row>
    <row r="41" spans="1:7" ht="15">
      <c r="A41" s="336" t="s">
        <v>157</v>
      </c>
      <c r="B41" s="153"/>
      <c r="C41" s="132">
        <v>9182</v>
      </c>
      <c r="D41" s="111"/>
      <c r="E41" s="132">
        <v>50913</v>
      </c>
      <c r="F41" s="165"/>
      <c r="G41" s="112"/>
    </row>
    <row r="42" spans="1:7" ht="15">
      <c r="A42" s="336" t="s">
        <v>158</v>
      </c>
      <c r="B42" s="153"/>
      <c r="C42" s="132">
        <v>-22679</v>
      </c>
      <c r="D42" s="111"/>
      <c r="E42" s="132">
        <v>-2186</v>
      </c>
      <c r="F42" s="165"/>
      <c r="G42" s="112"/>
    </row>
    <row r="43" spans="1:7" ht="15">
      <c r="A43" s="336" t="s">
        <v>159</v>
      </c>
      <c r="B43" s="153"/>
      <c r="C43" s="132">
        <v>13761</v>
      </c>
      <c r="D43" s="111"/>
      <c r="E43" s="132">
        <v>28042</v>
      </c>
      <c r="F43" s="165"/>
      <c r="G43" s="112"/>
    </row>
    <row r="44" spans="1:7" ht="15">
      <c r="A44" s="336" t="s">
        <v>160</v>
      </c>
      <c r="B44" s="153"/>
      <c r="C44" s="132">
        <v>-14878</v>
      </c>
      <c r="D44" s="111"/>
      <c r="E44" s="132">
        <v>-10597</v>
      </c>
      <c r="F44" s="165"/>
      <c r="G44" s="112"/>
    </row>
    <row r="45" spans="1:7" ht="15">
      <c r="A45" s="336" t="s">
        <v>161</v>
      </c>
      <c r="B45" s="153"/>
      <c r="C45" s="132">
        <v>0</v>
      </c>
      <c r="D45" s="111"/>
      <c r="E45" s="132">
        <v>6000</v>
      </c>
      <c r="F45" s="165"/>
      <c r="G45" s="112"/>
    </row>
    <row r="46" spans="1:7" ht="15">
      <c r="A46" s="336" t="s">
        <v>162</v>
      </c>
      <c r="B46" s="153"/>
      <c r="C46" s="132"/>
      <c r="D46" s="111"/>
      <c r="E46" s="132">
        <v>-6000</v>
      </c>
      <c r="F46" s="165"/>
      <c r="G46" s="112"/>
    </row>
    <row r="47" spans="1:7" ht="15">
      <c r="A47" s="336" t="s">
        <v>163</v>
      </c>
      <c r="B47" s="153"/>
      <c r="C47" s="132">
        <v>208</v>
      </c>
      <c r="D47" s="111"/>
      <c r="E47" s="132">
        <v>2347</v>
      </c>
      <c r="F47" s="165"/>
      <c r="G47" s="112"/>
    </row>
    <row r="48" spans="1:7" ht="15">
      <c r="A48" s="333" t="s">
        <v>164</v>
      </c>
      <c r="B48" s="111"/>
      <c r="C48" s="132">
        <v>-294</v>
      </c>
      <c r="D48" s="111"/>
      <c r="E48" s="132">
        <v>-847</v>
      </c>
      <c r="F48" s="165"/>
      <c r="G48" s="112"/>
    </row>
    <row r="49" spans="1:11" ht="15">
      <c r="A49" s="333" t="s">
        <v>165</v>
      </c>
      <c r="B49" s="111"/>
      <c r="C49" s="132">
        <v>178341</v>
      </c>
      <c r="D49" s="111"/>
      <c r="E49" s="132">
        <v>149945</v>
      </c>
      <c r="F49" s="165"/>
      <c r="G49" s="112"/>
    </row>
    <row r="50" spans="1:11" ht="15">
      <c r="A50" s="337" t="s">
        <v>166</v>
      </c>
      <c r="B50" s="153"/>
      <c r="C50" s="132">
        <v>-317</v>
      </c>
      <c r="D50" s="111"/>
      <c r="E50" s="132">
        <v>-342</v>
      </c>
      <c r="F50" s="165"/>
      <c r="G50" s="112"/>
    </row>
    <row r="51" spans="1:11" ht="16.5" customHeight="1">
      <c r="A51" s="333" t="s">
        <v>167</v>
      </c>
      <c r="B51" s="153"/>
      <c r="C51" s="163">
        <v>-1255</v>
      </c>
      <c r="D51" s="111"/>
      <c r="E51" s="163">
        <v>-990</v>
      </c>
      <c r="F51" s="165"/>
      <c r="G51" s="112"/>
    </row>
    <row r="52" spans="1:11" s="113" customFormat="1" ht="15">
      <c r="A52" s="333" t="s">
        <v>168</v>
      </c>
      <c r="B52" s="153"/>
      <c r="C52" s="132">
        <v>-11363</v>
      </c>
      <c r="D52" s="111"/>
      <c r="E52" s="132">
        <v>-10094</v>
      </c>
      <c r="F52" s="165"/>
      <c r="G52" s="112"/>
    </row>
    <row r="53" spans="1:11" s="113" customFormat="1" ht="15">
      <c r="A53" s="333" t="s">
        <v>169</v>
      </c>
      <c r="B53" s="153"/>
      <c r="C53" s="132">
        <v>37</v>
      </c>
      <c r="D53" s="111"/>
      <c r="E53" s="132">
        <v>294</v>
      </c>
      <c r="F53" s="165"/>
      <c r="G53" s="112"/>
    </row>
    <row r="54" spans="1:11" ht="15">
      <c r="A54" s="333" t="s">
        <v>170</v>
      </c>
      <c r="B54" s="153"/>
      <c r="C54" s="132">
        <v>-262</v>
      </c>
      <c r="D54" s="111"/>
      <c r="E54" s="132">
        <v>-2</v>
      </c>
      <c r="F54" s="165"/>
      <c r="G54" s="112"/>
    </row>
    <row r="55" spans="1:11" ht="15">
      <c r="A55" s="333" t="s">
        <v>171</v>
      </c>
      <c r="B55" s="153"/>
      <c r="C55" s="132">
        <v>805</v>
      </c>
      <c r="D55" s="111"/>
      <c r="E55" s="132">
        <v>0</v>
      </c>
      <c r="F55" s="165"/>
      <c r="G55" s="112"/>
    </row>
    <row r="56" spans="1:11" ht="15">
      <c r="A56" s="338" t="s">
        <v>172</v>
      </c>
      <c r="B56" s="153"/>
      <c r="C56" s="132">
        <v>-17646</v>
      </c>
      <c r="D56" s="111"/>
      <c r="E56" s="132">
        <v>-3195</v>
      </c>
      <c r="F56" s="165"/>
      <c r="G56" s="112"/>
    </row>
    <row r="57" spans="1:11" ht="15">
      <c r="A57" s="338" t="s">
        <v>173</v>
      </c>
      <c r="B57" s="153"/>
      <c r="C57" s="132">
        <v>849</v>
      </c>
      <c r="D57" s="111"/>
      <c r="E57" s="132">
        <v>1736</v>
      </c>
      <c r="F57" s="165"/>
      <c r="G57" s="112"/>
    </row>
    <row r="58" spans="1:11" ht="15">
      <c r="A58" s="339" t="s">
        <v>174</v>
      </c>
      <c r="B58" s="111"/>
      <c r="C58" s="114">
        <f>SUM(C41:C57)</f>
        <v>134489</v>
      </c>
      <c r="D58" s="111"/>
      <c r="E58" s="114">
        <f>SUM(E41:E57)</f>
        <v>205024</v>
      </c>
      <c r="F58" s="172"/>
      <c r="I58" s="112"/>
      <c r="K58" s="112"/>
    </row>
    <row r="59" spans="1:11" ht="7.5" customHeight="1">
      <c r="A59" s="171"/>
      <c r="B59" s="111"/>
      <c r="C59" s="141"/>
      <c r="D59" s="111"/>
      <c r="E59" s="141"/>
      <c r="F59" s="172"/>
      <c r="I59" s="112"/>
      <c r="K59" s="112"/>
    </row>
    <row r="60" spans="1:11" s="113" customFormat="1" ht="27.75" customHeight="1">
      <c r="A60" s="340" t="s">
        <v>175</v>
      </c>
      <c r="B60" s="111"/>
      <c r="C60" s="115">
        <f>C18+C38+C58</f>
        <v>-5551</v>
      </c>
      <c r="D60" s="111"/>
      <c r="E60" s="115">
        <f>E18+E38+E58</f>
        <v>-6417</v>
      </c>
      <c r="F60" s="172"/>
      <c r="G60" s="173"/>
      <c r="I60" s="112"/>
      <c r="K60" s="112"/>
    </row>
    <row r="61" spans="1:11" s="113" customFormat="1" ht="9.75" customHeight="1">
      <c r="A61" s="170"/>
      <c r="B61" s="111"/>
      <c r="C61" s="117"/>
      <c r="D61" s="111"/>
      <c r="E61" s="117"/>
      <c r="F61" s="172"/>
      <c r="I61" s="112"/>
      <c r="K61" s="112"/>
    </row>
    <row r="62" spans="1:11" ht="15">
      <c r="A62" s="338" t="s">
        <v>176</v>
      </c>
      <c r="B62" s="111"/>
      <c r="C62" s="132">
        <v>27362</v>
      </c>
      <c r="D62" s="111"/>
      <c r="E62" s="132">
        <v>24129</v>
      </c>
      <c r="F62" s="172"/>
      <c r="I62" s="112"/>
      <c r="K62" s="112"/>
    </row>
    <row r="63" spans="1:11" ht="9" customHeight="1">
      <c r="A63" s="170"/>
      <c r="B63" s="111"/>
      <c r="C63" s="174"/>
      <c r="D63" s="111"/>
      <c r="E63" s="174"/>
      <c r="F63" s="172"/>
      <c r="I63" s="112"/>
      <c r="K63" s="112"/>
    </row>
    <row r="64" spans="1:11" thickBot="1">
      <c r="A64" s="277" t="s">
        <v>177</v>
      </c>
      <c r="B64" s="111">
        <f>+SFP!C25</f>
        <v>26</v>
      </c>
      <c r="C64" s="116">
        <f>C62+C60</f>
        <v>21811</v>
      </c>
      <c r="D64" s="111"/>
      <c r="E64" s="116">
        <f>E62+E60</f>
        <v>17712</v>
      </c>
      <c r="F64" s="172"/>
      <c r="I64" s="112"/>
      <c r="K64" s="112"/>
    </row>
    <row r="65" spans="1:6" ht="16.5" thickTop="1">
      <c r="A65" s="152"/>
      <c r="B65" s="111"/>
      <c r="C65" s="182"/>
      <c r="D65" s="111"/>
      <c r="E65" s="182"/>
    </row>
    <row r="66" spans="1:6" ht="15">
      <c r="A66" s="360" t="s">
        <v>71</v>
      </c>
      <c r="B66" s="360"/>
      <c r="C66" s="360"/>
      <c r="D66" s="360"/>
      <c r="E66" s="111"/>
    </row>
    <row r="67" spans="1:6" ht="15">
      <c r="A67" s="175"/>
      <c r="B67" s="111"/>
      <c r="C67" s="153"/>
      <c r="D67" s="111"/>
      <c r="E67" s="111"/>
    </row>
    <row r="68" spans="1:6" ht="15">
      <c r="A68" s="175"/>
      <c r="B68" s="111"/>
      <c r="C68" s="153"/>
      <c r="D68" s="111"/>
      <c r="E68" s="153"/>
    </row>
    <row r="69" spans="1:6" ht="15">
      <c r="A69" s="55" t="s">
        <v>72</v>
      </c>
      <c r="B69" s="119"/>
      <c r="C69" s="119"/>
      <c r="D69" s="119"/>
      <c r="E69" s="119"/>
    </row>
    <row r="70" spans="1:6" ht="15">
      <c r="A70" s="56" t="s">
        <v>73</v>
      </c>
      <c r="B70" s="119"/>
      <c r="C70" s="119"/>
      <c r="D70" s="119"/>
      <c r="E70" s="119"/>
    </row>
    <row r="71" spans="1:6" ht="15">
      <c r="A71" s="176"/>
      <c r="B71" s="119"/>
      <c r="C71" s="119"/>
      <c r="D71" s="119"/>
      <c r="E71" s="119"/>
    </row>
    <row r="72" spans="1:6" ht="15">
      <c r="A72" s="120" t="s">
        <v>18</v>
      </c>
      <c r="B72" s="119"/>
      <c r="C72" s="119"/>
      <c r="D72" s="119"/>
      <c r="E72" s="119"/>
    </row>
    <row r="73" spans="1:6" ht="15">
      <c r="A73" s="121" t="s">
        <v>1</v>
      </c>
      <c r="B73" s="119"/>
      <c r="C73" s="119"/>
      <c r="D73" s="119"/>
      <c r="E73" s="119"/>
    </row>
    <row r="74" spans="1:6" ht="15">
      <c r="A74" s="177"/>
      <c r="B74" s="119"/>
      <c r="C74" s="119"/>
      <c r="D74" s="119"/>
      <c r="E74" s="119"/>
    </row>
    <row r="75" spans="1:6" ht="15">
      <c r="A75" s="178" t="s">
        <v>19</v>
      </c>
      <c r="B75" s="179"/>
      <c r="C75" s="179"/>
      <c r="D75" s="179"/>
      <c r="E75" s="179"/>
      <c r="F75" s="180"/>
    </row>
    <row r="76" spans="1:6" ht="15">
      <c r="A76" s="181" t="s">
        <v>8</v>
      </c>
    </row>
    <row r="77" spans="1:6" ht="15">
      <c r="A77" s="164"/>
    </row>
    <row r="78" spans="1:6" ht="15">
      <c r="A78" s="123"/>
    </row>
    <row r="79" spans="1:6" ht="15">
      <c r="A79" s="124"/>
    </row>
    <row r="80" spans="1:6" ht="15">
      <c r="A80" s="125"/>
    </row>
    <row r="81" spans="1:1" ht="15">
      <c r="A81" s="125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4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1"/>
  <sheetViews>
    <sheetView view="pageBreakPreview" zoomScale="69" zoomScaleNormal="55" zoomScaleSheetLayoutView="69" workbookViewId="0"/>
  </sheetViews>
  <sheetFormatPr defaultColWidth="9.28515625" defaultRowHeight="16.5"/>
  <cols>
    <col min="1" max="1" width="88.7109375" style="215" customWidth="1"/>
    <col min="2" max="2" width="11.5703125" style="198" customWidth="1"/>
    <col min="3" max="3" width="13.7109375" style="198" customWidth="1"/>
    <col min="4" max="4" width="1" style="198" customWidth="1"/>
    <col min="5" max="5" width="13.42578125" style="198" customWidth="1"/>
    <col min="6" max="6" width="0.7109375" style="198" customWidth="1"/>
    <col min="7" max="7" width="13.5703125" style="198" customWidth="1"/>
    <col min="8" max="8" width="1" style="198" customWidth="1"/>
    <col min="9" max="9" width="15.7109375" style="198" customWidth="1"/>
    <col min="10" max="10" width="1" style="198" customWidth="1"/>
    <col min="11" max="11" width="17.5703125" style="198" customWidth="1"/>
    <col min="12" max="12" width="0.5703125" style="198" customWidth="1"/>
    <col min="13" max="13" width="20.28515625" style="198" customWidth="1"/>
    <col min="14" max="14" width="0.7109375" style="198" customWidth="1"/>
    <col min="15" max="15" width="19.7109375" style="198" customWidth="1"/>
    <col min="16" max="16" width="1.42578125" style="198" customWidth="1"/>
    <col min="17" max="17" width="13.7109375" style="198" customWidth="1"/>
    <col min="18" max="18" width="2.42578125" style="198" customWidth="1"/>
    <col min="19" max="19" width="20.42578125" style="218" customWidth="1"/>
    <col min="20" max="20" width="1.42578125" style="198" customWidth="1"/>
    <col min="21" max="21" width="18.7109375" style="198" customWidth="1"/>
    <col min="22" max="22" width="11.7109375" style="127" bestFit="1" customWidth="1"/>
    <col min="23" max="23" width="10.7109375" style="127" customWidth="1"/>
    <col min="24" max="25" width="9.7109375" style="127" bestFit="1" customWidth="1"/>
    <col min="26" max="16384" width="9.28515625" style="127"/>
  </cols>
  <sheetData>
    <row r="1" spans="1:22" ht="18" customHeight="1">
      <c r="A1" s="199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216"/>
      <c r="S1" s="217"/>
      <c r="T1" s="216"/>
      <c r="U1" s="216"/>
    </row>
    <row r="2" spans="1:22" ht="18" customHeight="1">
      <c r="A2" s="363" t="s">
        <v>178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22" ht="18" customHeight="1">
      <c r="A3" s="70" t="s">
        <v>38</v>
      </c>
      <c r="B3" s="1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U3" s="220"/>
    </row>
    <row r="4" spans="1:22" ht="65.25" customHeight="1">
      <c r="A4" s="200"/>
      <c r="B4" s="221"/>
      <c r="C4" s="365" t="s">
        <v>207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221"/>
      <c r="S4" s="222" t="s">
        <v>213</v>
      </c>
      <c r="T4" s="221"/>
      <c r="U4" s="222" t="s">
        <v>214</v>
      </c>
    </row>
    <row r="5" spans="1:22" s="128" customFormat="1" ht="28.5" customHeight="1">
      <c r="A5" s="366"/>
      <c r="B5" s="264" t="s">
        <v>4</v>
      </c>
      <c r="C5" s="361" t="s">
        <v>207</v>
      </c>
      <c r="D5" s="265"/>
      <c r="E5" s="361" t="s">
        <v>208</v>
      </c>
      <c r="F5" s="265"/>
      <c r="G5" s="361" t="s">
        <v>209</v>
      </c>
      <c r="H5" s="265"/>
      <c r="I5" s="361" t="s">
        <v>210</v>
      </c>
      <c r="J5" s="274"/>
      <c r="K5" s="361" t="s">
        <v>210</v>
      </c>
      <c r="L5" s="274"/>
      <c r="M5" s="361" t="s">
        <v>211</v>
      </c>
      <c r="N5" s="265"/>
      <c r="O5" s="361" t="s">
        <v>97</v>
      </c>
      <c r="P5" s="265"/>
      <c r="Q5" s="361" t="s">
        <v>212</v>
      </c>
      <c r="R5" s="266"/>
      <c r="S5" s="267"/>
      <c r="T5" s="266"/>
      <c r="U5" s="266"/>
    </row>
    <row r="6" spans="1:22" s="129" customFormat="1" ht="52.9" customHeight="1">
      <c r="A6" s="367"/>
      <c r="B6" s="268"/>
      <c r="C6" s="362"/>
      <c r="D6" s="269"/>
      <c r="E6" s="362"/>
      <c r="F6" s="269"/>
      <c r="G6" s="362"/>
      <c r="H6" s="269"/>
      <c r="I6" s="362"/>
      <c r="J6" s="275"/>
      <c r="K6" s="362"/>
      <c r="L6" s="275"/>
      <c r="M6" s="362"/>
      <c r="N6" s="269"/>
      <c r="O6" s="362"/>
      <c r="P6" s="269"/>
      <c r="Q6" s="362"/>
      <c r="R6" s="268"/>
      <c r="S6" s="270"/>
      <c r="T6" s="271"/>
      <c r="U6" s="271"/>
    </row>
    <row r="7" spans="1:22" s="130" customFormat="1">
      <c r="A7" s="201"/>
      <c r="B7" s="193"/>
      <c r="C7" s="225" t="s">
        <v>6</v>
      </c>
      <c r="D7" s="225"/>
      <c r="E7" s="225" t="s">
        <v>6</v>
      </c>
      <c r="F7" s="225"/>
      <c r="G7" s="225" t="s">
        <v>6</v>
      </c>
      <c r="H7" s="225"/>
      <c r="I7" s="225" t="s">
        <v>6</v>
      </c>
      <c r="J7" s="225"/>
      <c r="K7" s="225" t="s">
        <v>6</v>
      </c>
      <c r="L7" s="225"/>
      <c r="M7" s="225" t="s">
        <v>6</v>
      </c>
      <c r="N7" s="225"/>
      <c r="O7" s="225" t="s">
        <v>6</v>
      </c>
      <c r="P7" s="225"/>
      <c r="Q7" s="225" t="s">
        <v>6</v>
      </c>
      <c r="R7" s="226"/>
      <c r="S7" s="227" t="s">
        <v>6</v>
      </c>
      <c r="T7" s="225"/>
      <c r="U7" s="225" t="s">
        <v>6</v>
      </c>
    </row>
    <row r="8" spans="1:22" s="129" customFormat="1" ht="12" customHeight="1">
      <c r="A8" s="276"/>
      <c r="B8" s="19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196"/>
      <c r="P8" s="225"/>
      <c r="Q8" s="225"/>
      <c r="R8" s="223"/>
      <c r="S8" s="224"/>
      <c r="T8" s="223"/>
      <c r="U8" s="223"/>
    </row>
    <row r="9" spans="1:22" s="131" customFormat="1" ht="3.75" customHeight="1">
      <c r="A9" s="202"/>
      <c r="B9" s="228"/>
      <c r="C9" s="229"/>
      <c r="D9" s="230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1"/>
      <c r="S9" s="232"/>
      <c r="T9" s="228"/>
      <c r="U9" s="233"/>
    </row>
    <row r="10" spans="1:22" s="131" customFormat="1" ht="17.25" thickBot="1">
      <c r="A10" s="341" t="s">
        <v>179</v>
      </c>
      <c r="B10" s="221">
        <f>+SFP!C39</f>
        <v>27</v>
      </c>
      <c r="C10" s="240">
        <v>134798</v>
      </c>
      <c r="D10" s="234"/>
      <c r="E10" s="240">
        <v>-33337</v>
      </c>
      <c r="F10" s="234"/>
      <c r="G10" s="240">
        <v>55967</v>
      </c>
      <c r="H10" s="234"/>
      <c r="I10" s="240">
        <v>29264</v>
      </c>
      <c r="J10" s="235"/>
      <c r="K10" s="240">
        <v>2933</v>
      </c>
      <c r="L10" s="235"/>
      <c r="M10" s="240">
        <v>834</v>
      </c>
      <c r="N10" s="234"/>
      <c r="O10" s="240">
        <v>285101</v>
      </c>
      <c r="P10" s="234"/>
      <c r="Q10" s="240">
        <v>475560</v>
      </c>
      <c r="R10" s="236"/>
      <c r="S10" s="240">
        <v>32969</v>
      </c>
      <c r="T10" s="237"/>
      <c r="U10" s="240">
        <v>508529</v>
      </c>
      <c r="V10" s="134"/>
    </row>
    <row r="11" spans="1:22" s="131" customFormat="1" ht="18" thickTop="1">
      <c r="A11" s="342" t="s">
        <v>180</v>
      </c>
      <c r="B11" s="221"/>
      <c r="C11" s="235"/>
      <c r="D11" s="234"/>
      <c r="E11" s="234"/>
      <c r="F11" s="234"/>
      <c r="G11" s="235"/>
      <c r="H11" s="234"/>
      <c r="I11" s="235"/>
      <c r="J11" s="235"/>
      <c r="K11" s="235"/>
      <c r="L11" s="235"/>
      <c r="M11" s="235"/>
      <c r="N11" s="234"/>
      <c r="O11" s="235"/>
      <c r="P11" s="234"/>
      <c r="Q11" s="235"/>
      <c r="R11" s="236"/>
      <c r="S11" s="236"/>
      <c r="T11" s="237"/>
      <c r="U11" s="241"/>
    </row>
    <row r="12" spans="1:22" s="131" customFormat="1">
      <c r="A12" s="343" t="s">
        <v>181</v>
      </c>
      <c r="B12" s="221"/>
      <c r="C12" s="239">
        <v>0</v>
      </c>
      <c r="D12" s="239"/>
      <c r="E12" s="239">
        <f>E13</f>
        <v>-2</v>
      </c>
      <c r="F12" s="239"/>
      <c r="G12" s="239">
        <v>0</v>
      </c>
      <c r="H12" s="239"/>
      <c r="I12" s="239">
        <v>0</v>
      </c>
      <c r="J12" s="239"/>
      <c r="K12" s="239">
        <v>0</v>
      </c>
      <c r="L12" s="239"/>
      <c r="M12" s="239">
        <v>0</v>
      </c>
      <c r="N12" s="239"/>
      <c r="O12" s="239">
        <v>0</v>
      </c>
      <c r="P12" s="239"/>
      <c r="Q12" s="239">
        <f>SUM(C12:P12)</f>
        <v>-2</v>
      </c>
      <c r="R12" s="241"/>
      <c r="S12" s="239">
        <v>0</v>
      </c>
      <c r="T12" s="241"/>
      <c r="U12" s="242">
        <f>SUM(Q12:T12)</f>
        <v>-2</v>
      </c>
    </row>
    <row r="13" spans="1:22" s="131" customFormat="1">
      <c r="A13" s="344" t="s">
        <v>182</v>
      </c>
      <c r="B13" s="221"/>
      <c r="C13" s="300">
        <v>0</v>
      </c>
      <c r="D13" s="239"/>
      <c r="E13" s="300">
        <v>-2</v>
      </c>
      <c r="F13" s="239"/>
      <c r="G13" s="300">
        <v>0</v>
      </c>
      <c r="H13" s="239"/>
      <c r="I13" s="300">
        <v>0</v>
      </c>
      <c r="J13" s="239"/>
      <c r="K13" s="300">
        <v>0</v>
      </c>
      <c r="L13" s="239"/>
      <c r="M13" s="300">
        <v>0</v>
      </c>
      <c r="N13" s="239"/>
      <c r="O13" s="300">
        <v>0</v>
      </c>
      <c r="P13" s="239"/>
      <c r="Q13" s="301">
        <f>SUM(C13:P13)</f>
        <v>-2</v>
      </c>
      <c r="R13" s="241"/>
      <c r="S13" s="300">
        <v>0</v>
      </c>
      <c r="T13" s="241"/>
      <c r="U13" s="284">
        <f>SUM(Q13:T13)</f>
        <v>-2</v>
      </c>
    </row>
    <row r="14" spans="1:22" s="131" customFormat="1" ht="8.25" customHeight="1">
      <c r="A14" s="343"/>
      <c r="B14" s="221"/>
      <c r="C14" s="235"/>
      <c r="D14" s="234"/>
      <c r="E14" s="234"/>
      <c r="F14" s="234"/>
      <c r="G14" s="235"/>
      <c r="H14" s="234"/>
      <c r="I14" s="235"/>
      <c r="J14" s="235"/>
      <c r="K14" s="235"/>
      <c r="L14" s="235"/>
      <c r="M14" s="235"/>
      <c r="N14" s="234"/>
      <c r="O14" s="235"/>
      <c r="P14" s="234"/>
      <c r="Q14" s="235"/>
      <c r="R14" s="236"/>
      <c r="S14" s="236"/>
      <c r="T14" s="237"/>
      <c r="U14" s="242"/>
    </row>
    <row r="15" spans="1:22" s="131" customFormat="1">
      <c r="A15" s="345" t="s">
        <v>183</v>
      </c>
      <c r="B15" s="221"/>
      <c r="C15" s="295">
        <v>0</v>
      </c>
      <c r="D15" s="239"/>
      <c r="E15" s="239">
        <v>0</v>
      </c>
      <c r="F15" s="239"/>
      <c r="G15" s="295">
        <v>0</v>
      </c>
      <c r="H15" s="295"/>
      <c r="I15" s="295">
        <v>0</v>
      </c>
      <c r="J15" s="295"/>
      <c r="K15" s="295">
        <v>0</v>
      </c>
      <c r="L15" s="295"/>
      <c r="M15" s="295">
        <v>0</v>
      </c>
      <c r="N15" s="295"/>
      <c r="O15" s="295">
        <v>0</v>
      </c>
      <c r="P15" s="239"/>
      <c r="Q15" s="244">
        <f>SUM(C15:P15)</f>
        <v>0</v>
      </c>
      <c r="R15" s="241"/>
      <c r="S15" s="239">
        <v>0</v>
      </c>
      <c r="T15" s="241"/>
      <c r="U15" s="242">
        <f>SUM(Q15:T15)</f>
        <v>0</v>
      </c>
    </row>
    <row r="16" spans="1:22" s="131" customFormat="1">
      <c r="A16" s="346" t="s">
        <v>184</v>
      </c>
      <c r="B16" s="221"/>
      <c r="C16" s="245">
        <f>C17+C18</f>
        <v>0</v>
      </c>
      <c r="D16" s="244"/>
      <c r="E16" s="245">
        <f>E17+E18</f>
        <v>0</v>
      </c>
      <c r="F16" s="239"/>
      <c r="G16" s="245">
        <f>G17+G18</f>
        <v>3330</v>
      </c>
      <c r="H16" s="245">
        <f t="shared" ref="H16:O16" si="0">H17+H18</f>
        <v>0</v>
      </c>
      <c r="I16" s="245">
        <f t="shared" si="0"/>
        <v>0</v>
      </c>
      <c r="J16" s="245">
        <f t="shared" si="0"/>
        <v>0</v>
      </c>
      <c r="K16" s="245">
        <f t="shared" si="0"/>
        <v>0</v>
      </c>
      <c r="L16" s="245">
        <f t="shared" si="0"/>
        <v>0</v>
      </c>
      <c r="M16" s="245">
        <f t="shared" si="0"/>
        <v>0</v>
      </c>
      <c r="N16" s="245">
        <f t="shared" si="0"/>
        <v>0</v>
      </c>
      <c r="O16" s="245">
        <f t="shared" si="0"/>
        <v>-3330</v>
      </c>
      <c r="P16" s="245">
        <f t="shared" ref="P16" si="1">P17+P18</f>
        <v>0</v>
      </c>
      <c r="Q16" s="248">
        <f>SUM(C16:P16)</f>
        <v>0</v>
      </c>
      <c r="R16" s="245">
        <f t="shared" ref="R16" si="2">R17+R18</f>
        <v>0</v>
      </c>
      <c r="S16" s="245">
        <f t="shared" ref="S16" si="3">S17+S18</f>
        <v>0</v>
      </c>
      <c r="T16" s="245">
        <f t="shared" ref="T16" si="4">T17+T18</f>
        <v>0</v>
      </c>
      <c r="U16" s="281">
        <f>SUM(Q16:T16)</f>
        <v>0</v>
      </c>
    </row>
    <row r="17" spans="1:22" s="131" customFormat="1">
      <c r="A17" s="344" t="s">
        <v>185</v>
      </c>
      <c r="B17" s="221"/>
      <c r="C17" s="234">
        <v>0</v>
      </c>
      <c r="D17" s="234"/>
      <c r="E17" s="234">
        <v>0</v>
      </c>
      <c r="F17" s="234"/>
      <c r="G17" s="234">
        <v>3330</v>
      </c>
      <c r="H17" s="234"/>
      <c r="I17" s="234">
        <v>0</v>
      </c>
      <c r="J17" s="234"/>
      <c r="K17" s="234">
        <v>0</v>
      </c>
      <c r="L17" s="234"/>
      <c r="M17" s="234">
        <v>0</v>
      </c>
      <c r="N17" s="234"/>
      <c r="O17" s="234">
        <v>-3330</v>
      </c>
      <c r="P17" s="234"/>
      <c r="Q17" s="239">
        <v>0</v>
      </c>
      <c r="R17" s="250"/>
      <c r="S17" s="234">
        <v>0</v>
      </c>
      <c r="T17" s="251"/>
      <c r="U17" s="234">
        <v>0</v>
      </c>
    </row>
    <row r="18" spans="1:22" s="131" customFormat="1" ht="18" customHeight="1">
      <c r="A18" s="344" t="s">
        <v>186</v>
      </c>
      <c r="B18" s="221"/>
      <c r="C18" s="234">
        <v>0</v>
      </c>
      <c r="D18" s="234"/>
      <c r="E18" s="234">
        <v>0</v>
      </c>
      <c r="F18" s="234"/>
      <c r="G18" s="234">
        <v>0</v>
      </c>
      <c r="H18" s="234"/>
      <c r="I18" s="234">
        <v>0</v>
      </c>
      <c r="J18" s="234"/>
      <c r="K18" s="234">
        <v>0</v>
      </c>
      <c r="L18" s="234"/>
      <c r="M18" s="234">
        <v>0</v>
      </c>
      <c r="N18" s="234"/>
      <c r="O18" s="234">
        <v>0</v>
      </c>
      <c r="P18" s="234"/>
      <c r="Q18" s="239">
        <f t="shared" ref="Q18" si="5">SUM(C18:P18)</f>
        <v>0</v>
      </c>
      <c r="R18" s="250"/>
      <c r="S18" s="234">
        <v>0</v>
      </c>
      <c r="T18" s="251"/>
      <c r="U18" s="234">
        <f>SUM(Q18:T18)</f>
        <v>0</v>
      </c>
    </row>
    <row r="19" spans="1:22" s="131" customFormat="1" ht="6.6" customHeight="1">
      <c r="A19" s="344"/>
      <c r="B19" s="221"/>
      <c r="C19" s="235"/>
      <c r="D19" s="234"/>
      <c r="E19" s="234"/>
      <c r="F19" s="234"/>
      <c r="G19" s="235"/>
      <c r="H19" s="234"/>
      <c r="I19" s="235"/>
      <c r="J19" s="235"/>
      <c r="K19" s="235"/>
      <c r="L19" s="235"/>
      <c r="M19" s="235"/>
      <c r="N19" s="234"/>
      <c r="O19" s="235"/>
      <c r="P19" s="234"/>
      <c r="Q19" s="235"/>
      <c r="R19" s="236"/>
      <c r="S19" s="236"/>
      <c r="T19" s="237"/>
      <c r="U19" s="241"/>
    </row>
    <row r="20" spans="1:22" s="131" customFormat="1">
      <c r="A20" s="347" t="s">
        <v>187</v>
      </c>
      <c r="B20" s="221"/>
      <c r="C20" s="248">
        <v>0</v>
      </c>
      <c r="D20" s="235"/>
      <c r="E20" s="248">
        <v>0</v>
      </c>
      <c r="F20" s="235"/>
      <c r="G20" s="248">
        <v>0</v>
      </c>
      <c r="H20" s="235"/>
      <c r="I20" s="248">
        <v>0</v>
      </c>
      <c r="J20" s="235"/>
      <c r="K20" s="248">
        <v>0</v>
      </c>
      <c r="L20" s="235"/>
      <c r="M20" s="248">
        <v>0</v>
      </c>
      <c r="N20" s="235"/>
      <c r="O20" s="248">
        <f>O21+O22+O24+O25+O23</f>
        <v>401</v>
      </c>
      <c r="P20" s="248" t="e">
        <f>P21+P22+#REF!+P24+P25</f>
        <v>#REF!</v>
      </c>
      <c r="Q20" s="248">
        <f>Q21+Q22+Q24+Q25+Q23</f>
        <v>401</v>
      </c>
      <c r="R20" s="248"/>
      <c r="S20" s="248">
        <f>S21+S22+S24+S25+S23</f>
        <v>-13720</v>
      </c>
      <c r="T20" s="248" t="e">
        <f>T21+T22+#REF!+T24+T25</f>
        <v>#REF!</v>
      </c>
      <c r="U20" s="248">
        <f>U21+U22+U24+U25+U23</f>
        <v>-13319</v>
      </c>
    </row>
    <row r="21" spans="1:22" s="131" customFormat="1">
      <c r="A21" s="344" t="s">
        <v>188</v>
      </c>
      <c r="B21" s="221"/>
      <c r="C21" s="246">
        <v>0</v>
      </c>
      <c r="D21" s="234"/>
      <c r="E21" s="246">
        <v>0</v>
      </c>
      <c r="F21" s="234"/>
      <c r="G21" s="246">
        <v>0</v>
      </c>
      <c r="H21" s="234"/>
      <c r="I21" s="246">
        <v>0</v>
      </c>
      <c r="J21" s="235"/>
      <c r="K21" s="246">
        <v>0</v>
      </c>
      <c r="L21" s="235"/>
      <c r="M21" s="246">
        <v>0</v>
      </c>
      <c r="N21" s="234"/>
      <c r="O21" s="247">
        <v>0</v>
      </c>
      <c r="P21" s="234"/>
      <c r="Q21" s="239">
        <f>C21+E21+G21+I21+K21+M21+O21</f>
        <v>0</v>
      </c>
      <c r="R21" s="236"/>
      <c r="S21" s="247">
        <v>-1680</v>
      </c>
      <c r="T21" s="237"/>
      <c r="U21" s="242">
        <f>SUM(Q21:T21)</f>
        <v>-1680</v>
      </c>
    </row>
    <row r="22" spans="1:22" s="131" customFormat="1">
      <c r="A22" s="344" t="s">
        <v>189</v>
      </c>
      <c r="B22" s="221"/>
      <c r="C22" s="246">
        <v>0</v>
      </c>
      <c r="D22" s="234"/>
      <c r="E22" s="246">
        <v>0</v>
      </c>
      <c r="F22" s="234"/>
      <c r="G22" s="246">
        <v>0</v>
      </c>
      <c r="H22" s="234"/>
      <c r="I22" s="246">
        <v>0</v>
      </c>
      <c r="J22" s="235"/>
      <c r="K22" s="246">
        <v>0</v>
      </c>
      <c r="L22" s="235"/>
      <c r="M22" s="246">
        <v>0</v>
      </c>
      <c r="N22" s="234"/>
      <c r="O22" s="247">
        <v>0</v>
      </c>
      <c r="P22" s="234"/>
      <c r="Q22" s="239">
        <f>C22+E22+G22+I22+K22+M22+O22</f>
        <v>0</v>
      </c>
      <c r="R22" s="236"/>
      <c r="S22" s="247">
        <v>-3541</v>
      </c>
      <c r="T22" s="237"/>
      <c r="U22" s="242">
        <f>SUM(Q22:T22)</f>
        <v>-3541</v>
      </c>
    </row>
    <row r="23" spans="1:22" s="131" customFormat="1">
      <c r="A23" s="344" t="s">
        <v>190</v>
      </c>
      <c r="B23" s="221"/>
      <c r="C23" s="246">
        <v>0</v>
      </c>
      <c r="D23" s="234"/>
      <c r="E23" s="246">
        <v>0</v>
      </c>
      <c r="F23" s="234"/>
      <c r="G23" s="246">
        <v>0</v>
      </c>
      <c r="H23" s="234"/>
      <c r="I23" s="246">
        <v>0</v>
      </c>
      <c r="J23" s="235"/>
      <c r="K23" s="246">
        <v>0</v>
      </c>
      <c r="L23" s="235"/>
      <c r="M23" s="246">
        <v>0</v>
      </c>
      <c r="N23" s="234"/>
      <c r="O23" s="247">
        <v>-223</v>
      </c>
      <c r="P23" s="234"/>
      <c r="Q23" s="239">
        <f>C23+E23+G23+I23+K23+M23+O23</f>
        <v>-223</v>
      </c>
      <c r="R23" s="236"/>
      <c r="S23" s="247">
        <v>968</v>
      </c>
      <c r="T23" s="237"/>
      <c r="U23" s="242">
        <f>SUM(Q23:T23)</f>
        <v>745</v>
      </c>
      <c r="V23" s="273"/>
    </row>
    <row r="24" spans="1:22" s="131" customFormat="1">
      <c r="A24" s="344" t="s">
        <v>191</v>
      </c>
      <c r="B24" s="221"/>
      <c r="C24" s="246">
        <v>0</v>
      </c>
      <c r="D24" s="234"/>
      <c r="E24" s="246">
        <v>0</v>
      </c>
      <c r="F24" s="234"/>
      <c r="G24" s="246">
        <v>0</v>
      </c>
      <c r="H24" s="234"/>
      <c r="I24" s="246">
        <v>0</v>
      </c>
      <c r="J24" s="235"/>
      <c r="K24" s="246">
        <v>0</v>
      </c>
      <c r="L24" s="235"/>
      <c r="M24" s="246">
        <v>0</v>
      </c>
      <c r="N24" s="234"/>
      <c r="O24" s="247">
        <v>562</v>
      </c>
      <c r="P24" s="234"/>
      <c r="Q24" s="239">
        <f>C24+E24+G24+I24+K24+M24+O24</f>
        <v>562</v>
      </c>
      <c r="R24" s="236"/>
      <c r="S24" s="247">
        <v>-10841</v>
      </c>
      <c r="T24" s="237"/>
      <c r="U24" s="242">
        <f>SUM(Q24:T24)</f>
        <v>-10279</v>
      </c>
    </row>
    <row r="25" spans="1:22" s="131" customFormat="1" ht="16.149999999999999" customHeight="1">
      <c r="A25" s="344" t="s">
        <v>192</v>
      </c>
      <c r="B25" s="221"/>
      <c r="C25" s="246">
        <v>0</v>
      </c>
      <c r="D25" s="234"/>
      <c r="E25" s="246">
        <v>0</v>
      </c>
      <c r="F25" s="234"/>
      <c r="G25" s="246">
        <v>0</v>
      </c>
      <c r="H25" s="234"/>
      <c r="I25" s="246">
        <v>0</v>
      </c>
      <c r="J25" s="235"/>
      <c r="K25" s="246">
        <v>0</v>
      </c>
      <c r="L25" s="235"/>
      <c r="M25" s="246">
        <v>0</v>
      </c>
      <c r="N25" s="234"/>
      <c r="O25" s="247">
        <v>62</v>
      </c>
      <c r="P25" s="234"/>
      <c r="Q25" s="239">
        <f>C25+E25+G25+I25+K25+M25+O25</f>
        <v>62</v>
      </c>
      <c r="R25" s="236"/>
      <c r="S25" s="247">
        <v>1374</v>
      </c>
      <c r="T25" s="237"/>
      <c r="U25" s="242">
        <f>SUM(Q25:T25)</f>
        <v>1436</v>
      </c>
    </row>
    <row r="26" spans="1:22" s="131" customFormat="1">
      <c r="A26" s="205"/>
      <c r="B26" s="221"/>
      <c r="C26" s="235"/>
      <c r="D26" s="234"/>
      <c r="E26" s="234"/>
      <c r="F26" s="234"/>
      <c r="G26" s="235"/>
      <c r="H26" s="234"/>
      <c r="I26" s="235"/>
      <c r="J26" s="235"/>
      <c r="K26" s="235"/>
      <c r="L26" s="235"/>
      <c r="M26" s="235"/>
      <c r="N26" s="234"/>
      <c r="O26" s="235"/>
      <c r="P26" s="234"/>
      <c r="Q26" s="235"/>
      <c r="R26" s="236"/>
      <c r="S26" s="236"/>
      <c r="T26" s="237"/>
      <c r="U26" s="241"/>
      <c r="V26" s="145"/>
    </row>
    <row r="27" spans="1:22" s="131" customFormat="1">
      <c r="A27" s="348" t="s">
        <v>193</v>
      </c>
      <c r="B27" s="221"/>
      <c r="C27" s="249">
        <v>0</v>
      </c>
      <c r="D27" s="234"/>
      <c r="E27" s="249">
        <v>0</v>
      </c>
      <c r="F27" s="234"/>
      <c r="G27" s="249">
        <v>0</v>
      </c>
      <c r="H27" s="234"/>
      <c r="I27" s="248">
        <f>I28+I29</f>
        <v>0</v>
      </c>
      <c r="J27" s="235"/>
      <c r="K27" s="248">
        <f>K28+K29</f>
        <v>-299</v>
      </c>
      <c r="L27" s="244">
        <f t="shared" ref="L27:M27" si="6">L28+L29</f>
        <v>0</v>
      </c>
      <c r="M27" s="248">
        <f t="shared" si="6"/>
        <v>2984</v>
      </c>
      <c r="N27" s="234"/>
      <c r="O27" s="248">
        <f>O28+O29</f>
        <v>33778</v>
      </c>
      <c r="P27" s="234"/>
      <c r="Q27" s="248">
        <f>Q28+Q29</f>
        <v>36463</v>
      </c>
      <c r="R27" s="236"/>
      <c r="S27" s="248">
        <f>S28+S29</f>
        <v>4372</v>
      </c>
      <c r="T27" s="237"/>
      <c r="U27" s="248">
        <f>U28+U29</f>
        <v>40835</v>
      </c>
      <c r="V27" s="134"/>
    </row>
    <row r="28" spans="1:22" s="131" customFormat="1">
      <c r="A28" s="349" t="s">
        <v>194</v>
      </c>
      <c r="B28" s="221"/>
      <c r="C28" s="243">
        <v>0</v>
      </c>
      <c r="D28" s="234"/>
      <c r="E28" s="243">
        <v>0</v>
      </c>
      <c r="F28" s="234"/>
      <c r="G28" s="243">
        <v>0</v>
      </c>
      <c r="H28" s="234"/>
      <c r="I28" s="239">
        <v>0</v>
      </c>
      <c r="J28" s="235"/>
      <c r="K28" s="239">
        <v>0</v>
      </c>
      <c r="L28" s="235"/>
      <c r="M28" s="239">
        <v>0</v>
      </c>
      <c r="N28" s="234"/>
      <c r="O28" s="239">
        <v>33778</v>
      </c>
      <c r="P28" s="234"/>
      <c r="Q28" s="239">
        <f>SUM(C28:P28)</f>
        <v>33778</v>
      </c>
      <c r="R28" s="236"/>
      <c r="S28" s="239">
        <v>3089</v>
      </c>
      <c r="T28" s="237"/>
      <c r="U28" s="242">
        <f>SUM(Q28:T28)</f>
        <v>36867</v>
      </c>
    </row>
    <row r="29" spans="1:22" s="131" customFormat="1" ht="15" customHeight="1">
      <c r="A29" s="349" t="s">
        <v>195</v>
      </c>
      <c r="B29" s="221"/>
      <c r="C29" s="243">
        <v>0</v>
      </c>
      <c r="D29" s="234"/>
      <c r="E29" s="243">
        <v>0</v>
      </c>
      <c r="F29" s="234"/>
      <c r="G29" s="243">
        <v>0</v>
      </c>
      <c r="H29" s="234"/>
      <c r="I29" s="230">
        <v>0</v>
      </c>
      <c r="J29" s="235"/>
      <c r="K29" s="230">
        <v>-299</v>
      </c>
      <c r="L29" s="235"/>
      <c r="M29" s="230">
        <v>2984</v>
      </c>
      <c r="N29" s="234"/>
      <c r="O29" s="239">
        <v>0</v>
      </c>
      <c r="P29" s="234"/>
      <c r="Q29" s="239">
        <f>SUM(C29:P29)</f>
        <v>2685</v>
      </c>
      <c r="R29" s="236"/>
      <c r="S29" s="239">
        <v>1283</v>
      </c>
      <c r="T29" s="237"/>
      <c r="U29" s="242">
        <f>SUM(Q29:T29)</f>
        <v>3968</v>
      </c>
    </row>
    <row r="30" spans="1:22" s="131" customFormat="1">
      <c r="A30" s="202"/>
      <c r="B30" s="221"/>
      <c r="C30" s="243"/>
      <c r="D30" s="234"/>
      <c r="E30" s="243"/>
      <c r="F30" s="234"/>
      <c r="G30" s="243"/>
      <c r="H30" s="234"/>
      <c r="I30" s="239"/>
      <c r="J30" s="235"/>
      <c r="K30" s="239"/>
      <c r="L30" s="235"/>
      <c r="M30" s="239"/>
      <c r="N30" s="234"/>
      <c r="O30" s="239"/>
      <c r="P30" s="234"/>
      <c r="Q30" s="244"/>
      <c r="R30" s="236"/>
      <c r="S30" s="239"/>
      <c r="T30" s="237"/>
      <c r="U30" s="242"/>
      <c r="V30" s="273"/>
    </row>
    <row r="31" spans="1:22" s="131" customFormat="1" ht="17.649999999999999" customHeight="1">
      <c r="A31" s="347" t="s">
        <v>196</v>
      </c>
      <c r="B31" s="221"/>
      <c r="C31" s="243">
        <v>0</v>
      </c>
      <c r="D31" s="234"/>
      <c r="E31" s="243">
        <v>0</v>
      </c>
      <c r="F31" s="234"/>
      <c r="G31" s="243">
        <v>0</v>
      </c>
      <c r="H31" s="234"/>
      <c r="I31" s="239">
        <v>-181</v>
      </c>
      <c r="J31" s="235"/>
      <c r="K31" s="230">
        <v>-1</v>
      </c>
      <c r="L31" s="235"/>
      <c r="M31" s="243">
        <v>0</v>
      </c>
      <c r="N31" s="234"/>
      <c r="O31" s="239">
        <v>182</v>
      </c>
      <c r="P31" s="234"/>
      <c r="Q31" s="239">
        <f>SUM(I31:P31)</f>
        <v>0</v>
      </c>
      <c r="R31" s="236"/>
      <c r="S31" s="239">
        <v>0</v>
      </c>
      <c r="T31" s="237"/>
      <c r="U31" s="242">
        <f>Q31+S31</f>
        <v>0</v>
      </c>
    </row>
    <row r="32" spans="1:22" s="131" customFormat="1" ht="18" customHeight="1">
      <c r="A32" s="202"/>
      <c r="B32" s="221"/>
      <c r="C32" s="235"/>
      <c r="D32" s="234"/>
      <c r="E32" s="234"/>
      <c r="F32" s="234"/>
      <c r="G32" s="235"/>
      <c r="H32" s="234"/>
      <c r="I32" s="235"/>
      <c r="J32" s="235"/>
      <c r="K32" s="235"/>
      <c r="L32" s="235"/>
      <c r="M32" s="235"/>
      <c r="N32" s="234"/>
      <c r="O32" s="235"/>
      <c r="P32" s="234"/>
      <c r="Q32" s="235"/>
      <c r="R32" s="236"/>
      <c r="S32" s="236"/>
      <c r="T32" s="237"/>
      <c r="U32" s="241"/>
      <c r="V32" s="134"/>
    </row>
    <row r="33" spans="1:22" s="131" customFormat="1" ht="17.649999999999999" customHeight="1" thickBot="1">
      <c r="A33" s="203" t="s">
        <v>197</v>
      </c>
      <c r="B33" s="221">
        <f>+SFP!C39</f>
        <v>27</v>
      </c>
      <c r="C33" s="240">
        <f>+C10+C12+C16+C20+C27+C31</f>
        <v>134798</v>
      </c>
      <c r="D33" s="240">
        <f>+D10+D12+D16+D20+D27+D31</f>
        <v>0</v>
      </c>
      <c r="E33" s="240">
        <f>E12+E16+E20+E27+E31+E15+E10</f>
        <v>-33339</v>
      </c>
      <c r="F33" s="240" t="e">
        <f>#REF!+F12+F16+F20+F27+F31+F15</f>
        <v>#REF!</v>
      </c>
      <c r="G33" s="240">
        <f>G12+G16+G20+G27+G31+G15+G10</f>
        <v>59297</v>
      </c>
      <c r="H33" s="240" t="e">
        <f>#REF!+H12+H16+H20+H27+H31+H15</f>
        <v>#REF!</v>
      </c>
      <c r="I33" s="240">
        <f>I12+I16+I20+I27+I31+I15+I10</f>
        <v>29083</v>
      </c>
      <c r="J33" s="240" t="e">
        <f>#REF!+J12+J16+J20+J27+J31+J15</f>
        <v>#REF!</v>
      </c>
      <c r="K33" s="240">
        <f>K12+K16+K20+K27+K31+K15+K10</f>
        <v>2633</v>
      </c>
      <c r="L33" s="240" t="e">
        <f>#REF!+L12+L16+L20+L27+L31+L15</f>
        <v>#REF!</v>
      </c>
      <c r="M33" s="240">
        <f>M12+M16+M20+M27+M31+M15+M10</f>
        <v>3818</v>
      </c>
      <c r="N33" s="240" t="e">
        <f>#REF!+N12+N16+N20+N27+N31+N15</f>
        <v>#REF!</v>
      </c>
      <c r="O33" s="240">
        <f>O12+O16+O20+O27+O31+O15+O10</f>
        <v>316132</v>
      </c>
      <c r="P33" s="240" t="e">
        <f>#REF!+P12+P16+P20+P27+P31+P15</f>
        <v>#REF!</v>
      </c>
      <c r="Q33" s="240">
        <f>Q12+Q16+Q20+Q27+Q31+Q15+Q10</f>
        <v>512422</v>
      </c>
      <c r="R33" s="240"/>
      <c r="S33" s="240">
        <f>S12+S16+S20+S27+S31+S15+S10</f>
        <v>23621</v>
      </c>
      <c r="T33" s="240" t="e">
        <f>+T10+T12+T16+T20+T27+T31</f>
        <v>#REF!</v>
      </c>
      <c r="U33" s="240">
        <f>U12+U16+U20+U27+U31+U15+U10</f>
        <v>536043</v>
      </c>
      <c r="V33" s="134"/>
    </row>
    <row r="34" spans="1:22" s="131" customFormat="1" ht="16.149999999999999" customHeight="1" thickTop="1">
      <c r="A34" s="203"/>
      <c r="B34" s="221"/>
      <c r="C34" s="235"/>
      <c r="D34" s="234"/>
      <c r="E34" s="235"/>
      <c r="F34" s="234"/>
      <c r="G34" s="235"/>
      <c r="H34" s="234"/>
      <c r="I34" s="235"/>
      <c r="J34" s="235"/>
      <c r="K34" s="235"/>
      <c r="L34" s="235"/>
      <c r="M34" s="235"/>
      <c r="N34" s="234"/>
      <c r="O34" s="235"/>
      <c r="P34" s="234"/>
      <c r="Q34" s="235"/>
      <c r="R34" s="236"/>
      <c r="S34" s="235"/>
      <c r="T34" s="237"/>
      <c r="U34" s="235"/>
      <c r="V34" s="134"/>
    </row>
    <row r="35" spans="1:22" s="131" customFormat="1" ht="17.25" thickBot="1">
      <c r="A35" s="341" t="s">
        <v>198</v>
      </c>
      <c r="B35" s="221"/>
      <c r="C35" s="240">
        <v>134798</v>
      </c>
      <c r="D35" s="234"/>
      <c r="E35" s="240">
        <v>-34142</v>
      </c>
      <c r="F35" s="234"/>
      <c r="G35" s="240">
        <v>59297</v>
      </c>
      <c r="H35" s="234"/>
      <c r="I35" s="240">
        <v>28871</v>
      </c>
      <c r="J35" s="235"/>
      <c r="K35" s="240">
        <v>2873</v>
      </c>
      <c r="L35" s="235"/>
      <c r="M35" s="240">
        <v>4078</v>
      </c>
      <c r="N35" s="234"/>
      <c r="O35" s="240">
        <v>360656</v>
      </c>
      <c r="P35" s="234"/>
      <c r="Q35" s="240">
        <v>556431</v>
      </c>
      <c r="R35" s="236"/>
      <c r="S35" s="240">
        <v>19341</v>
      </c>
      <c r="T35" s="237"/>
      <c r="U35" s="240">
        <v>575772</v>
      </c>
    </row>
    <row r="36" spans="1:22" s="131" customFormat="1" ht="18" thickTop="1">
      <c r="A36" s="342" t="s">
        <v>199</v>
      </c>
      <c r="B36" s="221"/>
      <c r="C36" s="235"/>
      <c r="D36" s="234"/>
      <c r="E36" s="234"/>
      <c r="F36" s="234"/>
      <c r="G36" s="235"/>
      <c r="H36" s="234"/>
      <c r="I36" s="235"/>
      <c r="J36" s="235"/>
      <c r="K36" s="235"/>
      <c r="L36" s="235"/>
      <c r="M36" s="235"/>
      <c r="N36" s="234"/>
      <c r="O36" s="235"/>
      <c r="P36" s="234"/>
      <c r="Q36" s="235"/>
      <c r="R36" s="236"/>
      <c r="S36" s="236"/>
      <c r="T36" s="237"/>
      <c r="U36" s="241"/>
    </row>
    <row r="37" spans="1:22" s="131" customFormat="1" ht="19.899999999999999" customHeight="1">
      <c r="A37" s="343" t="s">
        <v>200</v>
      </c>
      <c r="B37" s="221"/>
      <c r="C37" s="239">
        <v>0</v>
      </c>
      <c r="D37" s="239"/>
      <c r="E37" s="239">
        <f>E38+E39</f>
        <v>687</v>
      </c>
      <c r="F37" s="239"/>
      <c r="G37" s="239">
        <f>G38+G39</f>
        <v>0</v>
      </c>
      <c r="H37" s="239"/>
      <c r="I37" s="239">
        <f>I38+I39</f>
        <v>0</v>
      </c>
      <c r="J37" s="239"/>
      <c r="K37" s="239">
        <f>K38+K39</f>
        <v>0</v>
      </c>
      <c r="L37" s="239"/>
      <c r="M37" s="239">
        <f>M38+M39</f>
        <v>0</v>
      </c>
      <c r="N37" s="239"/>
      <c r="O37" s="239">
        <f>O38+O39</f>
        <v>-144</v>
      </c>
      <c r="P37" s="239"/>
      <c r="Q37" s="239">
        <f>SUM(E37:P37)</f>
        <v>543</v>
      </c>
      <c r="R37" s="241"/>
      <c r="S37" s="239">
        <f>S38+S39</f>
        <v>0</v>
      </c>
      <c r="T37" s="241"/>
      <c r="U37" s="239">
        <f>U38+U39</f>
        <v>543</v>
      </c>
    </row>
    <row r="38" spans="1:22" s="131" customFormat="1" ht="19.899999999999999" customHeight="1">
      <c r="A38" s="344" t="s">
        <v>182</v>
      </c>
      <c r="B38" s="221"/>
      <c r="C38" s="300">
        <v>0</v>
      </c>
      <c r="D38" s="239"/>
      <c r="E38" s="300">
        <v>-262</v>
      </c>
      <c r="F38" s="239"/>
      <c r="G38" s="300">
        <v>0</v>
      </c>
      <c r="H38" s="239"/>
      <c r="I38" s="300">
        <v>0</v>
      </c>
      <c r="J38" s="239"/>
      <c r="K38" s="300">
        <v>0</v>
      </c>
      <c r="L38" s="239"/>
      <c r="M38" s="300">
        <v>0</v>
      </c>
      <c r="N38" s="239"/>
      <c r="O38" s="300">
        <v>0</v>
      </c>
      <c r="P38" s="239"/>
      <c r="Q38" s="300">
        <f>SUM(C38:P38)</f>
        <v>-262</v>
      </c>
      <c r="R38" s="241"/>
      <c r="S38" s="300">
        <v>0</v>
      </c>
      <c r="T38" s="241"/>
      <c r="U38" s="284">
        <f>SUM(Q38:T38)</f>
        <v>-262</v>
      </c>
    </row>
    <row r="39" spans="1:22" s="131" customFormat="1" ht="19.899999999999999" customHeight="1">
      <c r="A39" s="344" t="s">
        <v>201</v>
      </c>
      <c r="B39" s="221"/>
      <c r="C39" s="239">
        <v>0</v>
      </c>
      <c r="D39" s="239"/>
      <c r="E39" s="239">
        <v>949</v>
      </c>
      <c r="F39" s="239"/>
      <c r="G39" s="239">
        <v>0</v>
      </c>
      <c r="H39" s="239"/>
      <c r="I39" s="239">
        <v>0</v>
      </c>
      <c r="J39" s="239"/>
      <c r="K39" s="239">
        <v>0</v>
      </c>
      <c r="L39" s="239"/>
      <c r="M39" s="239">
        <v>0</v>
      </c>
      <c r="N39" s="239"/>
      <c r="O39" s="239">
        <v>-144</v>
      </c>
      <c r="P39" s="239"/>
      <c r="Q39" s="239">
        <f>SUM(C39:P39)</f>
        <v>805</v>
      </c>
      <c r="R39" s="241"/>
      <c r="S39" s="239">
        <v>0</v>
      </c>
      <c r="T39" s="241"/>
      <c r="U39" s="242">
        <f>SUM(Q39:T39)</f>
        <v>805</v>
      </c>
    </row>
    <row r="40" spans="1:22" s="131" customFormat="1" ht="8.65" customHeight="1">
      <c r="A40" s="204"/>
      <c r="B40" s="221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4"/>
      <c r="R40" s="241"/>
      <c r="S40" s="239"/>
      <c r="T40" s="241"/>
      <c r="U40" s="242"/>
    </row>
    <row r="41" spans="1:22" s="131" customFormat="1">
      <c r="A41" s="346" t="s">
        <v>202</v>
      </c>
      <c r="B41" s="221"/>
      <c r="C41" s="283">
        <v>0</v>
      </c>
      <c r="D41" s="244"/>
      <c r="E41" s="283">
        <v>0</v>
      </c>
      <c r="F41" s="239"/>
      <c r="G41" s="248">
        <f>G42+G44</f>
        <v>4038</v>
      </c>
      <c r="H41" s="239">
        <f t="shared" ref="H41:N41" si="7">H42+H44</f>
        <v>0</v>
      </c>
      <c r="I41" s="283">
        <f t="shared" si="7"/>
        <v>0</v>
      </c>
      <c r="J41" s="239">
        <f t="shared" si="7"/>
        <v>0</v>
      </c>
      <c r="K41" s="283">
        <f t="shared" si="7"/>
        <v>0</v>
      </c>
      <c r="L41" s="239">
        <f t="shared" si="7"/>
        <v>0</v>
      </c>
      <c r="M41" s="283">
        <f t="shared" si="7"/>
        <v>0</v>
      </c>
      <c r="N41" s="239">
        <f t="shared" si="7"/>
        <v>0</v>
      </c>
      <c r="O41" s="248">
        <f>O42+O44+O43</f>
        <v>-17870</v>
      </c>
      <c r="P41" s="248">
        <f t="shared" ref="P41" si="8">P42+P44</f>
        <v>0</v>
      </c>
      <c r="Q41" s="248">
        <f>Q42+Q44+Q43</f>
        <v>-13832</v>
      </c>
      <c r="R41" s="248">
        <f t="shared" ref="R41" si="9">R42+R44</f>
        <v>0</v>
      </c>
      <c r="S41" s="248">
        <f>S42+S44+S43</f>
        <v>0</v>
      </c>
      <c r="T41" s="248">
        <f t="shared" ref="T41" si="10">T42+T44</f>
        <v>0</v>
      </c>
      <c r="U41" s="248">
        <f>U42+U44+U43</f>
        <v>-13832</v>
      </c>
    </row>
    <row r="42" spans="1:22" s="131" customFormat="1">
      <c r="A42" s="344" t="s">
        <v>185</v>
      </c>
      <c r="B42" s="221"/>
      <c r="C42" s="239">
        <v>0</v>
      </c>
      <c r="D42" s="239"/>
      <c r="E42" s="239">
        <v>0</v>
      </c>
      <c r="F42" s="239"/>
      <c r="G42" s="239">
        <v>4038</v>
      </c>
      <c r="H42" s="239"/>
      <c r="I42" s="239">
        <v>0</v>
      </c>
      <c r="J42" s="239"/>
      <c r="K42" s="239">
        <v>0</v>
      </c>
      <c r="L42" s="239"/>
      <c r="M42" s="239">
        <v>0</v>
      </c>
      <c r="N42" s="239"/>
      <c r="O42" s="239">
        <v>-4038</v>
      </c>
      <c r="P42" s="239"/>
      <c r="Q42" s="239">
        <f>SUM(C42:O42)</f>
        <v>0</v>
      </c>
      <c r="R42" s="242"/>
      <c r="S42" s="239">
        <v>0</v>
      </c>
      <c r="T42" s="284"/>
      <c r="U42" s="285">
        <f t="shared" ref="U42" si="11">+Q42+S42</f>
        <v>0</v>
      </c>
    </row>
    <row r="43" spans="1:22" s="131" customFormat="1">
      <c r="A43" s="205" t="s">
        <v>203</v>
      </c>
      <c r="B43" s="221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>
        <v>-8798</v>
      </c>
      <c r="P43" s="239"/>
      <c r="Q43" s="239">
        <f>SUM(C43:O43)</f>
        <v>-8798</v>
      </c>
      <c r="R43" s="242"/>
      <c r="S43" s="239">
        <v>0</v>
      </c>
      <c r="T43" s="242"/>
      <c r="U43" s="241">
        <f t="shared" ref="U43:U46" si="12">+Q43+S43</f>
        <v>-8798</v>
      </c>
    </row>
    <row r="44" spans="1:22" s="131" customFormat="1" ht="18.75" customHeight="1">
      <c r="A44" s="205" t="s">
        <v>204</v>
      </c>
      <c r="B44" s="221"/>
      <c r="C44" s="239">
        <v>0</v>
      </c>
      <c r="D44" s="239"/>
      <c r="E44" s="239">
        <v>0</v>
      </c>
      <c r="F44" s="239"/>
      <c r="G44" s="239">
        <v>0</v>
      </c>
      <c r="H44" s="239"/>
      <c r="I44" s="239">
        <v>0</v>
      </c>
      <c r="J44" s="239"/>
      <c r="K44" s="239">
        <v>0</v>
      </c>
      <c r="L44" s="239"/>
      <c r="M44" s="239">
        <v>0</v>
      </c>
      <c r="N44" s="239"/>
      <c r="O44" s="239">
        <v>-5034</v>
      </c>
      <c r="P44" s="239"/>
      <c r="Q44" s="239">
        <f>SUM(C44:O44)</f>
        <v>-5034</v>
      </c>
      <c r="R44" s="242"/>
      <c r="S44" s="239">
        <v>0</v>
      </c>
      <c r="T44" s="242"/>
      <c r="U44" s="241">
        <f t="shared" si="12"/>
        <v>-5034</v>
      </c>
    </row>
    <row r="45" spans="1:22" s="131" customFormat="1" ht="6.6" customHeight="1">
      <c r="A45" s="205"/>
      <c r="B45" s="221"/>
      <c r="C45" s="244"/>
      <c r="D45" s="239"/>
      <c r="E45" s="239"/>
      <c r="F45" s="239"/>
      <c r="G45" s="244"/>
      <c r="H45" s="239"/>
      <c r="I45" s="244"/>
      <c r="J45" s="244"/>
      <c r="K45" s="244"/>
      <c r="L45" s="244"/>
      <c r="M45" s="244"/>
      <c r="N45" s="239"/>
      <c r="O45" s="244"/>
      <c r="P45" s="239"/>
      <c r="Q45" s="244"/>
      <c r="R45" s="241"/>
      <c r="S45" s="241"/>
      <c r="T45" s="241"/>
      <c r="U45" s="241"/>
    </row>
    <row r="46" spans="1:22" s="131" customFormat="1">
      <c r="A46" s="347" t="s">
        <v>187</v>
      </c>
      <c r="B46" s="221"/>
      <c r="C46" s="283">
        <v>0</v>
      </c>
      <c r="D46" s="244"/>
      <c r="E46" s="283">
        <v>0</v>
      </c>
      <c r="F46" s="244"/>
      <c r="G46" s="283">
        <v>0</v>
      </c>
      <c r="H46" s="244"/>
      <c r="I46" s="283">
        <v>0</v>
      </c>
      <c r="J46" s="244"/>
      <c r="K46" s="283">
        <v>0</v>
      </c>
      <c r="L46" s="244"/>
      <c r="M46" s="283">
        <v>0</v>
      </c>
      <c r="N46" s="244"/>
      <c r="O46" s="248">
        <f>SUM(O47:O51)</f>
        <v>-1823</v>
      </c>
      <c r="P46" s="239"/>
      <c r="Q46" s="248">
        <f>SUM(Q47:Q51)</f>
        <v>-1823</v>
      </c>
      <c r="R46" s="241"/>
      <c r="S46" s="245">
        <f>SUM(S47:S51)</f>
        <v>-356</v>
      </c>
      <c r="T46" s="241"/>
      <c r="U46" s="245">
        <f t="shared" si="12"/>
        <v>-2179</v>
      </c>
    </row>
    <row r="47" spans="1:22" s="131" customFormat="1">
      <c r="A47" s="344" t="s">
        <v>205</v>
      </c>
      <c r="B47" s="221"/>
      <c r="C47" s="239">
        <v>0</v>
      </c>
      <c r="D47" s="239"/>
      <c r="E47" s="239">
        <v>0</v>
      </c>
      <c r="F47" s="239"/>
      <c r="G47" s="239">
        <v>0</v>
      </c>
      <c r="H47" s="239"/>
      <c r="I47" s="239">
        <v>0</v>
      </c>
      <c r="J47" s="244"/>
      <c r="K47" s="239">
        <v>0</v>
      </c>
      <c r="L47" s="244"/>
      <c r="M47" s="239">
        <v>0</v>
      </c>
      <c r="N47" s="239"/>
      <c r="O47" s="239">
        <v>0</v>
      </c>
      <c r="P47" s="239"/>
      <c r="Q47" s="239">
        <f t="shared" ref="Q47:Q51" si="13">SUM(C47:O47)</f>
        <v>0</v>
      </c>
      <c r="R47" s="241"/>
      <c r="S47" s="239">
        <v>3797</v>
      </c>
      <c r="T47" s="241"/>
      <c r="U47" s="242">
        <f t="shared" ref="U47:U51" si="14">+Q47+S47</f>
        <v>3797</v>
      </c>
    </row>
    <row r="48" spans="1:22" s="131" customFormat="1">
      <c r="A48" s="344" t="s">
        <v>189</v>
      </c>
      <c r="B48" s="221"/>
      <c r="C48" s="239">
        <v>0</v>
      </c>
      <c r="D48" s="239"/>
      <c r="E48" s="239">
        <v>0</v>
      </c>
      <c r="F48" s="239"/>
      <c r="G48" s="239">
        <v>0</v>
      </c>
      <c r="H48" s="239"/>
      <c r="I48" s="239">
        <v>0</v>
      </c>
      <c r="J48" s="244"/>
      <c r="K48" s="239">
        <v>0</v>
      </c>
      <c r="L48" s="244"/>
      <c r="M48" s="239">
        <v>0</v>
      </c>
      <c r="N48" s="239"/>
      <c r="O48" s="239">
        <v>0</v>
      </c>
      <c r="P48" s="239"/>
      <c r="Q48" s="239">
        <f t="shared" si="13"/>
        <v>0</v>
      </c>
      <c r="R48" s="241"/>
      <c r="S48" s="239">
        <v>-2799</v>
      </c>
      <c r="T48" s="241"/>
      <c r="U48" s="242">
        <f t="shared" si="14"/>
        <v>-2799</v>
      </c>
    </row>
    <row r="49" spans="1:22" s="131" customFormat="1">
      <c r="A49" s="344" t="s">
        <v>190</v>
      </c>
      <c r="C49" s="239">
        <v>0</v>
      </c>
      <c r="D49" s="239"/>
      <c r="E49" s="239">
        <v>0</v>
      </c>
      <c r="F49" s="239"/>
      <c r="G49" s="239">
        <v>0</v>
      </c>
      <c r="H49" s="239"/>
      <c r="I49" s="239">
        <v>0</v>
      </c>
      <c r="J49" s="244"/>
      <c r="K49" s="239">
        <v>0</v>
      </c>
      <c r="L49" s="244"/>
      <c r="M49" s="239">
        <v>0</v>
      </c>
      <c r="N49" s="239"/>
      <c r="O49" s="239">
        <v>0</v>
      </c>
      <c r="P49" s="239"/>
      <c r="Q49" s="239">
        <f t="shared" si="13"/>
        <v>0</v>
      </c>
      <c r="R49" s="241"/>
      <c r="S49" s="239">
        <v>0</v>
      </c>
      <c r="T49" s="241"/>
      <c r="U49" s="242">
        <f t="shared" si="14"/>
        <v>0</v>
      </c>
    </row>
    <row r="50" spans="1:22" s="131" customFormat="1">
      <c r="A50" s="344" t="s">
        <v>191</v>
      </c>
      <c r="B50" s="221"/>
      <c r="C50" s="239">
        <v>0</v>
      </c>
      <c r="D50" s="239"/>
      <c r="E50" s="239">
        <v>0</v>
      </c>
      <c r="F50" s="239"/>
      <c r="G50" s="239">
        <v>0</v>
      </c>
      <c r="H50" s="239"/>
      <c r="I50" s="239">
        <v>0</v>
      </c>
      <c r="J50" s="244"/>
      <c r="K50" s="239">
        <v>0</v>
      </c>
      <c r="L50" s="244"/>
      <c r="M50" s="239">
        <v>0</v>
      </c>
      <c r="N50" s="239"/>
      <c r="O50" s="239">
        <v>-1911</v>
      </c>
      <c r="P50" s="239"/>
      <c r="Q50" s="239">
        <f t="shared" si="13"/>
        <v>-1911</v>
      </c>
      <c r="R50" s="241"/>
      <c r="S50" s="239">
        <v>-1344</v>
      </c>
      <c r="T50" s="241"/>
      <c r="U50" s="242">
        <f t="shared" si="14"/>
        <v>-3255</v>
      </c>
    </row>
    <row r="51" spans="1:22" s="131" customFormat="1" ht="16.149999999999999" customHeight="1">
      <c r="A51" s="344" t="s">
        <v>192</v>
      </c>
      <c r="B51" s="221"/>
      <c r="C51" s="239">
        <v>0</v>
      </c>
      <c r="D51" s="239"/>
      <c r="E51" s="239">
        <v>0</v>
      </c>
      <c r="F51" s="239"/>
      <c r="G51" s="239">
        <v>0</v>
      </c>
      <c r="H51" s="239"/>
      <c r="I51" s="239">
        <v>0</v>
      </c>
      <c r="J51" s="244"/>
      <c r="K51" s="239">
        <v>0</v>
      </c>
      <c r="L51" s="244"/>
      <c r="M51" s="239">
        <v>0</v>
      </c>
      <c r="N51" s="239"/>
      <c r="O51" s="239">
        <v>88</v>
      </c>
      <c r="P51" s="239"/>
      <c r="Q51" s="239">
        <f t="shared" si="13"/>
        <v>88</v>
      </c>
      <c r="R51" s="241"/>
      <c r="S51" s="239">
        <v>-10</v>
      </c>
      <c r="T51" s="241"/>
      <c r="U51" s="242">
        <f t="shared" si="14"/>
        <v>78</v>
      </c>
    </row>
    <row r="52" spans="1:22" s="131" customFormat="1" ht="16.899999999999999" customHeight="1">
      <c r="A52" s="205"/>
      <c r="B52" s="221"/>
      <c r="C52" s="244"/>
      <c r="D52" s="239"/>
      <c r="E52" s="239"/>
      <c r="F52" s="239"/>
      <c r="G52" s="244"/>
      <c r="H52" s="239"/>
      <c r="I52" s="244"/>
      <c r="J52" s="244"/>
      <c r="K52" s="244"/>
      <c r="L52" s="244"/>
      <c r="M52" s="244"/>
      <c r="N52" s="239"/>
      <c r="O52" s="244"/>
      <c r="P52" s="239"/>
      <c r="Q52" s="244"/>
      <c r="R52" s="241"/>
      <c r="S52" s="241"/>
      <c r="T52" s="241"/>
      <c r="U52" s="241"/>
      <c r="V52" s="145"/>
    </row>
    <row r="53" spans="1:22" s="131" customFormat="1">
      <c r="A53" s="348" t="s">
        <v>193</v>
      </c>
      <c r="B53" s="221"/>
      <c r="C53" s="248">
        <v>0</v>
      </c>
      <c r="D53" s="239"/>
      <c r="E53" s="248">
        <v>0</v>
      </c>
      <c r="F53" s="239"/>
      <c r="G53" s="248">
        <v>0</v>
      </c>
      <c r="H53" s="239"/>
      <c r="I53" s="248">
        <f>I54+I55</f>
        <v>-37</v>
      </c>
      <c r="J53" s="244"/>
      <c r="K53" s="248">
        <f>K54+K55</f>
        <v>-647</v>
      </c>
      <c r="L53" s="244">
        <f t="shared" ref="L53:U53" si="15">L54+L55</f>
        <v>0</v>
      </c>
      <c r="M53" s="248">
        <f t="shared" si="15"/>
        <v>-655</v>
      </c>
      <c r="N53" s="244">
        <f t="shared" si="15"/>
        <v>0</v>
      </c>
      <c r="O53" s="248">
        <f t="shared" si="15"/>
        <v>21873</v>
      </c>
      <c r="P53" s="244">
        <f t="shared" si="15"/>
        <v>0</v>
      </c>
      <c r="Q53" s="248">
        <f>Q54+Q55</f>
        <v>20534</v>
      </c>
      <c r="R53" s="244">
        <f t="shared" si="15"/>
        <v>0</v>
      </c>
      <c r="S53" s="248">
        <f t="shared" si="15"/>
        <v>-5133</v>
      </c>
      <c r="T53" s="248">
        <f t="shared" si="15"/>
        <v>0</v>
      </c>
      <c r="U53" s="248">
        <f t="shared" si="15"/>
        <v>15401</v>
      </c>
      <c r="V53" s="134"/>
    </row>
    <row r="54" spans="1:22" s="131" customFormat="1">
      <c r="A54" s="349" t="s">
        <v>194</v>
      </c>
      <c r="B54" s="221"/>
      <c r="C54" s="239">
        <v>0</v>
      </c>
      <c r="D54" s="239"/>
      <c r="E54" s="239">
        <v>0</v>
      </c>
      <c r="F54" s="239"/>
      <c r="G54" s="239">
        <v>0</v>
      </c>
      <c r="H54" s="239"/>
      <c r="I54" s="239">
        <v>0</v>
      </c>
      <c r="J54" s="244"/>
      <c r="K54" s="239">
        <v>0</v>
      </c>
      <c r="L54" s="244"/>
      <c r="M54" s="239">
        <v>0</v>
      </c>
      <c r="N54" s="239"/>
      <c r="O54" s="239">
        <v>21873</v>
      </c>
      <c r="P54" s="239"/>
      <c r="Q54" s="244">
        <f>SUM(C54:O54)</f>
        <v>21873</v>
      </c>
      <c r="R54" s="241"/>
      <c r="S54" s="239">
        <v>-4359</v>
      </c>
      <c r="T54" s="241"/>
      <c r="U54" s="242">
        <f>+Q54+S54</f>
        <v>17514</v>
      </c>
    </row>
    <row r="55" spans="1:22" s="131" customFormat="1" ht="20.65" customHeight="1">
      <c r="A55" s="349" t="s">
        <v>195</v>
      </c>
      <c r="B55" s="221"/>
      <c r="C55" s="239">
        <v>0</v>
      </c>
      <c r="D55" s="239"/>
      <c r="E55" s="239">
        <v>0</v>
      </c>
      <c r="F55" s="239"/>
      <c r="G55" s="239">
        <v>0</v>
      </c>
      <c r="H55" s="239"/>
      <c r="I55" s="239">
        <v>-37</v>
      </c>
      <c r="J55" s="244"/>
      <c r="K55" s="239">
        <v>-647</v>
      </c>
      <c r="L55" s="244"/>
      <c r="M55" s="239">
        <v>-655</v>
      </c>
      <c r="N55" s="239"/>
      <c r="O55" s="239">
        <v>0</v>
      </c>
      <c r="P55" s="239"/>
      <c r="Q55" s="244">
        <f>SUM(C55:O55)</f>
        <v>-1339</v>
      </c>
      <c r="R55" s="241"/>
      <c r="S55" s="239">
        <v>-774</v>
      </c>
      <c r="T55" s="241"/>
      <c r="U55" s="242">
        <f>+Q55+S55</f>
        <v>-2113</v>
      </c>
    </row>
    <row r="56" spans="1:22" s="131" customFormat="1" ht="18" customHeight="1">
      <c r="A56" s="202"/>
      <c r="B56" s="221"/>
      <c r="C56" s="239"/>
      <c r="D56" s="239"/>
      <c r="E56" s="239"/>
      <c r="F56" s="239"/>
      <c r="G56" s="239"/>
      <c r="H56" s="239"/>
      <c r="I56" s="239"/>
      <c r="J56" s="244"/>
      <c r="K56" s="239"/>
      <c r="L56" s="244"/>
      <c r="M56" s="239"/>
      <c r="N56" s="239"/>
      <c r="O56" s="239"/>
      <c r="P56" s="239"/>
      <c r="Q56" s="244">
        <f t="shared" ref="Q56:Q58" si="16">SUM(C56:O56)</f>
        <v>0</v>
      </c>
      <c r="R56" s="241"/>
      <c r="S56" s="239"/>
      <c r="T56" s="241"/>
      <c r="U56" s="242"/>
    </row>
    <row r="57" spans="1:22" s="131" customFormat="1">
      <c r="A57" s="347" t="s">
        <v>196</v>
      </c>
      <c r="B57" s="221"/>
      <c r="C57" s="239">
        <v>0</v>
      </c>
      <c r="D57" s="239"/>
      <c r="E57" s="239">
        <v>0</v>
      </c>
      <c r="F57" s="239"/>
      <c r="G57" s="239">
        <v>0</v>
      </c>
      <c r="H57" s="239"/>
      <c r="I57" s="239">
        <v>-210</v>
      </c>
      <c r="J57" s="244"/>
      <c r="K57" s="239">
        <v>46</v>
      </c>
      <c r="L57" s="244"/>
      <c r="M57" s="239">
        <v>0</v>
      </c>
      <c r="N57" s="239"/>
      <c r="O57" s="239">
        <v>164</v>
      </c>
      <c r="P57" s="239"/>
      <c r="Q57" s="244">
        <f t="shared" si="16"/>
        <v>0</v>
      </c>
      <c r="R57" s="241"/>
      <c r="S57" s="239">
        <v>0</v>
      </c>
      <c r="T57" s="241"/>
      <c r="U57" s="242">
        <f>+Q57+S57</f>
        <v>0</v>
      </c>
    </row>
    <row r="58" spans="1:22" s="131" customFormat="1" ht="18.600000000000001" customHeight="1">
      <c r="A58" s="203"/>
      <c r="B58" s="221"/>
      <c r="C58" s="235"/>
      <c r="D58" s="234"/>
      <c r="E58" s="234"/>
      <c r="F58" s="234"/>
      <c r="G58" s="235"/>
      <c r="H58" s="234"/>
      <c r="I58" s="235"/>
      <c r="J58" s="235"/>
      <c r="K58" s="235"/>
      <c r="L58" s="235"/>
      <c r="M58" s="235"/>
      <c r="N58" s="234"/>
      <c r="O58" s="235">
        <v>0</v>
      </c>
      <c r="P58" s="234"/>
      <c r="Q58" s="244">
        <f t="shared" si="16"/>
        <v>0</v>
      </c>
      <c r="R58" s="236"/>
      <c r="S58" s="236">
        <v>0</v>
      </c>
      <c r="T58" s="237"/>
      <c r="U58" s="242">
        <f>+Q58+S58</f>
        <v>0</v>
      </c>
    </row>
    <row r="59" spans="1:22" s="131" customFormat="1" ht="17.25" thickBot="1">
      <c r="A59" s="203" t="s">
        <v>206</v>
      </c>
      <c r="B59" s="221">
        <f>+SFP!C39</f>
        <v>27</v>
      </c>
      <c r="C59" s="240">
        <f>+C33+C37+C41+C46+C53+C57</f>
        <v>134798</v>
      </c>
      <c r="D59" s="234"/>
      <c r="E59" s="240">
        <f>+E35+E37+E41+E46+E53+E57</f>
        <v>-33455</v>
      </c>
      <c r="F59" s="234"/>
      <c r="G59" s="240">
        <f>+G35+G37+G41+G46+G53+G57</f>
        <v>63335</v>
      </c>
      <c r="H59" s="234"/>
      <c r="I59" s="240">
        <f>+I35+I37+I41+I46+I53+I57</f>
        <v>28624</v>
      </c>
      <c r="J59" s="235"/>
      <c r="K59" s="240">
        <f>+K35+K37+K41+K46+K53+K57</f>
        <v>2272</v>
      </c>
      <c r="L59" s="235"/>
      <c r="M59" s="240">
        <f>+M35+M37+M41+M46+M53+M57</f>
        <v>3423</v>
      </c>
      <c r="N59" s="234"/>
      <c r="O59" s="240">
        <f>+O35+O37+O41+O46+O53+O57+O58</f>
        <v>362856</v>
      </c>
      <c r="P59" s="240" t="e">
        <f>+P35+P37+P41+P46+P53+P57+#REF!+P58</f>
        <v>#REF!</v>
      </c>
      <c r="Q59" s="240">
        <f>+Q35+Q37+Q41+Q46+Q53+Q57+Q58</f>
        <v>561853</v>
      </c>
      <c r="R59" s="240"/>
      <c r="S59" s="240">
        <f>+S35+S37+S41+S46+S53+S57+S58</f>
        <v>13852</v>
      </c>
      <c r="T59" s="240" t="e">
        <f>+T35+T37+T41+T46+T53+T57+#REF!+T58</f>
        <v>#REF!</v>
      </c>
      <c r="U59" s="240">
        <f>+U35+U37+U41+U46+U53+U57+U58</f>
        <v>575705</v>
      </c>
    </row>
    <row r="60" spans="1:22" s="131" customFormat="1" ht="17.25" thickTop="1">
      <c r="A60" s="203"/>
      <c r="B60" s="221"/>
      <c r="C60" s="235"/>
      <c r="D60" s="234"/>
      <c r="E60" s="235"/>
      <c r="F60" s="234"/>
      <c r="G60" s="235"/>
      <c r="H60" s="234"/>
      <c r="I60" s="235"/>
      <c r="J60" s="235"/>
      <c r="K60" s="235"/>
      <c r="L60" s="235"/>
      <c r="M60" s="235"/>
      <c r="N60" s="234"/>
      <c r="O60" s="235"/>
      <c r="P60" s="234"/>
      <c r="Q60" s="235"/>
      <c r="R60" s="236"/>
      <c r="S60" s="235"/>
      <c r="T60" s="237"/>
      <c r="U60" s="235"/>
    </row>
    <row r="61" spans="1:22" s="22" customFormat="1">
      <c r="A61" s="203"/>
      <c r="B61" s="221"/>
      <c r="C61" s="235"/>
      <c r="D61" s="234"/>
      <c r="E61" s="234"/>
      <c r="F61" s="234"/>
      <c r="G61" s="235"/>
      <c r="H61" s="234"/>
      <c r="I61" s="235"/>
      <c r="J61" s="235"/>
      <c r="K61" s="235"/>
      <c r="L61" s="235"/>
      <c r="M61" s="235"/>
      <c r="N61" s="234"/>
      <c r="O61" s="235"/>
      <c r="P61" s="234"/>
      <c r="Q61" s="235"/>
      <c r="R61" s="236"/>
      <c r="S61" s="236"/>
      <c r="T61" s="237"/>
      <c r="U61" s="238"/>
    </row>
    <row r="62" spans="1:22" s="22" customFormat="1" ht="23.65" customHeight="1">
      <c r="A62" s="296" t="str">
        <f>+SCI!A60</f>
        <v xml:space="preserve">Приложения на страницах от 5 до 133 являются неотъемлемой частью консолидированной финансовой отчет </v>
      </c>
      <c r="B62" s="252"/>
      <c r="C62" s="196"/>
      <c r="D62" s="196"/>
      <c r="E62" s="196"/>
      <c r="F62" s="196"/>
      <c r="G62" s="253"/>
      <c r="H62" s="254"/>
      <c r="I62" s="253"/>
      <c r="J62" s="253"/>
      <c r="K62" s="255"/>
      <c r="L62" s="253"/>
      <c r="M62" s="253"/>
      <c r="N62" s="253"/>
      <c r="O62" s="255"/>
      <c r="P62" s="253"/>
      <c r="Q62" s="255"/>
      <c r="R62" s="195"/>
      <c r="S62" s="255"/>
      <c r="T62" s="195"/>
      <c r="U62" s="255"/>
    </row>
    <row r="63" spans="1:22" ht="4.9000000000000004" customHeight="1">
      <c r="A63" s="207"/>
      <c r="B63" s="257"/>
      <c r="C63" s="253"/>
      <c r="D63" s="253"/>
      <c r="E63" s="253"/>
      <c r="F63" s="253"/>
      <c r="G63" s="253"/>
      <c r="H63" s="254"/>
      <c r="I63" s="253"/>
      <c r="J63" s="253"/>
      <c r="K63" s="253"/>
      <c r="L63" s="253"/>
      <c r="M63" s="253"/>
      <c r="N63" s="253"/>
      <c r="O63" s="253"/>
      <c r="P63" s="253"/>
      <c r="Q63" s="253"/>
      <c r="R63" s="195"/>
      <c r="S63" s="256"/>
      <c r="T63" s="195"/>
      <c r="U63" s="195"/>
    </row>
    <row r="64" spans="1:22" ht="18" customHeight="1">
      <c r="B64" s="258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</row>
    <row r="65" spans="1:17" ht="17.25">
      <c r="A65" s="206" t="s">
        <v>72</v>
      </c>
      <c r="B65" s="258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</row>
    <row r="66" spans="1:17" ht="24" customHeight="1">
      <c r="A66" s="302" t="s">
        <v>73</v>
      </c>
      <c r="B66" s="258"/>
    </row>
    <row r="67" spans="1:17" ht="17.25">
      <c r="A67" s="208"/>
      <c r="B67" s="258"/>
    </row>
    <row r="68" spans="1:17" ht="14.25" customHeight="1">
      <c r="A68" s="206" t="s">
        <v>18</v>
      </c>
      <c r="B68" s="260"/>
    </row>
    <row r="69" spans="1:17" ht="19.899999999999999" customHeight="1">
      <c r="A69" s="209" t="s">
        <v>1</v>
      </c>
      <c r="B69" s="260"/>
    </row>
    <row r="70" spans="1:17">
      <c r="A70" s="210"/>
      <c r="B70" s="261"/>
    </row>
    <row r="71" spans="1:17" ht="17.25">
      <c r="A71" s="211" t="s">
        <v>19</v>
      </c>
      <c r="B71" s="262"/>
    </row>
    <row r="72" spans="1:17" ht="17.25">
      <c r="A72" s="212" t="s">
        <v>8</v>
      </c>
      <c r="B72" s="263"/>
    </row>
    <row r="73" spans="1:17">
      <c r="A73" s="303"/>
    </row>
    <row r="75" spans="1:17">
      <c r="A75" s="213"/>
    </row>
    <row r="81" spans="1:2">
      <c r="A81" s="214"/>
      <c r="B81" s="197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0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2020-11-18T11:16:48Z</cp:lastPrinted>
  <dcterms:created xsi:type="dcterms:W3CDTF">2012-04-12T11:15:46Z</dcterms:created>
  <dcterms:modified xsi:type="dcterms:W3CDTF">2020-11-27T11:07:29Z</dcterms:modified>
</cp:coreProperties>
</file>