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365" windowHeight="12195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  <externalReference r:id="rId9"/>
    <externalReference r:id="rId10"/>
    <externalReference r:id="rId11"/>
  </externalReferences>
  <definedNames>
    <definedName name="AS2DocOpenMode" hidden="1">"AS2DocumentEdit"</definedName>
    <definedName name="_xlnm.Print_Area" localSheetId="3">'SCF'!$A$1:$E$67</definedName>
    <definedName name="_xlnm.Print_Area" localSheetId="1">'SCI'!$A$1:$E$61</definedName>
    <definedName name="_xlnm.Print_Area" localSheetId="4">'SEQ'!$A$1:$S$52</definedName>
    <definedName name="_xlnm.Print_Area" localSheetId="2">'SFP'!$A$1:$F$73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'SCF'!$F:$IV</definedName>
    <definedName name="Z_0C92A18C_82C1_43C8_B8D2_6F7E21DEB0D9_.wvu.Cols" localSheetId="4" hidden="1">'SEQ'!#REF!</definedName>
    <definedName name="Z_0C92A18C_82C1_43C8_B8D2_6F7E21DEB0D9_.wvu.Rows" localSheetId="3" hidden="1">'SCF'!$69:$65536</definedName>
    <definedName name="Z_2BD2C2C3_AF9C_11D6_9CEF_00D009775214_.wvu.Cols" localSheetId="3" hidden="1">'SCF'!$F:$IV</definedName>
    <definedName name="Z_2BD2C2C3_AF9C_11D6_9CEF_00D009775214_.wvu.Cols" localSheetId="4" hidden="1">'SEQ'!#REF!</definedName>
    <definedName name="Z_2BD2C2C3_AF9C_11D6_9CEF_00D009775214_.wvu.PrintArea" localSheetId="3" hidden="1">'SCF'!$A$1:$E$47</definedName>
    <definedName name="Z_2BD2C2C3_AF9C_11D6_9CEF_00D009775214_.wvu.Rows" localSheetId="3" hidden="1">'SCF'!$67:$65536</definedName>
    <definedName name="Z_3DF3D3DF_0C20_498D_AC7F_CE0D39724717_.wvu.Cols" localSheetId="3" hidden="1">'SCF'!$F:$IV</definedName>
    <definedName name="Z_3DF3D3DF_0C20_498D_AC7F_CE0D39724717_.wvu.Cols" localSheetId="4" hidden="1">'SEQ'!#REF!</definedName>
    <definedName name="Z_3DF3D3DF_0C20_498D_AC7F_CE0D39724717_.wvu.Rows" localSheetId="3" hidden="1">'SCF'!$69:$65536,'SCF'!$56:$56</definedName>
    <definedName name="Z_92AC9888_5B7E_11D6_9CEE_00D009757B57_.wvu.Cols" localSheetId="3" hidden="1">'SCF'!#REF!</definedName>
    <definedName name="Z_9656BBF7_C4A3_41EC_B0C6_A21B380E3C2F_.wvu.Cols" localSheetId="3" hidden="1">'SCF'!#REF!</definedName>
    <definedName name="Z_9656BBF7_C4A3_41EC_B0C6_A21B380E3C2F_.wvu.Cols" localSheetId="4" hidden="1">'SEQ'!#REF!</definedName>
    <definedName name="Z_9656BBF7_C4A3_41EC_B0C6_A21B380E3C2F_.wvu.PrintArea" localSheetId="4" hidden="1">'SEQ'!$A$1:$P$40</definedName>
    <definedName name="Z_9656BBF7_C4A3_41EC_B0C6_A21B380E3C2F_.wvu.Rows" localSheetId="3" hidden="1">'SCF'!$69:$65536,'SCF'!$56:$56</definedName>
  </definedNames>
  <calcPr fullCalcOnLoad="1"/>
</workbook>
</file>

<file path=xl/comments3.xml><?xml version="1.0" encoding="utf-8"?>
<comments xmlns="http://schemas.openxmlformats.org/spreadsheetml/2006/main">
  <authors>
    <author>Jordanka Petkova</author>
  </authors>
  <commentList>
    <comment ref="E12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минус 1 ед. от закръгления</t>
        </r>
      </text>
    </comment>
    <comment ref="E14" authorId="0">
      <text>
        <r>
          <rPr>
            <b/>
            <sz val="9"/>
            <rFont val="Tahoma"/>
            <family val="2"/>
          </rPr>
          <t>Jordanka Petkova:</t>
        </r>
        <r>
          <rPr>
            <sz val="9"/>
            <rFont val="Tahoma"/>
            <family val="2"/>
          </rPr>
          <t xml:space="preserve">
плюс 1 ед.за равнение</t>
        </r>
      </text>
    </comment>
  </commentList>
</comments>
</file>

<file path=xl/sharedStrings.xml><?xml version="1.0" encoding="utf-8"?>
<sst xmlns="http://schemas.openxmlformats.org/spreadsheetml/2006/main" count="233" uniqueCount="198">
  <si>
    <t>BGN'000</t>
  </si>
  <si>
    <t xml:space="preserve"> </t>
  </si>
  <si>
    <t>2019   BGN'000</t>
  </si>
  <si>
    <t>2020   BGN'000</t>
  </si>
  <si>
    <t>Company:</t>
  </si>
  <si>
    <t>"SOPHARMA" AD</t>
  </si>
  <si>
    <t>Board of Directors:</t>
  </si>
  <si>
    <t>Ognian Donev, PhD</t>
  </si>
  <si>
    <t>Vessela Stoeva</t>
  </si>
  <si>
    <t>Ognian Palaveev</t>
  </si>
  <si>
    <t>Ivan Badinski</t>
  </si>
  <si>
    <t>Executive Director:</t>
  </si>
  <si>
    <t>Finance Director:</t>
  </si>
  <si>
    <t>Boris Borisov</t>
  </si>
  <si>
    <t xml:space="preserve">Chief Accountant: </t>
  </si>
  <si>
    <t>Jordanka Petkova</t>
  </si>
  <si>
    <t>Registered Office:</t>
  </si>
  <si>
    <t>Sofia</t>
  </si>
  <si>
    <t>16, Iliensko Shousse Str.</t>
  </si>
  <si>
    <t>Lawyers:</t>
  </si>
  <si>
    <t>Adriana Baleva</t>
  </si>
  <si>
    <t>Venelin Gachev</t>
  </si>
  <si>
    <t>Ventsislav Stoev</t>
  </si>
  <si>
    <t>Boiko Botev</t>
  </si>
  <si>
    <t>Elena Golemanova</t>
  </si>
  <si>
    <t>Petar Kalpakchiev</t>
  </si>
  <si>
    <t>Servicing Banks:</t>
  </si>
  <si>
    <t>Raiffeisenbank (Bulgaria) EAD</t>
  </si>
  <si>
    <t>DSK Bank EAD</t>
  </si>
  <si>
    <t>Eurobank Bulgaria AD</t>
  </si>
  <si>
    <t>ING Bank N.V. - Sofia Branch</t>
  </si>
  <si>
    <t>UniCredit Bulbank AD</t>
  </si>
  <si>
    <t>Citibank N.A.</t>
  </si>
  <si>
    <t>Cibank EAD</t>
  </si>
  <si>
    <t>Auditors:</t>
  </si>
  <si>
    <t>Baker Tilly Clitou and Partners OOD</t>
  </si>
  <si>
    <t>Notes</t>
  </si>
  <si>
    <t>INDIVIDUAL STATEMENT OF COMPREHENSIVE INCOME</t>
  </si>
  <si>
    <t>Other operating income/(losses), net</t>
  </si>
  <si>
    <t>Raw materials and consumables used</t>
  </si>
  <si>
    <t>Hired services expense</t>
  </si>
  <si>
    <t>Employee benefits expense</t>
  </si>
  <si>
    <t>Other operating expenses</t>
  </si>
  <si>
    <t>Profit from operations</t>
  </si>
  <si>
    <t>Finance income</t>
  </si>
  <si>
    <t>Finance costs</t>
  </si>
  <si>
    <t>Finance income / (costs), net</t>
  </si>
  <si>
    <t>Profit before income tax</t>
  </si>
  <si>
    <t>Income tax expense</t>
  </si>
  <si>
    <t>Net profit for the year</t>
  </si>
  <si>
    <t>Other comprehensive income:</t>
  </si>
  <si>
    <t>Items that will not be reclassified to profit or loss:</t>
  </si>
  <si>
    <t xml:space="preserve">Net change in the fair value of other long-term equity investments </t>
  </si>
  <si>
    <t>Other comprehensive income for the year, net of tax</t>
  </si>
  <si>
    <t>TOTAL COMPREHENSIVE INCOME FOR THE YEAR</t>
  </si>
  <si>
    <t>Basic net earnings per share</t>
  </si>
  <si>
    <t xml:space="preserve">Executive Director: </t>
  </si>
  <si>
    <t xml:space="preserve">Finance Director: </t>
  </si>
  <si>
    <t>Chief Accountant: :</t>
  </si>
  <si>
    <t xml:space="preserve">                                                                              Jordanka Petkova </t>
  </si>
  <si>
    <t>INDIVIDUAL STATEMENT OF FINANCIAL POSITION</t>
  </si>
  <si>
    <t>31 December               2019
      BGN'000</t>
  </si>
  <si>
    <t>ASSETS</t>
  </si>
  <si>
    <t>Non-current assets</t>
  </si>
  <si>
    <t>Property, plant and equipment</t>
  </si>
  <si>
    <t>Intangible assets</t>
  </si>
  <si>
    <t>Investment property</t>
  </si>
  <si>
    <t>Investments in subsidiaries</t>
  </si>
  <si>
    <t>Investments in associates</t>
  </si>
  <si>
    <t>Other long-term equity investments</t>
  </si>
  <si>
    <t>Long-term receivables from related parties</t>
  </si>
  <si>
    <t>Other long-term receivables</t>
  </si>
  <si>
    <t>Current assets</t>
  </si>
  <si>
    <t>Inventories</t>
  </si>
  <si>
    <t>Receivables from related parties</t>
  </si>
  <si>
    <t>Trade receivables</t>
  </si>
  <si>
    <t>Loans granted to third parties</t>
  </si>
  <si>
    <t>Other receivables and prepayments</t>
  </si>
  <si>
    <t>Cash and cash equivalents</t>
  </si>
  <si>
    <t>TOTAL ASSETS</t>
  </si>
  <si>
    <t>EQUITY AND LIABILITIES</t>
  </si>
  <si>
    <t>Share capital</t>
  </si>
  <si>
    <t>Treasury shares</t>
  </si>
  <si>
    <t>Reserves</t>
  </si>
  <si>
    <t>Retained earnings</t>
  </si>
  <si>
    <t>LIABILITIES</t>
  </si>
  <si>
    <t>Non-current liabilities</t>
  </si>
  <si>
    <t>Long-term bank loans</t>
  </si>
  <si>
    <t>Deferred tax liabilities</t>
  </si>
  <si>
    <t>Government grants</t>
  </si>
  <si>
    <t>Lease liabilities to related parties</t>
  </si>
  <si>
    <t>Lease liabilities to third parties</t>
  </si>
  <si>
    <t>Retirement benefit obligations</t>
  </si>
  <si>
    <t>Current liabilities</t>
  </si>
  <si>
    <t>Short-term bank loans</t>
  </si>
  <si>
    <t>Current portion of long-term bank loans</t>
  </si>
  <si>
    <t>Trade payables</t>
  </si>
  <si>
    <t>Payables to related parties</t>
  </si>
  <si>
    <t>Tax payables</t>
  </si>
  <si>
    <t>Payables to personnel and for social security</t>
  </si>
  <si>
    <t>Other current liabilities</t>
  </si>
  <si>
    <t>TOTAL LIABILITIES</t>
  </si>
  <si>
    <t>TOTAL EQUITY AND LIABILITIES</t>
  </si>
  <si>
    <t xml:space="preserve"> Jordanka Petkova </t>
  </si>
  <si>
    <t xml:space="preserve">INDIVIDUAL STATEMENT OF CASH FLOWS 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</si>
  <si>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</si>
  <si>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</si>
  <si>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</si>
  <si>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</si>
  <si>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</si>
  <si>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</si>
  <si>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 xml:space="preserve">
(Paid) / refunded income taxes, net</t>
  </si>
  <si>
    <t>Interest and bank charges paid on working capital loans</t>
  </si>
  <si>
    <t>Foreign currency exchange, net</t>
  </si>
  <si>
    <t>Other proceeds/(payments), net</t>
  </si>
  <si>
    <t>Net cash flows from operating activities</t>
  </si>
  <si>
    <t>Cash flows from investing activities</t>
  </si>
  <si>
    <t>Net cash flows used in investing activities</t>
  </si>
  <si>
    <t>Cash flows from financing activities</t>
  </si>
  <si>
    <t>Net cash flows from (used in) financing activities</t>
  </si>
  <si>
    <t>Purchases of property, plant and equipment</t>
  </si>
  <si>
    <t>Proceeds from sales of property, plant and equipment</t>
  </si>
  <si>
    <t>Purchases of intangible assets</t>
  </si>
  <si>
    <t>Purchased of investment property</t>
  </si>
  <si>
    <t>Purchases of shares in associates</t>
  </si>
  <si>
    <t xml:space="preserve">Proceeds from sales of shares in associates </t>
  </si>
  <si>
    <t>Dividend proceeds from investments in subsidiaries</t>
  </si>
  <si>
    <t>Interest received on granted loans</t>
  </si>
  <si>
    <t>Loans granted to other companies</t>
  </si>
  <si>
    <t>Loan repayments by other companies</t>
  </si>
  <si>
    <t>Loans granted to related parties</t>
  </si>
  <si>
    <t xml:space="preserve">Loan repayments by related parties </t>
  </si>
  <si>
    <t xml:space="preserve">Proceeds from sales of hares in subsidiaries </t>
  </si>
  <si>
    <t>Purchases of stocks/shares in subsidiaries</t>
  </si>
  <si>
    <t xml:space="preserve">Proceeds from sales of equity investments </t>
  </si>
  <si>
    <t>Purchases of equity investments</t>
  </si>
  <si>
    <t>Proceeds from long - term bank loans</t>
  </si>
  <si>
    <t>Repayment of long-term bank loans</t>
  </si>
  <si>
    <t>Proceeds/ (Repayment) from / (on) short-term bank loans (overdraft), net </t>
  </si>
  <si>
    <t xml:space="preserve">Interest and charges paid under investment purpose loans </t>
  </si>
  <si>
    <t>Treasury shares</t>
  </si>
  <si>
    <t xml:space="preserve">Proceeds from sales of treasury shares </t>
  </si>
  <si>
    <t>Dividends paid</t>
  </si>
  <si>
    <t>Lease payments to related parties</t>
  </si>
  <si>
    <t>Lease payments to third parties</t>
  </si>
  <si>
    <t>Net decrease in cash and cash equivalents</t>
  </si>
  <si>
    <t>Cash and cash equivalents at 1 January</t>
  </si>
  <si>
    <t xml:space="preserve">                                      Ognian Donev, PhD</t>
  </si>
  <si>
    <t>INDIVIDUAL STATEMENT OF CHANGES IN EQUITY</t>
  </si>
  <si>
    <t>Share
capital</t>
  </si>
  <si>
    <t>Treasury
shares</t>
  </si>
  <si>
    <t>Statutory
reserves</t>
  </si>
  <si>
    <t>Revaluation reserve - property, plant and equipment</t>
  </si>
  <si>
    <t xml:space="preserve">Reserve from financial assets at fair value through other comprehensive income </t>
  </si>
  <si>
    <t>Retained 
earnings</t>
  </si>
  <si>
    <t>Total equity</t>
  </si>
  <si>
    <t>Balance at 1 January 2019</t>
  </si>
  <si>
    <t>Changes in equity for 2019</t>
  </si>
  <si>
    <t>Effect of pay back treasury shares incl:</t>
  </si>
  <si>
    <t>- acquisition of treasury shares</t>
  </si>
  <si>
    <t xml:space="preserve">Distribution of profit for:               </t>
  </si>
  <si>
    <t xml:space="preserve">  - reserves</t>
  </si>
  <si>
    <t>Total comprehensive income for the year, including:</t>
  </si>
  <si>
    <t xml:space="preserve">    - net profit for the year</t>
  </si>
  <si>
    <t xml:space="preserve">    - other comprehensive income, net of taxes</t>
  </si>
  <si>
    <t>Transfer to retained earnings</t>
  </si>
  <si>
    <t>Balance at 31 December 2019</t>
  </si>
  <si>
    <t xml:space="preserve">Changes in equity for 2020 </t>
  </si>
  <si>
    <t>- sale of treasury shares</t>
  </si>
  <si>
    <t xml:space="preserve"> - dividends from profit for 2019</t>
  </si>
  <si>
    <t xml:space="preserve"> - 6-month dividends from profit for 2019 </t>
  </si>
  <si>
    <t xml:space="preserve"> - 6-month dividends from profit for 2020</t>
  </si>
  <si>
    <t xml:space="preserve">Finance Director:                                                                </t>
  </si>
  <si>
    <t xml:space="preserve">      Boris Borisov</t>
  </si>
  <si>
    <t>Chief Accountant:</t>
  </si>
  <si>
    <t xml:space="preserve">           Jordanka Petkova</t>
  </si>
  <si>
    <t>Changes in inventories of finished goods and work in progress</t>
  </si>
  <si>
    <t>Depreciation and amortization expense</t>
  </si>
  <si>
    <t>Income tax relating to items of other comprehensive income that will not be reclassified</t>
  </si>
  <si>
    <t xml:space="preserve">Dividend proceeds from equity investments </t>
  </si>
  <si>
    <t>Additional
reserves</t>
  </si>
  <si>
    <t xml:space="preserve">Effects from sold andrepurchased treasury shares, including: </t>
  </si>
  <si>
    <t>Revenues</t>
  </si>
  <si>
    <t>The accompanying notes on pages 5 to 140 form an integral part of the individual financial statements.</t>
  </si>
  <si>
    <t>15,16</t>
  </si>
  <si>
    <t>8,9</t>
  </si>
  <si>
    <t>for the period ended on 31 December 2020</t>
  </si>
  <si>
    <t>as at 31 December 2020</t>
  </si>
  <si>
    <t>31 December                           2020
      BGN'000</t>
  </si>
  <si>
    <t>26 (а)</t>
  </si>
  <si>
    <t>26 (b)</t>
  </si>
  <si>
    <t xml:space="preserve">Cash and cash equivalents at 31 December </t>
  </si>
  <si>
    <t xml:space="preserve">Balance at 31 December 2020  </t>
  </si>
  <si>
    <t>Impairment of non-current assets outside the scope of IFRS 9</t>
  </si>
  <si>
    <t>Subsequent estimates of liabilities of defined benefit pension plans</t>
  </si>
  <si>
    <t>Subsequent revaluations of property, plant and equipment</t>
  </si>
  <si>
    <t>EQUITY</t>
  </si>
  <si>
    <t>Alexander Tchaushev</t>
  </si>
</sst>
</file>

<file path=xl/styles.xml><?xml version="1.0" encoding="utf-8"?>
<styleSheet xmlns="http://schemas.openxmlformats.org/spreadsheetml/2006/main">
  <numFmts count="6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8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color indexed="8"/>
      <name val="Times New Roman Cyr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1" applyNumberFormat="0" applyAlignment="0" applyProtection="0"/>
    <xf numFmtId="0" fontId="78" fillId="0" borderId="6" applyNumberFormat="0" applyFill="0" applyAlignment="0" applyProtection="0"/>
    <xf numFmtId="0" fontId="7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0" fillId="26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8" fillId="0" borderId="10" xfId="59" applyFont="1" applyBorder="1" applyAlignment="1">
      <alignment horizontal="left" vertical="center"/>
      <protection/>
    </xf>
    <xf numFmtId="0" fontId="7" fillId="0" borderId="0" xfId="67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60" applyFont="1">
      <alignment/>
      <protection/>
    </xf>
    <xf numFmtId="179" fontId="7" fillId="0" borderId="0" xfId="60" applyNumberFormat="1" applyFont="1" applyAlignment="1">
      <alignment horizontal="right"/>
      <protection/>
    </xf>
    <xf numFmtId="0" fontId="8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7" fillId="0" borderId="0" xfId="62" applyFont="1" applyAlignment="1">
      <alignment vertical="top"/>
      <protection/>
    </xf>
    <xf numFmtId="0" fontId="7" fillId="0" borderId="0" xfId="62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15" fontId="13" fillId="0" borderId="0" xfId="59" applyNumberFormat="1" applyFont="1" applyAlignment="1">
      <alignment horizontal="center" vertical="center" wrapText="1"/>
      <protection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59" applyFont="1" applyAlignment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7" fillId="0" borderId="0" xfId="60" applyFont="1">
      <alignment/>
      <protection/>
    </xf>
    <xf numFmtId="0" fontId="8" fillId="0" borderId="0" xfId="60" applyFont="1">
      <alignment/>
      <protection/>
    </xf>
    <xf numFmtId="0" fontId="7" fillId="0" borderId="0" xfId="62" applyFont="1" applyAlignment="1" applyProtection="1">
      <alignment vertical="top"/>
      <protection locked="0"/>
    </xf>
    <xf numFmtId="0" fontId="6" fillId="0" borderId="0" xfId="62" applyFont="1" applyAlignment="1" applyProtection="1">
      <alignment vertical="top"/>
      <protection locked="0"/>
    </xf>
    <xf numFmtId="0" fontId="7" fillId="0" borderId="0" xfId="59" applyFont="1" applyAlignment="1">
      <alignment vertical="center"/>
      <protection/>
    </xf>
    <xf numFmtId="0" fontId="18" fillId="0" borderId="10" xfId="59" applyFont="1" applyBorder="1" applyAlignment="1">
      <alignment vertical="center"/>
      <protection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59" applyFont="1" applyAlignment="1">
      <alignment vertical="center"/>
      <protection/>
    </xf>
    <xf numFmtId="0" fontId="19" fillId="0" borderId="10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62" applyFont="1" applyAlignment="1">
      <alignment horizontal="left"/>
      <protection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179" fontId="10" fillId="0" borderId="0" xfId="68" applyNumberFormat="1" applyFont="1" applyAlignment="1">
      <alignment horizontal="right" vertical="center" wrapText="1"/>
      <protection/>
    </xf>
    <xf numFmtId="0" fontId="0" fillId="0" borderId="0" xfId="68" applyAlignment="1">
      <alignment horizontal="left" vertical="center"/>
      <protection/>
    </xf>
    <xf numFmtId="0" fontId="25" fillId="0" borderId="0" xfId="60" applyFont="1" applyAlignment="1">
      <alignment horizontal="center"/>
      <protection/>
    </xf>
    <xf numFmtId="179" fontId="7" fillId="0" borderId="0" xfId="60" applyNumberFormat="1" applyFont="1" applyAlignment="1">
      <alignment horizontal="right"/>
      <protection/>
    </xf>
    <xf numFmtId="0" fontId="25" fillId="0" borderId="0" xfId="60" applyFont="1" applyAlignment="1">
      <alignment horizontal="center"/>
      <protection/>
    </xf>
    <xf numFmtId="0" fontId="24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" fontId="19" fillId="0" borderId="0" xfId="68" applyNumberFormat="1" applyFont="1" applyAlignment="1">
      <alignment horizontal="right" vertical="center" wrapText="1"/>
      <protection/>
    </xf>
    <xf numFmtId="0" fontId="27" fillId="0" borderId="0" xfId="0" applyFont="1" applyAlignment="1">
      <alignment/>
    </xf>
    <xf numFmtId="0" fontId="5" fillId="0" borderId="0" xfId="0" applyFont="1" applyAlignment="1">
      <alignment/>
    </xf>
    <xf numFmtId="15" fontId="31" fillId="0" borderId="0" xfId="59" applyNumberFormat="1" applyFont="1" applyAlignment="1">
      <alignment horizontal="center" vertical="center" wrapText="1"/>
      <protection/>
    </xf>
    <xf numFmtId="179" fontId="5" fillId="0" borderId="0" xfId="60" applyNumberFormat="1" applyFont="1" applyAlignment="1">
      <alignment horizontal="right"/>
      <protection/>
    </xf>
    <xf numFmtId="179" fontId="15" fillId="0" borderId="0" xfId="60" applyNumberFormat="1" applyFont="1" applyAlignment="1">
      <alignment horizontal="right"/>
      <protection/>
    </xf>
    <xf numFmtId="0" fontId="15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209" fontId="10" fillId="0" borderId="11" xfId="66" applyNumberFormat="1" applyFont="1" applyBorder="1" applyAlignment="1">
      <alignment horizontal="right" vertical="center"/>
      <protection/>
    </xf>
    <xf numFmtId="209" fontId="10" fillId="0" borderId="0" xfId="66" applyNumberFormat="1" applyFont="1" applyAlignment="1">
      <alignment horizontal="right" vertical="center"/>
      <protection/>
    </xf>
    <xf numFmtId="209" fontId="10" fillId="0" borderId="12" xfId="66" applyNumberFormat="1" applyFont="1" applyBorder="1" applyAlignment="1">
      <alignment horizontal="right" vertical="center"/>
      <protection/>
    </xf>
    <xf numFmtId="209" fontId="10" fillId="0" borderId="11" xfId="66" applyNumberFormat="1" applyFont="1" applyBorder="1" applyAlignment="1">
      <alignment vertical="center"/>
      <protection/>
    </xf>
    <xf numFmtId="209" fontId="10" fillId="0" borderId="0" xfId="66" applyNumberFormat="1" applyFont="1" applyAlignment="1">
      <alignment vertical="center"/>
      <protection/>
    </xf>
    <xf numFmtId="209" fontId="10" fillId="0" borderId="10" xfId="66" applyNumberFormat="1" applyFont="1" applyBorder="1" applyAlignment="1">
      <alignment vertical="center"/>
      <protection/>
    </xf>
    <xf numFmtId="209" fontId="10" fillId="0" borderId="12" xfId="66" applyNumberFormat="1" applyFont="1" applyBorder="1" applyAlignment="1">
      <alignment vertical="center"/>
      <protection/>
    </xf>
    <xf numFmtId="0" fontId="16" fillId="0" borderId="0" xfId="0" applyFont="1" applyAlignment="1">
      <alignment horizontal="right" vertical="center" wrapText="1"/>
    </xf>
    <xf numFmtId="179" fontId="7" fillId="0" borderId="0" xfId="64" applyNumberFormat="1" applyFont="1" applyAlignment="1">
      <alignment horizontal="right"/>
      <protection/>
    </xf>
    <xf numFmtId="179" fontId="8" fillId="0" borderId="11" xfId="64" applyNumberFormat="1" applyFont="1" applyBorder="1" applyAlignment="1">
      <alignment horizontal="right"/>
      <protection/>
    </xf>
    <xf numFmtId="0" fontId="21" fillId="0" borderId="0" xfId="0" applyFont="1" applyAlignment="1">
      <alignment horizontal="center" wrapText="1"/>
    </xf>
    <xf numFmtId="0" fontId="9" fillId="0" borderId="0" xfId="59" applyFont="1" applyAlignment="1">
      <alignment horizontal="left"/>
      <protection/>
    </xf>
    <xf numFmtId="0" fontId="9" fillId="0" borderId="0" xfId="59" applyFont="1" applyAlignment="1">
      <alignment horizontal="right"/>
      <protection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left" vertical="center"/>
    </xf>
    <xf numFmtId="0" fontId="9" fillId="0" borderId="0" xfId="59" applyFont="1" applyAlignment="1">
      <alignment horizontal="right" vertical="center"/>
      <protection/>
    </xf>
    <xf numFmtId="0" fontId="6" fillId="0" borderId="0" xfId="59" applyFont="1" applyAlignment="1">
      <alignment vertical="center"/>
      <protection/>
    </xf>
    <xf numFmtId="0" fontId="32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2" applyFont="1" applyAlignment="1">
      <alignment vertical="top"/>
      <protection/>
    </xf>
    <xf numFmtId="0" fontId="5" fillId="0" borderId="0" xfId="62" applyFont="1" applyAlignment="1" applyProtection="1">
      <alignment vertical="top"/>
      <protection locked="0"/>
    </xf>
    <xf numFmtId="0" fontId="28" fillId="0" borderId="0" xfId="0" applyFont="1" applyAlignment="1">
      <alignment horizontal="center" vertical="top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203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9" fontId="7" fillId="0" borderId="0" xfId="72" applyFont="1" applyAlignment="1">
      <alignment/>
    </xf>
    <xf numFmtId="203" fontId="11" fillId="0" borderId="0" xfId="42" applyNumberFormat="1" applyFont="1" applyAlignment="1">
      <alignment horizontal="right"/>
    </xf>
    <xf numFmtId="0" fontId="7" fillId="0" borderId="0" xfId="59" applyFont="1" applyAlignment="1">
      <alignment vertical="center" wrapText="1"/>
      <protection/>
    </xf>
    <xf numFmtId="3" fontId="25" fillId="0" borderId="0" xfId="60" applyNumberFormat="1" applyFont="1" applyAlignment="1">
      <alignment horizontal="center"/>
      <protection/>
    </xf>
    <xf numFmtId="209" fontId="39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7" fillId="0" borderId="0" xfId="0" applyFont="1" applyAlignment="1">
      <alignment/>
    </xf>
    <xf numFmtId="179" fontId="38" fillId="0" borderId="0" xfId="0" applyNumberFormat="1" applyFont="1" applyAlignment="1">
      <alignment horizontal="left" vertical="center"/>
    </xf>
    <xf numFmtId="179" fontId="41" fillId="0" borderId="0" xfId="0" applyNumberFormat="1" applyFont="1" applyAlignment="1">
      <alignment horizontal="center"/>
    </xf>
    <xf numFmtId="179" fontId="36" fillId="0" borderId="0" xfId="0" applyNumberFormat="1" applyFont="1" applyAlignment="1">
      <alignment horizontal="center"/>
    </xf>
    <xf numFmtId="203" fontId="40" fillId="0" borderId="0" xfId="42" applyNumberFormat="1" applyFont="1" applyAlignment="1">
      <alignment/>
    </xf>
    <xf numFmtId="203" fontId="7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center"/>
    </xf>
    <xf numFmtId="203" fontId="5" fillId="0" borderId="0" xfId="0" applyNumberFormat="1" applyFont="1" applyAlignment="1">
      <alignment horizontal="center"/>
    </xf>
    <xf numFmtId="0" fontId="39" fillId="0" borderId="0" xfId="0" applyFont="1" applyAlignment="1">
      <alignment horizontal="center" wrapText="1"/>
    </xf>
    <xf numFmtId="209" fontId="5" fillId="0" borderId="0" xfId="0" applyNumberFormat="1" applyFont="1" applyAlignment="1">
      <alignment horizontal="center"/>
    </xf>
    <xf numFmtId="203" fontId="41" fillId="0" borderId="0" xfId="0" applyNumberFormat="1" applyFont="1" applyAlignment="1">
      <alignment horizontal="center"/>
    </xf>
    <xf numFmtId="9" fontId="36" fillId="0" borderId="0" xfId="72" applyFont="1" applyAlignment="1">
      <alignment/>
    </xf>
    <xf numFmtId="213" fontId="7" fillId="0" borderId="0" xfId="0" applyNumberFormat="1" applyFont="1" applyAlignment="1">
      <alignment/>
    </xf>
    <xf numFmtId="181" fontId="11" fillId="0" borderId="0" xfId="42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62" applyFont="1" applyAlignment="1">
      <alignment vertical="top"/>
      <protection/>
    </xf>
    <xf numFmtId="0" fontId="42" fillId="0" borderId="0" xfId="59" applyFont="1" applyAlignment="1">
      <alignment horizontal="left"/>
      <protection/>
    </xf>
    <xf numFmtId="0" fontId="5" fillId="0" borderId="0" xfId="0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24" fillId="0" borderId="0" xfId="62" applyNumberFormat="1" applyFont="1" applyAlignment="1">
      <alignment horizontal="center" vertical="center" wrapText="1"/>
      <protection/>
    </xf>
    <xf numFmtId="179" fontId="24" fillId="0" borderId="0" xfId="62" applyNumberFormat="1" applyFont="1" applyAlignment="1">
      <alignment horizontal="right" vertical="center" wrapText="1"/>
      <protection/>
    </xf>
    <xf numFmtId="179" fontId="36" fillId="0" borderId="0" xfId="42" applyNumberFormat="1" applyFont="1" applyAlignment="1">
      <alignment/>
    </xf>
    <xf numFmtId="179" fontId="7" fillId="0" borderId="0" xfId="42" applyNumberFormat="1" applyFont="1" applyAlignment="1">
      <alignment/>
    </xf>
    <xf numFmtId="179" fontId="7" fillId="0" borderId="0" xfId="0" applyNumberFormat="1" applyFont="1" applyAlignment="1">
      <alignment horizontal="right"/>
    </xf>
    <xf numFmtId="179" fontId="8" fillId="0" borderId="11" xfId="42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206" fontId="8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79" fontId="7" fillId="0" borderId="0" xfId="64" applyNumberFormat="1" applyFont="1" applyAlignment="1">
      <alignment horizontal="center"/>
      <protection/>
    </xf>
    <xf numFmtId="0" fontId="28" fillId="0" borderId="0" xfId="62" applyFont="1" applyAlignment="1">
      <alignment horizontal="right" vertical="top" wrapText="1"/>
      <protection/>
    </xf>
    <xf numFmtId="0" fontId="28" fillId="0" borderId="0" xfId="62" applyFont="1" applyAlignment="1">
      <alignment horizontal="center" vertical="top" wrapText="1"/>
      <protection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center" vertical="top"/>
    </xf>
    <xf numFmtId="203" fontId="44" fillId="0" borderId="0" xfId="0" applyNumberFormat="1" applyFont="1" applyAlignment="1">
      <alignment/>
    </xf>
    <xf numFmtId="0" fontId="43" fillId="0" borderId="0" xfId="62" applyFont="1">
      <alignment/>
      <protection/>
    </xf>
    <xf numFmtId="0" fontId="28" fillId="0" borderId="0" xfId="0" applyFont="1" applyAlignment="1">
      <alignment horizontal="right"/>
    </xf>
    <xf numFmtId="0" fontId="43" fillId="0" borderId="0" xfId="0" applyFont="1" applyAlignment="1">
      <alignment/>
    </xf>
    <xf numFmtId="0" fontId="28" fillId="0" borderId="0" xfId="62" applyFont="1" applyAlignment="1">
      <alignment vertical="center" wrapText="1"/>
      <protection/>
    </xf>
    <xf numFmtId="0" fontId="43" fillId="0" borderId="0" xfId="62" applyFont="1" applyAlignment="1">
      <alignment horizontal="center" vertical="center"/>
      <protection/>
    </xf>
    <xf numFmtId="203" fontId="43" fillId="0" borderId="0" xfId="62" applyNumberFormat="1" applyFont="1" applyAlignment="1">
      <alignment vertical="center"/>
      <protection/>
    </xf>
    <xf numFmtId="203" fontId="43" fillId="0" borderId="0" xfId="0" applyNumberFormat="1" applyFont="1" applyAlignment="1">
      <alignment/>
    </xf>
    <xf numFmtId="0" fontId="43" fillId="0" borderId="0" xfId="62" applyFont="1" applyAlignment="1">
      <alignment vertical="center"/>
      <protection/>
    </xf>
    <xf numFmtId="203" fontId="28" fillId="0" borderId="13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4" fillId="0" borderId="0" xfId="59" applyFont="1" applyAlignment="1">
      <alignment horizontal="right" vertical="center"/>
      <protection/>
    </xf>
    <xf numFmtId="203" fontId="47" fillId="0" borderId="0" xfId="62" applyNumberFormat="1" applyFont="1" applyAlignment="1">
      <alignment vertical="center"/>
      <protection/>
    </xf>
    <xf numFmtId="0" fontId="46" fillId="0" borderId="0" xfId="0" applyFont="1" applyAlignment="1">
      <alignment horizontal="left" vertical="center" wrapText="1"/>
    </xf>
    <xf numFmtId="0" fontId="45" fillId="0" borderId="0" xfId="62" applyFont="1" applyAlignment="1">
      <alignment vertical="top"/>
      <protection/>
    </xf>
    <xf numFmtId="0" fontId="43" fillId="0" borderId="0" xfId="62" applyFont="1" applyAlignment="1">
      <alignment vertical="top"/>
      <protection/>
    </xf>
    <xf numFmtId="0" fontId="46" fillId="0" borderId="0" xfId="0" applyFont="1" applyAlignment="1">
      <alignment horizontal="center" vertical="center" wrapText="1"/>
    </xf>
    <xf numFmtId="203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right" vertical="top" wrapText="1"/>
    </xf>
    <xf numFmtId="179" fontId="48" fillId="0" borderId="0" xfId="62" applyNumberFormat="1" applyFont="1" applyAlignment="1">
      <alignment horizontal="right" vertical="center" wrapText="1"/>
      <protection/>
    </xf>
    <xf numFmtId="209" fontId="10" fillId="32" borderId="11" xfId="66" applyNumberFormat="1" applyFont="1" applyFill="1" applyBorder="1" applyAlignment="1">
      <alignment vertical="center"/>
      <protection/>
    </xf>
    <xf numFmtId="0" fontId="7" fillId="32" borderId="0" xfId="60" applyFont="1" applyFill="1">
      <alignment/>
      <protection/>
    </xf>
    <xf numFmtId="0" fontId="0" fillId="0" borderId="10" xfId="68" applyFont="1" applyBorder="1" applyAlignment="1">
      <alignment horizontal="left" vertical="center"/>
      <protection/>
    </xf>
    <xf numFmtId="0" fontId="7" fillId="0" borderId="0" xfId="0" applyFont="1" applyAlignment="1">
      <alignment horizontal="left"/>
    </xf>
    <xf numFmtId="179" fontId="15" fillId="0" borderId="0" xfId="0" applyNumberFormat="1" applyFont="1" applyAlignment="1">
      <alignment horizontal="right" vertical="top" wrapText="1"/>
    </xf>
    <xf numFmtId="0" fontId="45" fillId="0" borderId="0" xfId="63" applyFont="1" applyAlignment="1">
      <alignment horizontal="left" vertical="center" wrapText="1"/>
      <protection/>
    </xf>
    <xf numFmtId="0" fontId="45" fillId="0" borderId="0" xfId="0" applyFont="1" applyAlignment="1">
      <alignment horizontal="right"/>
    </xf>
    <xf numFmtId="203" fontId="28" fillId="0" borderId="10" xfId="0" applyNumberFormat="1" applyFont="1" applyBorder="1" applyAlignment="1">
      <alignment horizontal="center"/>
    </xf>
    <xf numFmtId="203" fontId="43" fillId="0" borderId="0" xfId="44" applyNumberFormat="1" applyFont="1" applyAlignment="1">
      <alignment horizontal="center" vertical="center"/>
    </xf>
    <xf numFmtId="181" fontId="43" fillId="0" borderId="0" xfId="44" applyFont="1" applyAlignment="1">
      <alignment horizontal="right"/>
    </xf>
    <xf numFmtId="3" fontId="43" fillId="0" borderId="0" xfId="44" applyNumberFormat="1" applyFont="1" applyAlignment="1">
      <alignment horizontal="right"/>
    </xf>
    <xf numFmtId="203" fontId="44" fillId="0" borderId="0" xfId="44" applyNumberFormat="1" applyFont="1" applyAlignment="1">
      <alignment horizontal="right" vertical="center"/>
    </xf>
    <xf numFmtId="203" fontId="43" fillId="0" borderId="10" xfId="44" applyNumberFormat="1" applyFont="1" applyBorder="1" applyAlignment="1">
      <alignment horizontal="right" vertical="center"/>
    </xf>
    <xf numFmtId="179" fontId="43" fillId="0" borderId="10" xfId="44" applyNumberFormat="1" applyFont="1" applyBorder="1" applyAlignment="1">
      <alignment horizontal="right"/>
    </xf>
    <xf numFmtId="203" fontId="43" fillId="0" borderId="0" xfId="44" applyNumberFormat="1" applyFont="1" applyAlignment="1">
      <alignment horizontal="right" vertical="center"/>
    </xf>
    <xf numFmtId="179" fontId="43" fillId="0" borderId="0" xfId="44" applyNumberFormat="1" applyFont="1" applyAlignment="1">
      <alignment horizontal="right"/>
    </xf>
    <xf numFmtId="181" fontId="43" fillId="0" borderId="10" xfId="44" applyFont="1" applyBorder="1" applyAlignment="1">
      <alignment horizontal="right"/>
    </xf>
    <xf numFmtId="203" fontId="43" fillId="0" borderId="10" xfId="0" applyNumberFormat="1" applyFont="1" applyBorder="1" applyAlignment="1">
      <alignment horizontal="center"/>
    </xf>
    <xf numFmtId="179" fontId="44" fillId="0" borderId="0" xfId="44" applyNumberFormat="1" applyFont="1" applyAlignment="1">
      <alignment horizontal="right"/>
    </xf>
    <xf numFmtId="181" fontId="43" fillId="0" borderId="0" xfId="44" applyFont="1" applyAlignment="1">
      <alignment horizontal="center"/>
    </xf>
    <xf numFmtId="203" fontId="44" fillId="0" borderId="0" xfId="44" applyNumberFormat="1" applyFont="1" applyAlignment="1">
      <alignment horizontal="right" vertical="center"/>
    </xf>
    <xf numFmtId="0" fontId="44" fillId="0" borderId="0" xfId="0" applyFont="1" applyAlignment="1">
      <alignment/>
    </xf>
    <xf numFmtId="181" fontId="28" fillId="0" borderId="10" xfId="44" applyFont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179" fontId="28" fillId="0" borderId="10" xfId="44" applyNumberFormat="1" applyFont="1" applyBorder="1" applyAlignment="1">
      <alignment horizontal="right"/>
    </xf>
    <xf numFmtId="3" fontId="28" fillId="0" borderId="10" xfId="44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03" fontId="8" fillId="0" borderId="0" xfId="0" applyNumberFormat="1" applyFont="1" applyBorder="1" applyAlignment="1">
      <alignment horizontal="right"/>
    </xf>
    <xf numFmtId="203" fontId="15" fillId="0" borderId="0" xfId="0" applyNumberFormat="1" applyFont="1" applyBorder="1" applyAlignment="1">
      <alignment horizontal="center"/>
    </xf>
    <xf numFmtId="179" fontId="8" fillId="0" borderId="0" xfId="42" applyNumberFormat="1" applyFont="1" applyBorder="1" applyAlignment="1">
      <alignment/>
    </xf>
    <xf numFmtId="179" fontId="8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right"/>
    </xf>
    <xf numFmtId="179" fontId="8" fillId="0" borderId="10" xfId="64" applyNumberFormat="1" applyFont="1" applyBorder="1" applyAlignment="1">
      <alignment horizontal="right"/>
      <protection/>
    </xf>
    <xf numFmtId="49" fontId="5" fillId="0" borderId="0" xfId="60" applyNumberFormat="1" applyFont="1" applyAlignment="1">
      <alignment horizontal="right"/>
      <protection/>
    </xf>
    <xf numFmtId="179" fontId="8" fillId="0" borderId="13" xfId="64" applyNumberFormat="1" applyFont="1" applyBorder="1" applyAlignment="1">
      <alignment horizontal="right"/>
      <protection/>
    </xf>
    <xf numFmtId="3" fontId="21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179" fontId="48" fillId="0" borderId="0" xfId="62" applyNumberFormat="1" applyFont="1" applyAlignment="1">
      <alignment horizontal="center" vertical="center" wrapText="1"/>
      <protection/>
    </xf>
    <xf numFmtId="203" fontId="7" fillId="0" borderId="0" xfId="0" applyNumberFormat="1" applyFont="1" applyAlignment="1">
      <alignment horizontal="right"/>
    </xf>
    <xf numFmtId="203" fontId="8" fillId="0" borderId="11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center"/>
    </xf>
    <xf numFmtId="203" fontId="8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203" fontId="15" fillId="0" borderId="11" xfId="0" applyNumberFormat="1" applyFont="1" applyBorder="1" applyAlignment="1">
      <alignment horizontal="center"/>
    </xf>
    <xf numFmtId="179" fontId="15" fillId="0" borderId="0" xfId="0" applyNumberFormat="1" applyFont="1" applyAlignment="1">
      <alignment horizontal="center"/>
    </xf>
    <xf numFmtId="179" fontId="8" fillId="0" borderId="0" xfId="42" applyNumberFormat="1" applyFont="1" applyAlignment="1">
      <alignment/>
    </xf>
    <xf numFmtId="179" fontId="7" fillId="0" borderId="0" xfId="42" applyNumberFormat="1" applyFont="1" applyAlignment="1">
      <alignment/>
    </xf>
    <xf numFmtId="179" fontId="8" fillId="0" borderId="12" xfId="0" applyNumberFormat="1" applyFont="1" applyBorder="1" applyAlignment="1">
      <alignment horizontal="right"/>
    </xf>
    <xf numFmtId="203" fontId="7" fillId="0" borderId="0" xfId="42" applyNumberFormat="1" applyFont="1" applyAlignment="1">
      <alignment/>
    </xf>
    <xf numFmtId="203" fontId="11" fillId="0" borderId="0" xfId="42" applyNumberFormat="1" applyFont="1" applyFill="1" applyAlignment="1">
      <alignment horizontal="right"/>
    </xf>
    <xf numFmtId="0" fontId="46" fillId="0" borderId="0" xfId="0" applyFont="1" applyBorder="1" applyAlignment="1">
      <alignment horizontal="center" vertical="center" wrapText="1"/>
    </xf>
    <xf numFmtId="0" fontId="43" fillId="0" borderId="0" xfId="62" applyFont="1" applyBorder="1" applyAlignment="1">
      <alignment vertical="top"/>
      <protection/>
    </xf>
    <xf numFmtId="0" fontId="9" fillId="0" borderId="0" xfId="59" applyFont="1" applyBorder="1" applyAlignment="1">
      <alignment horizontal="left" vertical="center"/>
      <protection/>
    </xf>
    <xf numFmtId="0" fontId="9" fillId="0" borderId="0" xfId="5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5" fillId="0" borderId="0" xfId="60" applyFont="1" applyAlignment="1">
      <alignment horizontal="center"/>
      <protection/>
    </xf>
    <xf numFmtId="0" fontId="35" fillId="0" borderId="0" xfId="0" applyFont="1" applyAlignment="1">
      <alignment horizontal="left" vertical="center" wrapText="1"/>
    </xf>
    <xf numFmtId="179" fontId="35" fillId="0" borderId="0" xfId="0" applyNumberFormat="1" applyFont="1" applyAlignment="1">
      <alignment horizontal="center"/>
    </xf>
    <xf numFmtId="179" fontId="43" fillId="0" borderId="0" xfId="0" applyNumberFormat="1" applyFont="1" applyAlignment="1">
      <alignment/>
    </xf>
    <xf numFmtId="209" fontId="39" fillId="0" borderId="0" xfId="0" applyNumberFormat="1" applyFont="1" applyAlignment="1">
      <alignment horizontal="right" wrapText="1"/>
    </xf>
    <xf numFmtId="181" fontId="11" fillId="0" borderId="0" xfId="42" applyFont="1" applyAlignment="1">
      <alignment horizontal="right"/>
    </xf>
    <xf numFmtId="0" fontId="18" fillId="0" borderId="0" xfId="58" applyFont="1">
      <alignment/>
      <protection/>
    </xf>
    <xf numFmtId="0" fontId="17" fillId="0" borderId="0" xfId="58" applyFont="1">
      <alignment/>
      <protection/>
    </xf>
    <xf numFmtId="0" fontId="15" fillId="0" borderId="0" xfId="58" applyFont="1">
      <alignment/>
      <protection/>
    </xf>
    <xf numFmtId="0" fontId="29" fillId="0" borderId="0" xfId="58" applyFont="1">
      <alignment/>
      <protection/>
    </xf>
    <xf numFmtId="0" fontId="19" fillId="0" borderId="0" xfId="58" applyFont="1">
      <alignment/>
      <protection/>
    </xf>
    <xf numFmtId="0" fontId="5" fillId="0" borderId="0" xfId="58" applyFont="1">
      <alignment/>
      <protection/>
    </xf>
    <xf numFmtId="0" fontId="33" fillId="0" borderId="0" xfId="58" applyFont="1" applyAlignment="1">
      <alignment horizontal="left" vertical="center" wrapText="1"/>
      <protection/>
    </xf>
    <xf numFmtId="0" fontId="8" fillId="0" borderId="0" xfId="58" applyFont="1" applyAlignment="1">
      <alignment horizontal="left" vertical="center"/>
      <protection/>
    </xf>
    <xf numFmtId="0" fontId="7" fillId="0" borderId="0" xfId="58" applyFont="1" applyAlignment="1">
      <alignment horizontal="left" vertical="center"/>
      <protection/>
    </xf>
    <xf numFmtId="0" fontId="33" fillId="0" borderId="0" xfId="58" applyFont="1" applyAlignment="1">
      <alignment horizontal="left" vertical="center"/>
      <protection/>
    </xf>
    <xf numFmtId="0" fontId="16" fillId="0" borderId="0" xfId="58" applyFont="1" applyAlignment="1">
      <alignment horizontal="left" vertical="center" wrapText="1"/>
      <protection/>
    </xf>
    <xf numFmtId="0" fontId="7" fillId="0" borderId="0" xfId="65" applyFont="1" applyAlignment="1">
      <alignment horizontal="left" vertical="center"/>
      <protection/>
    </xf>
    <xf numFmtId="0" fontId="16" fillId="0" borderId="0" xfId="58" applyFont="1" applyAlignment="1">
      <alignment horizontal="left" vertical="center" wrapText="1"/>
      <protection/>
    </xf>
    <xf numFmtId="0" fontId="16" fillId="0" borderId="0" xfId="58" applyFont="1" applyAlignment="1">
      <alignment horizontal="right" vertical="center" wrapText="1"/>
      <protection/>
    </xf>
    <xf numFmtId="0" fontId="7" fillId="0" borderId="0" xfId="59" applyFont="1" applyAlignment="1">
      <alignment horizontal="left" vertical="center"/>
      <protection/>
    </xf>
    <xf numFmtId="0" fontId="7" fillId="0" borderId="0" xfId="59" applyFont="1" applyAlignment="1">
      <alignment horizontal="left" vertical="center" wrapText="1"/>
      <protection/>
    </xf>
    <xf numFmtId="0" fontId="20" fillId="0" borderId="0" xfId="58" applyFont="1" applyAlignment="1">
      <alignment horizontal="left" vertical="center"/>
      <protection/>
    </xf>
    <xf numFmtId="0" fontId="50" fillId="0" borderId="0" xfId="58" applyFont="1" applyAlignment="1">
      <alignment horizontal="left" vertical="center"/>
      <protection/>
    </xf>
    <xf numFmtId="0" fontId="14" fillId="0" borderId="0" xfId="69" applyFont="1" applyAlignment="1">
      <alignment horizontal="left" vertical="center"/>
      <protection/>
    </xf>
    <xf numFmtId="0" fontId="16" fillId="0" borderId="0" xfId="0" applyFont="1" applyAlignment="1">
      <alignment horizontal="right" vertical="center" wrapText="1"/>
    </xf>
    <xf numFmtId="0" fontId="9" fillId="0" borderId="0" xfId="59" applyFont="1" applyAlignment="1">
      <alignment vertical="center"/>
      <protection/>
    </xf>
    <xf numFmtId="0" fontId="15" fillId="0" borderId="0" xfId="62" applyFont="1" applyAlignment="1">
      <alignment vertical="center" wrapText="1"/>
      <protection/>
    </xf>
    <xf numFmtId="0" fontId="49" fillId="0" borderId="0" xfId="62" applyFont="1" applyAlignment="1">
      <alignment vertical="center" wrapText="1"/>
      <protection/>
    </xf>
    <xf numFmtId="0" fontId="5" fillId="0" borderId="0" xfId="62" applyFont="1" applyAlignment="1">
      <alignment vertical="center" wrapText="1"/>
      <protection/>
    </xf>
    <xf numFmtId="0" fontId="5" fillId="0" borderId="0" xfId="62" applyFont="1" applyAlignment="1" quotePrefix="1">
      <alignment vertical="center" wrapText="1"/>
      <protection/>
    </xf>
    <xf numFmtId="0" fontId="48" fillId="0" borderId="0" xfId="0" applyFont="1" applyAlignment="1">
      <alignment vertical="top"/>
    </xf>
    <xf numFmtId="0" fontId="15" fillId="0" borderId="0" xfId="58" applyFont="1" applyAlignment="1">
      <alignment vertical="top"/>
      <protection/>
    </xf>
    <xf numFmtId="0" fontId="48" fillId="0" borderId="0" xfId="63" applyFont="1" applyAlignment="1">
      <alignment vertical="center" wrapText="1"/>
      <protection/>
    </xf>
    <xf numFmtId="0" fontId="5" fillId="0" borderId="0" xfId="58" applyFont="1" applyAlignment="1">
      <alignment vertical="top"/>
      <protection/>
    </xf>
    <xf numFmtId="0" fontId="15" fillId="0" borderId="0" xfId="63" applyFont="1" applyAlignment="1">
      <alignment vertical="center"/>
      <protection/>
    </xf>
    <xf numFmtId="0" fontId="49" fillId="0" borderId="0" xfId="63" applyFont="1" applyAlignment="1">
      <alignment horizontal="left" vertical="center" wrapText="1"/>
      <protection/>
    </xf>
    <xf numFmtId="0" fontId="7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43" fillId="0" borderId="0" xfId="62" applyFont="1" applyFill="1" applyAlignment="1">
      <alignment vertical="center" wrapText="1"/>
      <protection/>
    </xf>
    <xf numFmtId="0" fontId="7" fillId="0" borderId="0" xfId="67" applyFont="1" applyAlignment="1" quotePrefix="1">
      <alignment horizontal="left" vertical="center"/>
      <protection/>
    </xf>
    <xf numFmtId="0" fontId="33" fillId="0" borderId="0" xfId="60" applyFont="1" applyAlignment="1">
      <alignment vertical="top" wrapText="1"/>
      <protection/>
    </xf>
    <xf numFmtId="0" fontId="35" fillId="0" borderId="0" xfId="60" applyFont="1" applyAlignment="1">
      <alignment vertical="top" wrapText="1"/>
      <protection/>
    </xf>
    <xf numFmtId="0" fontId="35" fillId="0" borderId="0" xfId="60" applyFont="1" applyAlignment="1">
      <alignment vertical="top"/>
      <protection/>
    </xf>
    <xf numFmtId="0" fontId="35" fillId="0" borderId="0" xfId="60" applyFont="1" applyFill="1" applyAlignment="1">
      <alignment vertical="top" wrapText="1"/>
      <protection/>
    </xf>
    <xf numFmtId="0" fontId="33" fillId="0" borderId="0" xfId="60" applyFont="1" applyAlignment="1">
      <alignment vertical="top"/>
      <protection/>
    </xf>
    <xf numFmtId="0" fontId="35" fillId="0" borderId="0" xfId="61" applyFont="1" applyAlignment="1">
      <alignment vertical="top"/>
      <protection/>
    </xf>
    <xf numFmtId="0" fontId="7" fillId="0" borderId="0" xfId="60" applyFont="1" applyAlignment="1">
      <alignment vertical="top" wrapText="1"/>
      <protection/>
    </xf>
    <xf numFmtId="0" fontId="33" fillId="0" borderId="0" xfId="61" applyFont="1" applyAlignment="1">
      <alignment vertical="top" wrapText="1"/>
      <protection/>
    </xf>
    <xf numFmtId="0" fontId="7" fillId="0" borderId="0" xfId="60" applyFont="1" applyFill="1" applyAlignment="1">
      <alignment vertical="top" wrapText="1"/>
      <protection/>
    </xf>
    <xf numFmtId="0" fontId="8" fillId="0" borderId="0" xfId="60" applyFont="1" applyAlignment="1">
      <alignment horizontal="left" wrapText="1"/>
      <protection/>
    </xf>
    <xf numFmtId="0" fontId="9" fillId="0" borderId="0" xfId="64" applyFont="1" applyBorder="1">
      <alignment/>
      <protection/>
    </xf>
    <xf numFmtId="179" fontId="7" fillId="0" borderId="10" xfId="0" applyNumberFormat="1" applyFont="1" applyBorder="1" applyAlignment="1">
      <alignment horizontal="right"/>
    </xf>
    <xf numFmtId="9" fontId="8" fillId="0" borderId="0" xfId="72" applyFont="1" applyAlignment="1">
      <alignment/>
    </xf>
    <xf numFmtId="179" fontId="7" fillId="0" borderId="0" xfId="0" applyNumberFormat="1" applyFont="1" applyAlignment="1">
      <alignment horizontal="right"/>
    </xf>
    <xf numFmtId="179" fontId="33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209" fontId="10" fillId="32" borderId="0" xfId="66" applyNumberFormat="1" applyFont="1" applyFill="1" applyAlignment="1">
      <alignment vertical="center"/>
      <protection/>
    </xf>
    <xf numFmtId="203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181" fontId="28" fillId="0" borderId="0" xfId="44" applyFont="1" applyAlignment="1">
      <alignment horizontal="right"/>
    </xf>
    <xf numFmtId="203" fontId="43" fillId="0" borderId="0" xfId="0" applyNumberFormat="1" applyFont="1" applyAlignment="1">
      <alignment horizontal="center"/>
    </xf>
    <xf numFmtId="179" fontId="43" fillId="0" borderId="0" xfId="44" applyNumberFormat="1" applyFont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179" fontId="15" fillId="0" borderId="0" xfId="0" applyNumberFormat="1" applyFont="1" applyAlignment="1">
      <alignment horizontal="right" vertical="top" wrapText="1"/>
    </xf>
    <xf numFmtId="0" fontId="49" fillId="0" borderId="0" xfId="0" applyFont="1" applyAlignment="1">
      <alignment horizontal="left" vertical="center" wrapText="1"/>
    </xf>
    <xf numFmtId="179" fontId="5" fillId="0" borderId="0" xfId="0" applyNumberFormat="1" applyFont="1" applyAlignment="1">
      <alignment horizontal="right" vertical="top" wrapText="1"/>
    </xf>
    <xf numFmtId="15" fontId="31" fillId="0" borderId="0" xfId="59" applyNumberFormat="1" applyFont="1" applyAlignment="1">
      <alignment horizontal="right" vertical="center" wrapText="1"/>
      <protection/>
    </xf>
    <xf numFmtId="0" fontId="15" fillId="0" borderId="0" xfId="62" applyFont="1" applyAlignment="1">
      <alignment horizontal="right" vertical="top" wrapText="1"/>
      <protection/>
    </xf>
    <xf numFmtId="0" fontId="5" fillId="0" borderId="0" xfId="58" applyFont="1" applyAlignment="1">
      <alignment horizontal="right" vertical="top"/>
      <protection/>
    </xf>
    <xf numFmtId="0" fontId="5" fillId="0" borderId="0" xfId="0" applyFont="1" applyAlignment="1">
      <alignment horizontal="right" vertical="top"/>
    </xf>
    <xf numFmtId="0" fontId="28" fillId="0" borderId="0" xfId="62" applyFont="1" applyFill="1" applyAlignment="1">
      <alignment horizontal="right" vertical="top" wrapText="1"/>
      <protection/>
    </xf>
    <xf numFmtId="0" fontId="8" fillId="0" borderId="0" xfId="59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28" fillId="0" borderId="0" xfId="62" applyFont="1" applyAlignment="1">
      <alignment horizontal="righ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_BAL" xfId="59"/>
    <cellStyle name="Normal_Financial statements 2000 Alcomet" xfId="60"/>
    <cellStyle name="Normal_Financial statements 2000 Alcomet 2" xfId="61"/>
    <cellStyle name="Normal_Financial statements_bg model 2002" xfId="62"/>
    <cellStyle name="Normal_Financial statements_bg model 2002 2" xfId="63"/>
    <cellStyle name="Normal_FS_SOPHARMA_2005 (2)" xfId="64"/>
    <cellStyle name="Normal_FS'05-Neochim group-raboten_Final2" xfId="65"/>
    <cellStyle name="Normal_P&amp;L" xfId="66"/>
    <cellStyle name="Normal_P&amp;L_Financial statements_bg model 2002" xfId="67"/>
    <cellStyle name="Normal_Sheet2" xfId="68"/>
    <cellStyle name="Normal_SOPHARMA_FS_01_12_2007_predvaritelen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Documents\&#1054;&#1090;&#1095;&#1077;&#1090;&#1080;\2020\Q1%20ind%202020\EN\final\3JR_Q1_2020_Financial_report_according_to_IFRS_standards_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1.12.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PETKOVA%20%20RABOTEN-31.12.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\AppData\Local\Microsoft\Windows\INetCache\Content.Outlook\ZBUWZHGU\FS%20SOPHARMA%2031.12.2020%20-%20&#1087;&#1088;&#1077;&#1076;&#1074;&#1072;&#1088;&#1080;&#1090;&#1077;&#1083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1">
        <row r="47">
          <cell r="A47" t="str">
            <v>Finance Director: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2 b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. риск - засечка"/>
      <sheetName val="42.2-кред.риск - нот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 - по МСС"/>
      <sheetName val="44-сделки свързани лица по МСС"/>
      <sheetName val="45-свързани лица по ДОПК"/>
    </sheetNames>
    <sheetDataSet>
      <sheetData sheetId="53">
        <row r="31">
          <cell r="C31">
            <v>-41</v>
          </cell>
        </row>
        <row r="32">
          <cell r="C32">
            <v>4</v>
          </cell>
        </row>
      </sheetData>
      <sheetData sheetId="54">
        <row r="10">
          <cell r="D10">
            <v>0.22237812851200248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НЕПРОИЗВ. М-ЛИ"/>
      <sheetName val="3a "/>
      <sheetName val="11-12"/>
      <sheetName val="13"/>
      <sheetName val="13 а"/>
      <sheetName val="14"/>
      <sheetName val="15"/>
      <sheetName val="15 a"/>
      <sheetName val="15 b"/>
      <sheetName val="ЗАЛОЗИ ПО КРЕДИТИ"/>
      <sheetName val="16"/>
      <sheetName val="16 a"/>
      <sheetName val="17"/>
      <sheetName val="17 a"/>
      <sheetName val="17 b"/>
      <sheetName val="17 с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 20 d"/>
      <sheetName val="21"/>
      <sheetName val="21 а "/>
      <sheetName val="22"/>
      <sheetName val="22 а"/>
      <sheetName val="23"/>
      <sheetName val="МАТЕРИАЛИ"/>
      <sheetName val="ГП "/>
      <sheetName val="ПОЛУФАБРИКАТИ И НП"/>
      <sheetName val="СТОКИ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 "/>
      <sheetName val="33"/>
      <sheetName val="33 a"/>
      <sheetName val="34"/>
      <sheetName val="34 a"/>
      <sheetName val="34 b"/>
      <sheetName val="34 c"/>
      <sheetName val="35"/>
      <sheetName val="36-40"/>
      <sheetName val="41"/>
      <sheetName val="41 а"/>
      <sheetName val="42"/>
      <sheetName val="42 - ОБОБЩЕНА"/>
      <sheetName val="42.1 - кредитен риск"/>
      <sheetName val="42.2-кред.риск - нотка"/>
      <sheetName val="42.2-кр. риск - засечка"/>
      <sheetName val="42.3-кредитен риск"/>
      <sheetName val="42.4-кредитен риск"/>
      <sheetName val="42 -валутен риск"/>
      <sheetName val="42-валутна чувст."/>
      <sheetName val="42 - матуритет"/>
      <sheetName val="42 - лихвен анализ  "/>
      <sheetName val="42-лихвена чувст."/>
      <sheetName val="42 - капиталов риск"/>
      <sheetName val="43- сегменти"/>
      <sheetName val="44 - свързани лица"/>
      <sheetName val="44-сделки свързани лица"/>
      <sheetName val="45"/>
      <sheetName val="45.1"/>
    </sheetNames>
    <sheetDataSet>
      <sheetData sheetId="54">
        <row r="10">
          <cell r="D10">
            <v>0.3207555028949417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SFP"/>
      <sheetName val="CFS"/>
      <sheetName val="EQS"/>
    </sheetNames>
    <sheetDataSet>
      <sheetData sheetId="1">
        <row r="28">
          <cell r="C28">
            <v>27965</v>
          </cell>
        </row>
        <row r="32">
          <cell r="C32">
            <v>-637</v>
          </cell>
        </row>
        <row r="33">
          <cell r="C33">
            <v>-158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3">
      <selection activeCell="A3" sqref="A3"/>
    </sheetView>
  </sheetViews>
  <sheetFormatPr defaultColWidth="0" defaultRowHeight="12.75" customHeight="1" zeroHeight="1"/>
  <cols>
    <col min="1" max="2" width="9.28125" style="25" customWidth="1"/>
    <col min="3" max="3" width="15.7109375" style="25" customWidth="1"/>
    <col min="4" max="9" width="9.28125" style="25" customWidth="1"/>
    <col min="10" max="16384" width="9.28125" style="25" hidden="1" customWidth="1"/>
  </cols>
  <sheetData>
    <row r="1" spans="1:8" ht="18.75">
      <c r="A1" s="23" t="s">
        <v>4</v>
      </c>
      <c r="B1" s="24"/>
      <c r="C1" s="24"/>
      <c r="D1" s="29" t="s">
        <v>5</v>
      </c>
      <c r="E1" s="24"/>
      <c r="F1" s="24"/>
      <c r="G1" s="24"/>
      <c r="H1" s="24"/>
    </row>
    <row r="2" ht="12.75"/>
    <row r="3" ht="12.75"/>
    <row r="4" ht="12.75"/>
    <row r="5" spans="1:9" ht="18.75">
      <c r="A5" s="229" t="s">
        <v>6</v>
      </c>
      <c r="D5" s="230" t="s">
        <v>7</v>
      </c>
      <c r="E5" s="49"/>
      <c r="F5" s="27"/>
      <c r="G5" s="27"/>
      <c r="H5" s="27"/>
      <c r="I5" s="27"/>
    </row>
    <row r="6" spans="1:9" ht="17.25" customHeight="1">
      <c r="A6" s="26"/>
      <c r="D6" s="230" t="s">
        <v>8</v>
      </c>
      <c r="E6" s="49"/>
      <c r="F6" s="27"/>
      <c r="G6" s="27"/>
      <c r="H6" s="27"/>
      <c r="I6" s="27"/>
    </row>
    <row r="7" spans="1:9" ht="18.75">
      <c r="A7" s="26"/>
      <c r="D7" s="230" t="s">
        <v>197</v>
      </c>
      <c r="G7" s="27"/>
      <c r="H7" s="27"/>
      <c r="I7" s="27"/>
    </row>
    <row r="8" spans="1:9" ht="16.5">
      <c r="A8" s="28"/>
      <c r="D8" s="230" t="s">
        <v>9</v>
      </c>
      <c r="E8" s="49"/>
      <c r="F8" s="27"/>
      <c r="G8" s="27"/>
      <c r="H8" s="27"/>
      <c r="I8" s="27"/>
    </row>
    <row r="9" spans="1:9" ht="18.75">
      <c r="A9" s="26"/>
      <c r="D9" s="15" t="s">
        <v>10</v>
      </c>
      <c r="E9" s="49"/>
      <c r="F9" s="28"/>
      <c r="G9" s="27"/>
      <c r="H9" s="27"/>
      <c r="I9" s="27"/>
    </row>
    <row r="10" spans="1:9" ht="18.75">
      <c r="A10" s="26"/>
      <c r="D10" s="27"/>
      <c r="E10" s="27"/>
      <c r="F10" s="27"/>
      <c r="G10" s="27"/>
      <c r="H10" s="27"/>
      <c r="I10" s="27"/>
    </row>
    <row r="11" spans="1:9" ht="18.75">
      <c r="A11" s="26"/>
      <c r="D11" s="15"/>
      <c r="E11" s="15"/>
      <c r="F11" s="15"/>
      <c r="G11" s="27"/>
      <c r="H11" s="27"/>
      <c r="I11" s="27"/>
    </row>
    <row r="12" spans="1:7" ht="18.75">
      <c r="A12" s="229" t="s">
        <v>11</v>
      </c>
      <c r="B12" s="231"/>
      <c r="C12" s="231"/>
      <c r="D12" s="230" t="s">
        <v>7</v>
      </c>
      <c r="E12" s="232"/>
      <c r="F12" s="232"/>
      <c r="G12" s="47"/>
    </row>
    <row r="13" spans="4:9" ht="16.5">
      <c r="D13" s="15"/>
      <c r="E13" s="46"/>
      <c r="F13" s="46"/>
      <c r="G13" s="49"/>
      <c r="H13" s="27"/>
      <c r="I13" s="27"/>
    </row>
    <row r="14" spans="4:9" ht="16.5">
      <c r="D14" s="15"/>
      <c r="E14" s="46"/>
      <c r="F14" s="46"/>
      <c r="G14" s="49"/>
      <c r="H14" s="27"/>
      <c r="I14" s="27"/>
    </row>
    <row r="15" spans="1:9" ht="18.75">
      <c r="A15" s="229" t="s">
        <v>12</v>
      </c>
      <c r="B15" s="231"/>
      <c r="C15" s="231"/>
      <c r="D15" s="230" t="s">
        <v>13</v>
      </c>
      <c r="E15" s="232"/>
      <c r="F15" s="46"/>
      <c r="G15" s="49"/>
      <c r="H15" s="27"/>
      <c r="I15" s="27"/>
    </row>
    <row r="16" spans="1:9" ht="18.75">
      <c r="A16" s="26"/>
      <c r="D16" s="15"/>
      <c r="E16" s="46"/>
      <c r="F16" s="46"/>
      <c r="G16" s="49"/>
      <c r="H16" s="27"/>
      <c r="I16" s="27"/>
    </row>
    <row r="17" spans="1:9" ht="18.75">
      <c r="A17" s="26"/>
      <c r="D17" s="15"/>
      <c r="E17" s="46"/>
      <c r="F17" s="46"/>
      <c r="G17" s="49"/>
      <c r="H17" s="27"/>
      <c r="I17" s="27"/>
    </row>
    <row r="18" spans="1:9" ht="18.75">
      <c r="A18" s="26" t="s">
        <v>14</v>
      </c>
      <c r="B18" s="26"/>
      <c r="C18" s="26"/>
      <c r="D18" s="15" t="s">
        <v>15</v>
      </c>
      <c r="E18" s="46"/>
      <c r="F18" s="46"/>
      <c r="G18" s="49"/>
      <c r="H18" s="27"/>
      <c r="I18" s="27"/>
    </row>
    <row r="19" spans="1:9" ht="18.75">
      <c r="A19" s="26"/>
      <c r="B19" s="26"/>
      <c r="C19" s="26"/>
      <c r="D19" s="15"/>
      <c r="E19" s="46"/>
      <c r="F19" s="46"/>
      <c r="G19" s="49"/>
      <c r="H19" s="27"/>
      <c r="I19" s="27"/>
    </row>
    <row r="20" spans="1:9" ht="18.75">
      <c r="A20" s="26"/>
      <c r="D20" s="15"/>
      <c r="E20" s="46"/>
      <c r="F20" s="46"/>
      <c r="G20" s="47"/>
      <c r="H20" s="26"/>
      <c r="I20" s="26"/>
    </row>
    <row r="21" spans="1:7" ht="18.75">
      <c r="A21" s="229" t="s">
        <v>16</v>
      </c>
      <c r="B21" s="231"/>
      <c r="C21" s="231"/>
      <c r="D21" s="230" t="s">
        <v>17</v>
      </c>
      <c r="E21" s="232"/>
      <c r="F21" s="232"/>
      <c r="G21" s="47"/>
    </row>
    <row r="22" spans="1:7" ht="18.75">
      <c r="A22" s="229"/>
      <c r="B22" s="231"/>
      <c r="C22" s="231"/>
      <c r="D22" s="230" t="s">
        <v>18</v>
      </c>
      <c r="E22" s="232"/>
      <c r="F22" s="232"/>
      <c r="G22" s="47"/>
    </row>
    <row r="23" spans="1:7" ht="18.75">
      <c r="A23" s="26"/>
      <c r="D23" s="27"/>
      <c r="E23" s="49"/>
      <c r="F23" s="49"/>
      <c r="G23" s="47"/>
    </row>
    <row r="24" spans="1:7" ht="18.75">
      <c r="A24" s="26"/>
      <c r="D24" s="15"/>
      <c r="E24" s="47"/>
      <c r="F24" s="47"/>
      <c r="G24" s="47"/>
    </row>
    <row r="25" spans="1:7" ht="18.75">
      <c r="A25" s="26" t="s">
        <v>19</v>
      </c>
      <c r="C25" s="54"/>
      <c r="D25" s="15" t="s">
        <v>20</v>
      </c>
      <c r="E25" s="46"/>
      <c r="F25" s="47"/>
      <c r="G25" s="47"/>
    </row>
    <row r="26" spans="1:7" ht="18.75">
      <c r="A26" s="26"/>
      <c r="C26" s="54"/>
      <c r="D26" s="15" t="s">
        <v>21</v>
      </c>
      <c r="E26" s="46"/>
      <c r="F26" s="47"/>
      <c r="G26" s="50"/>
    </row>
    <row r="27" spans="1:7" ht="18.75">
      <c r="A27" s="26"/>
      <c r="C27" s="54"/>
      <c r="D27" s="15" t="s">
        <v>22</v>
      </c>
      <c r="E27" s="46"/>
      <c r="F27" s="47"/>
      <c r="G27" s="50"/>
    </row>
    <row r="28" spans="1:7" ht="18.75">
      <c r="A28" s="26"/>
      <c r="C28" s="54"/>
      <c r="D28" s="15" t="s">
        <v>23</v>
      </c>
      <c r="E28" s="46"/>
      <c r="F28" s="47"/>
      <c r="G28" s="50"/>
    </row>
    <row r="29" spans="1:7" ht="18.75">
      <c r="A29" s="26"/>
      <c r="D29" s="15" t="s">
        <v>24</v>
      </c>
      <c r="E29" s="50"/>
      <c r="F29" s="50"/>
      <c r="G29" s="50"/>
    </row>
    <row r="30" spans="1:7" ht="18.75">
      <c r="A30" s="26"/>
      <c r="C30" s="27"/>
      <c r="D30" s="15" t="s">
        <v>25</v>
      </c>
      <c r="E30" s="49"/>
      <c r="F30" s="47"/>
      <c r="G30" s="50"/>
    </row>
    <row r="31" spans="1:7" ht="18.75">
      <c r="A31" s="26"/>
      <c r="D31" s="15"/>
      <c r="E31" s="50"/>
      <c r="F31" s="47"/>
      <c r="G31" s="50"/>
    </row>
    <row r="32" spans="1:9" ht="18.75">
      <c r="A32" s="229" t="s">
        <v>26</v>
      </c>
      <c r="B32" s="229"/>
      <c r="D32" s="230" t="s">
        <v>27</v>
      </c>
      <c r="E32" s="46"/>
      <c r="F32" s="46"/>
      <c r="G32" s="46"/>
      <c r="H32" s="26"/>
      <c r="I32" s="26"/>
    </row>
    <row r="33" spans="1:9" ht="18.75">
      <c r="A33" s="26"/>
      <c r="D33" s="230" t="s">
        <v>28</v>
      </c>
      <c r="E33" s="46"/>
      <c r="F33" s="46"/>
      <c r="G33" s="46"/>
      <c r="H33" s="26"/>
      <c r="I33" s="26"/>
    </row>
    <row r="34" spans="1:7" ht="18.75">
      <c r="A34" s="26"/>
      <c r="D34" s="230" t="s">
        <v>29</v>
      </c>
      <c r="E34" s="46"/>
      <c r="F34" s="46"/>
      <c r="G34" s="46"/>
    </row>
    <row r="35" spans="1:7" ht="18.75">
      <c r="A35" s="26"/>
      <c r="D35" s="230" t="s">
        <v>30</v>
      </c>
      <c r="E35" s="46"/>
      <c r="F35" s="46"/>
      <c r="G35" s="46"/>
    </row>
    <row r="36" spans="1:7" ht="18.75">
      <c r="A36" s="26"/>
      <c r="D36" s="230" t="s">
        <v>31</v>
      </c>
      <c r="E36" s="46"/>
      <c r="F36" s="46"/>
      <c r="G36" s="46"/>
    </row>
    <row r="37" spans="1:7" ht="18.75">
      <c r="A37" s="26"/>
      <c r="D37" s="15" t="s">
        <v>32</v>
      </c>
      <c r="E37" s="46"/>
      <c r="F37" s="46"/>
      <c r="G37" s="46"/>
    </row>
    <row r="38" spans="1:7" ht="18.75">
      <c r="A38" s="26"/>
      <c r="D38" s="15" t="s">
        <v>33</v>
      </c>
      <c r="E38" s="46"/>
      <c r="F38" s="46"/>
      <c r="G38" s="46"/>
    </row>
    <row r="39" spans="1:7" ht="18.75">
      <c r="A39" s="26"/>
      <c r="D39" s="15"/>
      <c r="E39" s="50"/>
      <c r="F39" s="47"/>
      <c r="G39" s="50"/>
    </row>
    <row r="40" spans="1:7" ht="18.75">
      <c r="A40" s="229" t="s">
        <v>34</v>
      </c>
      <c r="B40" s="231"/>
      <c r="C40" s="231"/>
      <c r="D40" s="233" t="s">
        <v>35</v>
      </c>
      <c r="E40" s="234"/>
      <c r="F40" s="234"/>
      <c r="G40" s="234"/>
    </row>
    <row r="41" spans="1:7" ht="18.75">
      <c r="A41" s="26"/>
      <c r="E41" s="50"/>
      <c r="F41" s="47"/>
      <c r="G41" s="50"/>
    </row>
    <row r="42" spans="1:6" ht="18.75">
      <c r="A42" s="26"/>
      <c r="F42" s="26"/>
    </row>
    <row r="43" spans="1:6" ht="18.75">
      <c r="A43" s="26"/>
      <c r="F43" s="26"/>
    </row>
    <row r="44" spans="1:6" ht="18.75">
      <c r="A44" s="26"/>
      <c r="F44" s="26"/>
    </row>
    <row r="45" spans="1:6" ht="18.75">
      <c r="A45" s="26"/>
      <c r="F45" s="26"/>
    </row>
    <row r="46" spans="1:6" ht="18.75">
      <c r="A46" s="26"/>
      <c r="F46" s="26"/>
    </row>
    <row r="47" spans="1:6" ht="18.75">
      <c r="A47" s="26"/>
      <c r="F47" s="26"/>
    </row>
    <row r="48" spans="1:6" ht="18.75">
      <c r="A48" s="26"/>
      <c r="F48" s="26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1.7109375" style="13" customWidth="1"/>
    <col min="2" max="2" width="10.8515625" style="35" customWidth="1"/>
    <col min="3" max="3" width="11.8515625" style="35" customWidth="1"/>
    <col min="4" max="4" width="1.8515625" style="35" customWidth="1"/>
    <col min="5" max="6" width="10.00390625" style="35" customWidth="1"/>
    <col min="7" max="7" width="7.421875" style="13" customWidth="1"/>
    <col min="8" max="16384" width="9.140625" style="13" customWidth="1"/>
  </cols>
  <sheetData>
    <row r="1" spans="1:6" ht="15">
      <c r="A1" s="288" t="str">
        <f>'Cover '!D1</f>
        <v>"SOPHARMA" AD</v>
      </c>
      <c r="B1" s="289"/>
      <c r="C1" s="289"/>
      <c r="D1" s="289"/>
      <c r="E1" s="289"/>
      <c r="F1" s="193"/>
    </row>
    <row r="2" spans="1:6" s="38" customFormat="1" ht="15">
      <c r="A2" s="290" t="s">
        <v>37</v>
      </c>
      <c r="B2" s="291"/>
      <c r="C2" s="291"/>
      <c r="D2" s="291"/>
      <c r="E2" s="291"/>
      <c r="F2" s="169"/>
    </row>
    <row r="3" spans="1:6" ht="15">
      <c r="A3" s="73" t="s">
        <v>186</v>
      </c>
      <c r="B3" s="74"/>
      <c r="C3" s="203"/>
      <c r="D3" s="74"/>
      <c r="E3" s="74"/>
      <c r="F3" s="74"/>
    </row>
    <row r="4" spans="1:6" ht="15" customHeight="1">
      <c r="A4" s="98"/>
      <c r="B4" s="292" t="s">
        <v>36</v>
      </c>
      <c r="C4" s="293" t="s">
        <v>3</v>
      </c>
      <c r="D4" s="75"/>
      <c r="E4" s="293" t="s">
        <v>2</v>
      </c>
      <c r="F4" s="170"/>
    </row>
    <row r="5" spans="1:6" ht="12.75" customHeight="1">
      <c r="A5" s="111"/>
      <c r="B5" s="292"/>
      <c r="C5" s="293"/>
      <c r="D5" s="75"/>
      <c r="E5" s="293"/>
      <c r="F5" s="170"/>
    </row>
    <row r="6" spans="1:6" ht="15" customHeight="1">
      <c r="A6" s="99"/>
      <c r="C6" s="204"/>
      <c r="E6" s="129"/>
      <c r="F6" s="129"/>
    </row>
    <row r="7" spans="1:3" ht="15">
      <c r="A7" s="90"/>
      <c r="C7" s="209"/>
    </row>
    <row r="8" spans="1:7" ht="15">
      <c r="A8" s="38" t="s">
        <v>182</v>
      </c>
      <c r="B8" s="35">
        <v>3</v>
      </c>
      <c r="C8" s="205">
        <v>206185</v>
      </c>
      <c r="D8" s="87"/>
      <c r="E8" s="205">
        <f>230691</f>
        <v>230691</v>
      </c>
      <c r="F8" s="115"/>
      <c r="G8" s="122"/>
    </row>
    <row r="9" spans="1:8" ht="15">
      <c r="A9" s="38" t="s">
        <v>38</v>
      </c>
      <c r="B9" s="35">
        <v>4</v>
      </c>
      <c r="C9" s="205">
        <v>4189</v>
      </c>
      <c r="D9" s="161"/>
      <c r="E9" s="205">
        <f>4109+25</f>
        <v>4134</v>
      </c>
      <c r="F9" s="115"/>
      <c r="G9" s="101"/>
      <c r="H9" s="102"/>
    </row>
    <row r="10" spans="1:8" ht="14.25" customHeight="1">
      <c r="A10" s="37" t="s">
        <v>176</v>
      </c>
      <c r="C10" s="205">
        <f>5102+274</f>
        <v>5376</v>
      </c>
      <c r="D10" s="115"/>
      <c r="E10" s="205">
        <v>-6183</v>
      </c>
      <c r="F10" s="115"/>
      <c r="G10" s="101"/>
      <c r="H10" s="102"/>
    </row>
    <row r="11" spans="1:8" ht="15">
      <c r="A11" s="38" t="s">
        <v>39</v>
      </c>
      <c r="B11" s="94">
        <v>5</v>
      </c>
      <c r="C11" s="205">
        <v>-70095</v>
      </c>
      <c r="D11" s="115"/>
      <c r="E11" s="205">
        <v>-75486</v>
      </c>
      <c r="F11" s="115"/>
      <c r="G11" s="101"/>
      <c r="H11" s="102"/>
    </row>
    <row r="12" spans="1:8" ht="15">
      <c r="A12" s="38" t="s">
        <v>40</v>
      </c>
      <c r="B12" s="35">
        <v>6</v>
      </c>
      <c r="C12" s="205">
        <f>-36388+59</f>
        <v>-36329</v>
      </c>
      <c r="D12" s="115"/>
      <c r="E12" s="205">
        <f>-34974</f>
        <v>-34974</v>
      </c>
      <c r="F12" s="115"/>
      <c r="G12" s="101"/>
      <c r="H12" s="102"/>
    </row>
    <row r="13" spans="1:8" ht="15">
      <c r="A13" s="38" t="s">
        <v>41</v>
      </c>
      <c r="B13" s="35">
        <v>7</v>
      </c>
      <c r="C13" s="205">
        <v>-49804</v>
      </c>
      <c r="D13" s="115"/>
      <c r="E13" s="205">
        <v>-49203</v>
      </c>
      <c r="F13" s="115"/>
      <c r="G13" s="101"/>
      <c r="H13" s="102"/>
    </row>
    <row r="14" spans="1:8" ht="15">
      <c r="A14" s="38" t="s">
        <v>177</v>
      </c>
      <c r="B14" s="35" t="s">
        <v>184</v>
      </c>
      <c r="C14" s="205">
        <v>-18230</v>
      </c>
      <c r="D14" s="115"/>
      <c r="E14" s="205">
        <f>-18380+34-1</f>
        <v>-18347</v>
      </c>
      <c r="F14" s="115"/>
      <c r="G14" s="101"/>
      <c r="H14" s="102"/>
    </row>
    <row r="15" spans="1:8" ht="15">
      <c r="A15" s="38" t="s">
        <v>42</v>
      </c>
      <c r="B15" s="35" t="s">
        <v>185</v>
      </c>
      <c r="C15" s="205">
        <v>-8887</v>
      </c>
      <c r="D15" s="87"/>
      <c r="E15" s="205">
        <v>-4594</v>
      </c>
      <c r="F15" s="115"/>
      <c r="G15" s="101"/>
      <c r="H15" s="102"/>
    </row>
    <row r="16" spans="1:8" ht="15">
      <c r="A16" s="73" t="s">
        <v>43</v>
      </c>
      <c r="C16" s="206">
        <f>SUM(C8:C15)</f>
        <v>32405</v>
      </c>
      <c r="D16" s="115"/>
      <c r="E16" s="206">
        <f>SUM(E8:E15)</f>
        <v>46038</v>
      </c>
      <c r="F16" s="194"/>
      <c r="G16" s="101"/>
      <c r="H16" s="102"/>
    </row>
    <row r="17" spans="1:6" ht="7.5" customHeight="1">
      <c r="A17" s="38"/>
      <c r="C17" s="207"/>
      <c r="D17" s="87"/>
      <c r="E17" s="207"/>
      <c r="F17" s="116"/>
    </row>
    <row r="18" spans="1:6" ht="15" customHeight="1">
      <c r="A18" s="260" t="s">
        <v>193</v>
      </c>
      <c r="B18" s="35">
        <v>10</v>
      </c>
      <c r="C18" s="276">
        <v>-7373</v>
      </c>
      <c r="D18" s="87"/>
      <c r="E18" s="276">
        <f>-677-14455-3</f>
        <v>-15135</v>
      </c>
      <c r="F18" s="116">
        <v>0</v>
      </c>
    </row>
    <row r="19" spans="1:6" ht="7.5" customHeight="1">
      <c r="A19" s="38"/>
      <c r="C19" s="207"/>
      <c r="D19" s="87"/>
      <c r="E19" s="207"/>
      <c r="F19" s="116"/>
    </row>
    <row r="20" spans="1:6" ht="15">
      <c r="A20" s="224" t="s">
        <v>44</v>
      </c>
      <c r="B20" s="35">
        <v>11</v>
      </c>
      <c r="C20" s="205">
        <v>13032</v>
      </c>
      <c r="D20" s="87"/>
      <c r="E20" s="205">
        <v>16966</v>
      </c>
      <c r="F20" s="115"/>
    </row>
    <row r="21" spans="1:6" ht="15">
      <c r="A21" s="224" t="s">
        <v>45</v>
      </c>
      <c r="B21" s="35">
        <v>12</v>
      </c>
      <c r="C21" s="205">
        <v>-7079</v>
      </c>
      <c r="D21" s="115"/>
      <c r="E21" s="205">
        <v>-2611</v>
      </c>
      <c r="F21" s="115"/>
    </row>
    <row r="22" spans="1:6" ht="15">
      <c r="A22" s="235" t="s">
        <v>46</v>
      </c>
      <c r="C22" s="206">
        <f>C20+C21</f>
        <v>5953</v>
      </c>
      <c r="D22" s="115"/>
      <c r="E22" s="206">
        <f>E20+E21</f>
        <v>14355</v>
      </c>
      <c r="F22" s="194"/>
    </row>
    <row r="23" spans="1:6" ht="8.25" customHeight="1">
      <c r="A23" s="76"/>
      <c r="C23" s="207"/>
      <c r="D23" s="91"/>
      <c r="E23" s="207"/>
      <c r="F23" s="116"/>
    </row>
    <row r="24" spans="1:6" ht="15">
      <c r="A24" s="236" t="s">
        <v>47</v>
      </c>
      <c r="C24" s="208">
        <f>C16+C22+C18</f>
        <v>30985</v>
      </c>
      <c r="D24" s="87"/>
      <c r="E24" s="208">
        <f>E16+E22+E18</f>
        <v>45258</v>
      </c>
      <c r="F24" s="194"/>
    </row>
    <row r="25" spans="1:6" ht="7.5" customHeight="1">
      <c r="A25" s="73"/>
      <c r="C25" s="209"/>
      <c r="D25" s="87"/>
      <c r="E25" s="209"/>
      <c r="F25" s="117"/>
    </row>
    <row r="26" spans="1:6" ht="15">
      <c r="A26" s="237" t="s">
        <v>48</v>
      </c>
      <c r="B26" s="35">
        <v>13</v>
      </c>
      <c r="C26" s="205">
        <v>-3020</v>
      </c>
      <c r="D26" s="87"/>
      <c r="E26" s="205">
        <v>-4876</v>
      </c>
      <c r="F26" s="115"/>
    </row>
    <row r="27" spans="1:6" ht="15">
      <c r="A27" s="73"/>
      <c r="B27" s="34"/>
      <c r="C27" s="210"/>
      <c r="D27" s="115"/>
      <c r="E27" s="210"/>
      <c r="F27" s="195"/>
    </row>
    <row r="28" spans="1:8" ht="15">
      <c r="A28" s="236" t="s">
        <v>49</v>
      </c>
      <c r="B28" s="127"/>
      <c r="C28" s="208">
        <f>C24+C26</f>
        <v>27965</v>
      </c>
      <c r="D28" s="88"/>
      <c r="E28" s="208">
        <f>E24+E26</f>
        <v>40382</v>
      </c>
      <c r="F28" s="194"/>
      <c r="G28" s="101"/>
      <c r="H28" s="102"/>
    </row>
    <row r="29" spans="1:6" ht="8.25" customHeight="1">
      <c r="A29" s="73"/>
      <c r="B29" s="34"/>
      <c r="C29" s="211"/>
      <c r="D29" s="88"/>
      <c r="E29" s="211"/>
      <c r="F29" s="112"/>
    </row>
    <row r="30" spans="1:6" ht="15">
      <c r="A30" s="238" t="s">
        <v>50</v>
      </c>
      <c r="B30" s="109"/>
      <c r="C30" s="277"/>
      <c r="D30" s="34"/>
      <c r="E30" s="277"/>
      <c r="F30" s="121"/>
    </row>
    <row r="31" spans="1:6" ht="15">
      <c r="A31" s="239" t="s">
        <v>51</v>
      </c>
      <c r="B31" s="109"/>
      <c r="C31" s="212"/>
      <c r="D31" s="113"/>
      <c r="E31" s="212"/>
      <c r="F31" s="131"/>
    </row>
    <row r="32" spans="1:6" ht="15">
      <c r="A32" s="261" t="s">
        <v>52</v>
      </c>
      <c r="B32" s="35">
        <v>20</v>
      </c>
      <c r="C32" s="213">
        <v>-637</v>
      </c>
      <c r="D32" s="87"/>
      <c r="E32" s="213">
        <v>-60</v>
      </c>
      <c r="F32" s="131"/>
    </row>
    <row r="33" spans="1:11" ht="15">
      <c r="A33" s="262" t="s">
        <v>194</v>
      </c>
      <c r="B33" s="35">
        <v>34</v>
      </c>
      <c r="C33" s="278">
        <v>-158</v>
      </c>
      <c r="D33" s="225"/>
      <c r="E33" s="278">
        <v>16</v>
      </c>
      <c r="F33" s="132"/>
      <c r="I33" s="101"/>
      <c r="K33" s="101"/>
    </row>
    <row r="34" spans="1:11" ht="15">
      <c r="A34" s="262" t="s">
        <v>195</v>
      </c>
      <c r="B34" s="35">
        <v>15</v>
      </c>
      <c r="C34" s="213">
        <v>-41</v>
      </c>
      <c r="D34" s="279"/>
      <c r="E34" s="213">
        <v>196</v>
      </c>
      <c r="F34" s="132"/>
      <c r="I34" s="101"/>
      <c r="K34" s="101"/>
    </row>
    <row r="35" spans="1:11" ht="30">
      <c r="A35" s="261" t="s">
        <v>178</v>
      </c>
      <c r="B35" s="35">
        <v>13</v>
      </c>
      <c r="C35" s="276">
        <v>4</v>
      </c>
      <c r="D35" s="133"/>
      <c r="E35" s="276">
        <v>-20</v>
      </c>
      <c r="F35" s="132"/>
      <c r="I35" s="101"/>
      <c r="K35" s="101"/>
    </row>
    <row r="36" spans="1:6" ht="15">
      <c r="A36" s="235" t="s">
        <v>53</v>
      </c>
      <c r="B36" s="35">
        <v>14</v>
      </c>
      <c r="C36" s="134">
        <f>SUM(C32:C35)</f>
        <v>-832</v>
      </c>
      <c r="D36" s="133"/>
      <c r="E36" s="134">
        <f>SUM(E32:E35)</f>
        <v>132</v>
      </c>
      <c r="F36" s="196"/>
    </row>
    <row r="37" spans="1:6" ht="13.5" customHeight="1">
      <c r="A37" s="92"/>
      <c r="C37" s="134"/>
      <c r="D37" s="133"/>
      <c r="E37" s="134"/>
      <c r="F37" s="197"/>
    </row>
    <row r="38" spans="1:6" ht="15">
      <c r="A38" s="235" t="s">
        <v>54</v>
      </c>
      <c r="C38" s="280"/>
      <c r="D38" s="279"/>
      <c r="E38" s="280"/>
      <c r="F38" s="198"/>
    </row>
    <row r="39" spans="1:6" ht="13.5" customHeight="1" thickBot="1">
      <c r="A39" s="93"/>
      <c r="B39" s="109"/>
      <c r="C39" s="214">
        <f>C36+C28</f>
        <v>27133</v>
      </c>
      <c r="D39" s="107"/>
      <c r="E39" s="214">
        <f>E28+E36</f>
        <v>40514</v>
      </c>
      <c r="F39" s="114"/>
    </row>
    <row r="40" spans="1:6" ht="12" customHeight="1" thickTop="1">
      <c r="A40" s="93"/>
      <c r="B40" s="109"/>
      <c r="C40" s="215"/>
      <c r="D40" s="107"/>
      <c r="E40" s="215"/>
      <c r="F40" s="114"/>
    </row>
    <row r="41" spans="1:6" ht="15">
      <c r="A41" s="240" t="s">
        <v>55</v>
      </c>
      <c r="B41" s="109"/>
      <c r="C41" s="215"/>
      <c r="D41" s="107"/>
      <c r="E41" s="215"/>
      <c r="F41" s="137"/>
    </row>
    <row r="42" spans="1:5" ht="15">
      <c r="A42" s="45"/>
      <c r="B42" s="35">
        <v>28</v>
      </c>
      <c r="C42" s="137">
        <f>'[2]28 d'!$D$10</f>
        <v>0.22237812851200248</v>
      </c>
      <c r="D42" s="281"/>
      <c r="E42" s="137">
        <f>'[3]28 d'!$D$10</f>
        <v>0.3207555028949417</v>
      </c>
    </row>
    <row r="43" spans="1:4" ht="15">
      <c r="A43" s="45"/>
      <c r="D43" s="135"/>
    </row>
    <row r="44" spans="1:4" ht="15">
      <c r="A44" s="45"/>
      <c r="D44" s="135"/>
    </row>
    <row r="45" spans="1:6" ht="15">
      <c r="A45" s="294" t="s">
        <v>183</v>
      </c>
      <c r="B45" s="294"/>
      <c r="C45" s="294"/>
      <c r="D45" s="294"/>
      <c r="E45" s="294"/>
      <c r="F45" s="294"/>
    </row>
    <row r="46" spans="1:3" ht="15">
      <c r="A46" s="86"/>
      <c r="C46" s="128"/>
    </row>
    <row r="47" spans="1:3" ht="15">
      <c r="A47" s="86"/>
      <c r="C47" s="128"/>
    </row>
    <row r="49" spans="1:3" ht="15">
      <c r="A49" s="241" t="s">
        <v>56</v>
      </c>
      <c r="C49" s="34"/>
    </row>
    <row r="50" ht="15">
      <c r="A50" s="242" t="s">
        <v>7</v>
      </c>
    </row>
    <row r="51" ht="15">
      <c r="A51" s="64"/>
    </row>
    <row r="52" ht="15">
      <c r="A52" s="241" t="s">
        <v>57</v>
      </c>
    </row>
    <row r="53" ht="15">
      <c r="A53" s="242" t="s">
        <v>13</v>
      </c>
    </row>
    <row r="54" ht="15">
      <c r="A54" s="64"/>
    </row>
    <row r="55" ht="15">
      <c r="A55" s="68" t="s">
        <v>58</v>
      </c>
    </row>
    <row r="56" ht="15">
      <c r="A56" s="124" t="s">
        <v>59</v>
      </c>
    </row>
    <row r="57" ht="15">
      <c r="A57" s="124"/>
    </row>
    <row r="58" ht="15">
      <c r="A58" s="124"/>
    </row>
    <row r="59" ht="15">
      <c r="A59" s="124"/>
    </row>
    <row r="60" ht="15">
      <c r="A60" s="222"/>
    </row>
    <row r="61" spans="1:2" ht="15">
      <c r="A61" s="126"/>
      <c r="B61"/>
    </row>
  </sheetData>
  <sheetProtection/>
  <mergeCells count="6">
    <mergeCell ref="A1:E1"/>
    <mergeCell ref="A2:E2"/>
    <mergeCell ref="B4:B5"/>
    <mergeCell ref="E4:E5"/>
    <mergeCell ref="C4:C5"/>
    <mergeCell ref="A45:F45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9.140625" style="0" customWidth="1"/>
    <col min="2" max="2" width="10.421875" style="0" customWidth="1"/>
    <col min="3" max="3" width="17.00390625" style="0" customWidth="1"/>
    <col min="4" max="4" width="2.28125" style="0" customWidth="1"/>
    <col min="5" max="5" width="17.57421875" style="0" customWidth="1"/>
    <col min="6" max="6" width="3.421875" style="0" bestFit="1" customWidth="1"/>
  </cols>
  <sheetData>
    <row r="1" spans="1:6" ht="14.25">
      <c r="A1" s="30" t="s">
        <v>5</v>
      </c>
      <c r="B1" s="70"/>
      <c r="C1" s="70"/>
      <c r="D1" s="70"/>
      <c r="E1" s="30"/>
      <c r="F1" s="30"/>
    </row>
    <row r="2" spans="1:6" ht="14.25">
      <c r="A2" s="31" t="s">
        <v>60</v>
      </c>
      <c r="B2" s="71"/>
      <c r="C2" s="71"/>
      <c r="D2" s="71"/>
      <c r="E2" s="31"/>
      <c r="F2" s="31"/>
    </row>
    <row r="3" spans="1:6" ht="14.25">
      <c r="A3" s="31" t="s">
        <v>187</v>
      </c>
      <c r="B3" s="72"/>
      <c r="C3" s="72"/>
      <c r="D3" s="72"/>
      <c r="E3" s="17"/>
      <c r="F3" s="17"/>
    </row>
    <row r="4" spans="1:6" ht="26.25" customHeight="1">
      <c r="A4" s="77"/>
      <c r="B4" s="292" t="s">
        <v>36</v>
      </c>
      <c r="C4" s="293" t="s">
        <v>188</v>
      </c>
      <c r="D4" s="75"/>
      <c r="E4" s="293" t="s">
        <v>61</v>
      </c>
      <c r="F4" s="136"/>
    </row>
    <row r="5" spans="2:6" ht="12" customHeight="1">
      <c r="B5" s="292"/>
      <c r="C5" s="295"/>
      <c r="D5" s="75"/>
      <c r="E5" s="295"/>
      <c r="F5" s="164"/>
    </row>
    <row r="6" spans="2:6" ht="15.75" customHeight="1">
      <c r="B6" s="97"/>
      <c r="C6" s="130"/>
      <c r="D6" s="75"/>
      <c r="E6" s="130"/>
      <c r="F6" s="165"/>
    </row>
    <row r="7" spans="1:6" ht="14.25">
      <c r="A7" s="31" t="s">
        <v>62</v>
      </c>
      <c r="B7" s="36"/>
      <c r="C7" s="36"/>
      <c r="D7" s="36"/>
      <c r="E7" s="36"/>
      <c r="F7" s="36"/>
    </row>
    <row r="8" spans="1:6" ht="14.25">
      <c r="A8" s="31" t="s">
        <v>63</v>
      </c>
      <c r="B8" s="33"/>
      <c r="C8" s="33"/>
      <c r="D8" s="33"/>
      <c r="E8" s="33"/>
      <c r="F8" s="33"/>
    </row>
    <row r="9" spans="1:6" ht="14.25">
      <c r="A9" s="17" t="s">
        <v>64</v>
      </c>
      <c r="B9" s="39">
        <v>15</v>
      </c>
      <c r="C9" s="138">
        <v>211681</v>
      </c>
      <c r="D9" s="39"/>
      <c r="E9" s="138">
        <v>224654</v>
      </c>
      <c r="F9" s="55"/>
    </row>
    <row r="10" spans="1:6" ht="15">
      <c r="A10" s="22" t="s">
        <v>65</v>
      </c>
      <c r="B10" s="39">
        <v>16</v>
      </c>
      <c r="C10" s="138">
        <v>4134</v>
      </c>
      <c r="D10" s="39"/>
      <c r="E10" s="138">
        <v>8524</v>
      </c>
      <c r="F10" s="55"/>
    </row>
    <row r="11" spans="1:6" ht="14.25">
      <c r="A11" s="17" t="s">
        <v>66</v>
      </c>
      <c r="B11" s="39">
        <v>17</v>
      </c>
      <c r="C11" s="138">
        <v>44759</v>
      </c>
      <c r="D11" s="39"/>
      <c r="E11" s="138">
        <v>39329</v>
      </c>
      <c r="F11" s="55"/>
    </row>
    <row r="12" spans="1:6" ht="15">
      <c r="A12" s="22" t="s">
        <v>67</v>
      </c>
      <c r="B12" s="39">
        <v>18</v>
      </c>
      <c r="C12" s="138">
        <v>86809</v>
      </c>
      <c r="D12" s="39"/>
      <c r="E12" s="138">
        <f>87147-1</f>
        <v>87146</v>
      </c>
      <c r="F12" s="55"/>
    </row>
    <row r="13" spans="1:6" ht="15">
      <c r="A13" s="22" t="s">
        <v>68</v>
      </c>
      <c r="B13" s="39">
        <v>19</v>
      </c>
      <c r="C13" s="138">
        <v>6062</v>
      </c>
      <c r="D13" s="39"/>
      <c r="E13" s="138">
        <v>6062</v>
      </c>
      <c r="F13" s="55"/>
    </row>
    <row r="14" spans="1:6" ht="15">
      <c r="A14" s="22" t="s">
        <v>69</v>
      </c>
      <c r="B14" s="39">
        <v>20</v>
      </c>
      <c r="C14" s="138">
        <v>11607</v>
      </c>
      <c r="D14" s="39"/>
      <c r="E14" s="138">
        <f>9620+1</f>
        <v>9621</v>
      </c>
      <c r="F14" s="55"/>
    </row>
    <row r="15" spans="1:6" ht="15">
      <c r="A15" s="104" t="s">
        <v>70</v>
      </c>
      <c r="B15" s="39">
        <v>21</v>
      </c>
      <c r="C15" s="138">
        <v>59725</v>
      </c>
      <c r="D15" s="39"/>
      <c r="E15" s="138">
        <v>91794</v>
      </c>
      <c r="F15" s="162"/>
    </row>
    <row r="16" spans="1:6" ht="15">
      <c r="A16" s="104" t="s">
        <v>71</v>
      </c>
      <c r="B16" s="39">
        <v>22</v>
      </c>
      <c r="C16" s="138">
        <v>11105</v>
      </c>
      <c r="D16" s="39"/>
      <c r="E16" s="138">
        <f>9957-60</f>
        <v>9897</v>
      </c>
      <c r="F16" s="162"/>
    </row>
    <row r="17" spans="1:9" ht="14.25">
      <c r="A17" s="14"/>
      <c r="B17" s="118"/>
      <c r="C17" s="57">
        <f>SUM(C9:C16)</f>
        <v>435882</v>
      </c>
      <c r="D17" s="33"/>
      <c r="E17" s="57">
        <f>SUM(E9:E16)</f>
        <v>477027</v>
      </c>
      <c r="F17" s="58"/>
      <c r="I17" s="136" t="s">
        <v>1</v>
      </c>
    </row>
    <row r="18" spans="1:6" ht="14.25" customHeight="1">
      <c r="A18" s="31" t="s">
        <v>72</v>
      </c>
      <c r="B18" s="33"/>
      <c r="C18" s="56"/>
      <c r="D18" s="33"/>
      <c r="E18" s="56"/>
      <c r="F18" s="56"/>
    </row>
    <row r="19" spans="1:6" ht="15">
      <c r="A19" s="17" t="s">
        <v>73</v>
      </c>
      <c r="B19" s="39">
        <v>23</v>
      </c>
      <c r="C19" s="55">
        <v>68163</v>
      </c>
      <c r="D19" s="39"/>
      <c r="E19" s="55">
        <v>61365</v>
      </c>
      <c r="F19" s="55"/>
    </row>
    <row r="20" spans="1:6" ht="15">
      <c r="A20" s="17" t="s">
        <v>74</v>
      </c>
      <c r="B20" s="39">
        <v>24</v>
      </c>
      <c r="C20" s="55">
        <v>113209</v>
      </c>
      <c r="D20" s="163"/>
      <c r="E20" s="55">
        <f>97015-1</f>
        <v>97014</v>
      </c>
      <c r="F20" s="162"/>
    </row>
    <row r="21" spans="1:6" ht="15">
      <c r="A21" s="17" t="s">
        <v>75</v>
      </c>
      <c r="B21" s="39">
        <v>25</v>
      </c>
      <c r="C21" s="138">
        <v>18632</v>
      </c>
      <c r="D21" s="39"/>
      <c r="E21" s="138">
        <v>27212</v>
      </c>
      <c r="F21" s="162"/>
    </row>
    <row r="22" spans="1:6" ht="15">
      <c r="A22" s="17" t="s">
        <v>76</v>
      </c>
      <c r="B22" s="39" t="s">
        <v>189</v>
      </c>
      <c r="C22" s="55">
        <v>3903</v>
      </c>
      <c r="D22" s="39"/>
      <c r="E22" s="55">
        <f>6047-3</f>
        <v>6044</v>
      </c>
      <c r="F22" s="162"/>
    </row>
    <row r="23" spans="1:6" ht="15">
      <c r="A23" s="14" t="s">
        <v>77</v>
      </c>
      <c r="B23" s="39" t="s">
        <v>190</v>
      </c>
      <c r="C23" s="138">
        <v>6064</v>
      </c>
      <c r="D23" s="39"/>
      <c r="E23" s="138">
        <v>6144</v>
      </c>
      <c r="F23" s="55"/>
    </row>
    <row r="24" spans="1:6" ht="15">
      <c r="A24" s="17" t="s">
        <v>78</v>
      </c>
      <c r="B24" s="39">
        <v>27</v>
      </c>
      <c r="C24" s="55">
        <v>3956</v>
      </c>
      <c r="D24" s="39"/>
      <c r="E24" s="55">
        <v>3959</v>
      </c>
      <c r="F24" s="55"/>
    </row>
    <row r="25" spans="1:6" ht="14.25">
      <c r="A25" s="31"/>
      <c r="B25" s="33"/>
      <c r="C25" s="57">
        <f>SUM(C19:C24)</f>
        <v>213927</v>
      </c>
      <c r="D25" s="33"/>
      <c r="E25" s="57">
        <f>SUM(E19:E24)</f>
        <v>201738</v>
      </c>
      <c r="F25" s="58"/>
    </row>
    <row r="26" spans="1:6" ht="8.25" customHeight="1">
      <c r="A26" s="31"/>
      <c r="B26" s="33"/>
      <c r="C26" s="58"/>
      <c r="D26" s="33"/>
      <c r="E26" s="58"/>
      <c r="F26" s="58"/>
    </row>
    <row r="27" spans="1:6" ht="15.75" customHeight="1" thickBot="1">
      <c r="A27" s="31" t="s">
        <v>79</v>
      </c>
      <c r="B27" s="118"/>
      <c r="C27" s="59">
        <f>SUM(C17+C25)</f>
        <v>649809</v>
      </c>
      <c r="D27" s="33"/>
      <c r="E27" s="59">
        <f>SUM(E17+E25)</f>
        <v>678765</v>
      </c>
      <c r="F27" s="58"/>
    </row>
    <row r="28" spans="1:6" ht="10.5" customHeight="1" thickTop="1">
      <c r="A28" s="17"/>
      <c r="B28" s="39"/>
      <c r="C28" s="56"/>
      <c r="D28" s="39"/>
      <c r="E28" s="56"/>
      <c r="F28" s="56"/>
    </row>
    <row r="29" spans="1:6" ht="15.75" customHeight="1">
      <c r="A29" s="31" t="s">
        <v>80</v>
      </c>
      <c r="B29" s="36"/>
      <c r="C29" s="78"/>
      <c r="D29" s="36"/>
      <c r="E29" s="78"/>
      <c r="F29" s="78"/>
    </row>
    <row r="30" spans="1:6" ht="17.25" customHeight="1">
      <c r="A30" s="31" t="s">
        <v>196</v>
      </c>
      <c r="B30" s="36"/>
      <c r="C30" s="78"/>
      <c r="D30" s="36"/>
      <c r="E30" s="78"/>
      <c r="F30" s="78"/>
    </row>
    <row r="31" spans="1:6" ht="15">
      <c r="A31" s="17" t="s">
        <v>81</v>
      </c>
      <c r="B31" s="67"/>
      <c r="C31" s="103">
        <v>134798</v>
      </c>
      <c r="D31" s="67"/>
      <c r="E31" s="103">
        <v>134798</v>
      </c>
      <c r="F31" s="103"/>
    </row>
    <row r="32" spans="1:7" ht="15">
      <c r="A32" s="17" t="s">
        <v>82</v>
      </c>
      <c r="B32" s="67"/>
      <c r="C32" s="103">
        <v>-33656</v>
      </c>
      <c r="D32" s="67"/>
      <c r="E32" s="103">
        <v>-34142</v>
      </c>
      <c r="F32" s="103"/>
      <c r="G32" s="89"/>
    </row>
    <row r="33" spans="1:6" ht="15">
      <c r="A33" s="17" t="s">
        <v>83</v>
      </c>
      <c r="B33" s="67"/>
      <c r="C33" s="103">
        <v>408807</v>
      </c>
      <c r="D33" s="67"/>
      <c r="E33" s="103">
        <f>382373+176</f>
        <v>382549</v>
      </c>
      <c r="F33" s="103"/>
    </row>
    <row r="34" spans="1:6" ht="15">
      <c r="A34" s="17" t="s">
        <v>84</v>
      </c>
      <c r="B34" s="67"/>
      <c r="C34" s="216">
        <v>26340</v>
      </c>
      <c r="D34" s="67"/>
      <c r="E34" s="216">
        <v>39439</v>
      </c>
      <c r="F34" s="162"/>
    </row>
    <row r="35" spans="1:6" ht="14.25">
      <c r="A35" s="31"/>
      <c r="B35" s="36">
        <v>28</v>
      </c>
      <c r="C35" s="166">
        <f>SUM(C31:C34)</f>
        <v>536289</v>
      </c>
      <c r="D35" s="39"/>
      <c r="E35" s="166">
        <f>SUM(E31:E34)</f>
        <v>522644</v>
      </c>
      <c r="F35" s="61"/>
    </row>
    <row r="36" spans="1:6" ht="14.25">
      <c r="A36" s="31" t="s">
        <v>85</v>
      </c>
      <c r="B36" s="33"/>
      <c r="C36" s="67"/>
      <c r="D36" s="67"/>
      <c r="E36" s="67"/>
      <c r="F36" s="67"/>
    </row>
    <row r="37" spans="1:6" ht="15">
      <c r="A37" s="31" t="s">
        <v>86</v>
      </c>
      <c r="B37" s="67"/>
      <c r="C37" s="67"/>
      <c r="D37" s="67"/>
      <c r="E37" s="67"/>
      <c r="F37" s="56"/>
    </row>
    <row r="38" spans="1:6" ht="15">
      <c r="A38" s="17" t="s">
        <v>87</v>
      </c>
      <c r="B38" s="67">
        <v>29</v>
      </c>
      <c r="C38" s="55">
        <v>15</v>
      </c>
      <c r="D38" s="67"/>
      <c r="E38" s="55">
        <v>2398</v>
      </c>
      <c r="F38" s="103"/>
    </row>
    <row r="39" spans="1:6" ht="15">
      <c r="A39" s="22" t="s">
        <v>88</v>
      </c>
      <c r="B39" s="67">
        <v>30</v>
      </c>
      <c r="C39" s="55">
        <v>5349</v>
      </c>
      <c r="D39" s="67"/>
      <c r="E39" s="55">
        <v>6209</v>
      </c>
      <c r="F39" s="162"/>
    </row>
    <row r="40" spans="1:6" ht="15">
      <c r="A40" s="110" t="s">
        <v>89</v>
      </c>
      <c r="B40" s="67">
        <v>31</v>
      </c>
      <c r="C40" s="55">
        <v>4427</v>
      </c>
      <c r="D40" s="67"/>
      <c r="E40" s="55">
        <v>4858</v>
      </c>
      <c r="F40" s="103"/>
    </row>
    <row r="41" spans="1:6" ht="15">
      <c r="A41" s="110" t="s">
        <v>90</v>
      </c>
      <c r="B41" s="67">
        <v>32</v>
      </c>
      <c r="C41" s="228">
        <v>0</v>
      </c>
      <c r="E41" s="55">
        <v>1610</v>
      </c>
      <c r="F41" s="103"/>
    </row>
    <row r="42" spans="1:6" ht="15">
      <c r="A42" s="110" t="s">
        <v>91</v>
      </c>
      <c r="B42" s="67">
        <v>33</v>
      </c>
      <c r="C42" s="55">
        <v>1533</v>
      </c>
      <c r="E42" s="55">
        <v>954</v>
      </c>
      <c r="F42" s="103"/>
    </row>
    <row r="43" spans="1:7" ht="15">
      <c r="A43" s="17" t="s">
        <v>92</v>
      </c>
      <c r="B43" s="67">
        <v>34</v>
      </c>
      <c r="C43" s="55">
        <v>4758</v>
      </c>
      <c r="D43" s="67"/>
      <c r="E43" s="55">
        <v>4638</v>
      </c>
      <c r="F43" s="103"/>
      <c r="G43" s="89"/>
    </row>
    <row r="44" spans="1:6" ht="15">
      <c r="A44" s="14"/>
      <c r="B44" s="33"/>
      <c r="C44" s="166">
        <f>SUM(C38:C43)</f>
        <v>16082</v>
      </c>
      <c r="D44" s="33"/>
      <c r="E44" s="166">
        <f>SUM(E38:E43)</f>
        <v>20667</v>
      </c>
      <c r="F44" s="61"/>
    </row>
    <row r="45" spans="1:6" ht="6.75" customHeight="1">
      <c r="A45" s="14"/>
      <c r="B45" s="33"/>
      <c r="C45" s="282"/>
      <c r="D45" s="33"/>
      <c r="E45" s="282"/>
      <c r="F45" s="61"/>
    </row>
    <row r="46" spans="1:6" ht="15">
      <c r="A46" s="31" t="s">
        <v>93</v>
      </c>
      <c r="B46" s="79"/>
      <c r="C46" s="79"/>
      <c r="D46" s="79"/>
      <c r="E46" s="79"/>
      <c r="F46" s="80"/>
    </row>
    <row r="47" spans="1:6" ht="15">
      <c r="A47" s="243" t="s">
        <v>94</v>
      </c>
      <c r="B47" s="39">
        <v>35</v>
      </c>
      <c r="C47" s="55">
        <v>73327</v>
      </c>
      <c r="D47" s="202"/>
      <c r="E47" s="55">
        <v>100359</v>
      </c>
      <c r="F47" s="103"/>
    </row>
    <row r="48" spans="1:6" ht="15">
      <c r="A48" s="243" t="s">
        <v>95</v>
      </c>
      <c r="B48" s="39">
        <v>29</v>
      </c>
      <c r="C48" s="55">
        <v>2403</v>
      </c>
      <c r="D48" s="39"/>
      <c r="E48" s="55">
        <v>7181</v>
      </c>
      <c r="F48" s="103"/>
    </row>
    <row r="49" spans="1:6" ht="15">
      <c r="A49" s="243" t="s">
        <v>96</v>
      </c>
      <c r="B49" s="39">
        <v>36</v>
      </c>
      <c r="C49" s="55">
        <v>7288</v>
      </c>
      <c r="D49" s="39"/>
      <c r="E49" s="55">
        <v>6074</v>
      </c>
      <c r="F49" s="103"/>
    </row>
    <row r="50" spans="1:6" ht="15">
      <c r="A50" s="243" t="s">
        <v>97</v>
      </c>
      <c r="B50" s="39">
        <v>37</v>
      </c>
      <c r="C50" s="55">
        <v>1273</v>
      </c>
      <c r="D50" s="39"/>
      <c r="E50" s="55">
        <v>6664</v>
      </c>
      <c r="F50" s="103"/>
    </row>
    <row r="51" spans="1:6" ht="15">
      <c r="A51" s="243" t="s">
        <v>98</v>
      </c>
      <c r="B51" s="39">
        <v>38</v>
      </c>
      <c r="C51" s="55">
        <v>2026</v>
      </c>
      <c r="D51" s="39"/>
      <c r="E51" s="55">
        <v>2329</v>
      </c>
      <c r="F51" s="103"/>
    </row>
    <row r="52" spans="1:6" ht="16.5" customHeight="1">
      <c r="A52" s="244" t="s">
        <v>99</v>
      </c>
      <c r="B52" s="39">
        <v>39</v>
      </c>
      <c r="C52" s="55">
        <v>7507</v>
      </c>
      <c r="D52" s="39"/>
      <c r="E52" s="55">
        <v>7266</v>
      </c>
      <c r="F52" s="103"/>
    </row>
    <row r="53" spans="1:6" ht="15">
      <c r="A53" s="243" t="s">
        <v>100</v>
      </c>
      <c r="B53" s="39">
        <v>40</v>
      </c>
      <c r="C53" s="55">
        <v>3614</v>
      </c>
      <c r="D53" s="39"/>
      <c r="E53" s="55">
        <v>5581</v>
      </c>
      <c r="F53" s="162"/>
    </row>
    <row r="54" spans="1:6" ht="14.25">
      <c r="A54" s="31"/>
      <c r="B54" s="33"/>
      <c r="C54" s="60">
        <f>SUM(C47:C53)</f>
        <v>97438</v>
      </c>
      <c r="D54" s="33"/>
      <c r="E54" s="60">
        <f>SUM(E47:E53)</f>
        <v>135454</v>
      </c>
      <c r="F54" s="61"/>
    </row>
    <row r="55" spans="1:6" ht="6.75" customHeight="1">
      <c r="A55" s="31"/>
      <c r="B55" s="33"/>
      <c r="C55" s="61"/>
      <c r="D55" s="33"/>
      <c r="E55" s="61"/>
      <c r="F55" s="61"/>
    </row>
    <row r="56" spans="1:6" ht="14.25">
      <c r="A56" s="245" t="s">
        <v>101</v>
      </c>
      <c r="B56" s="33"/>
      <c r="C56" s="62">
        <f>C44+C54</f>
        <v>113520</v>
      </c>
      <c r="D56" s="33"/>
      <c r="E56" s="62">
        <f>E44+E54</f>
        <v>156121</v>
      </c>
      <c r="F56" s="61"/>
    </row>
    <row r="57" spans="1:6" ht="5.25" customHeight="1">
      <c r="A57" s="81"/>
      <c r="B57" s="33"/>
      <c r="C57" s="61"/>
      <c r="D57" s="33"/>
      <c r="E57" s="61"/>
      <c r="F57" s="61"/>
    </row>
    <row r="58" spans="1:6" ht="15" thickBot="1">
      <c r="A58" s="246" t="s">
        <v>102</v>
      </c>
      <c r="B58" s="33"/>
      <c r="C58" s="63">
        <f>C35+C56</f>
        <v>649809</v>
      </c>
      <c r="D58" s="33"/>
      <c r="E58" s="63">
        <f>E35+E56</f>
        <v>678765</v>
      </c>
      <c r="F58" s="61"/>
    </row>
    <row r="59" spans="1:6" ht="7.5" customHeight="1" thickTop="1">
      <c r="A59" s="17"/>
      <c r="B59" s="39"/>
      <c r="C59" s="106"/>
      <c r="D59" s="39"/>
      <c r="E59" s="106"/>
      <c r="F59" s="106"/>
    </row>
    <row r="60" spans="1:6" ht="17.25" customHeight="1">
      <c r="A60" s="17"/>
      <c r="B60" s="39"/>
      <c r="C60" s="227"/>
      <c r="D60" s="39"/>
      <c r="E60" s="106"/>
      <c r="F60" s="106"/>
    </row>
    <row r="61" spans="1:6" ht="15" customHeight="1">
      <c r="A61" s="84" t="str">
        <f>SCI!A45</f>
        <v>The accompanying notes on pages 5 to 140 form an integral part of the individual financial statements.</v>
      </c>
      <c r="B61" s="85"/>
      <c r="C61" s="123"/>
      <c r="D61" s="123"/>
      <c r="E61" s="123"/>
      <c r="F61" s="123"/>
    </row>
    <row r="62" spans="1:6" ht="6.75" customHeight="1">
      <c r="A62" s="84"/>
      <c r="B62" s="85"/>
      <c r="C62" s="123"/>
      <c r="D62" s="123"/>
      <c r="E62" s="123"/>
      <c r="F62" s="123"/>
    </row>
    <row r="63" spans="1:6" ht="15" customHeight="1">
      <c r="A63" s="84"/>
      <c r="B63" s="85"/>
      <c r="C63" s="123"/>
      <c r="D63" s="123"/>
      <c r="E63" s="123"/>
      <c r="F63" s="123"/>
    </row>
    <row r="64" spans="1:6" s="13" customFormat="1" ht="15">
      <c r="A64" s="241" t="s">
        <v>56</v>
      </c>
      <c r="B64" s="35"/>
      <c r="C64" s="120"/>
      <c r="D64" s="35"/>
      <c r="E64" s="120"/>
      <c r="F64" s="119"/>
    </row>
    <row r="65" spans="1:6" s="13" customFormat="1" ht="13.5" customHeight="1">
      <c r="A65" s="242" t="s">
        <v>7</v>
      </c>
      <c r="B65" s="35"/>
      <c r="C65" s="35"/>
      <c r="D65" s="35"/>
      <c r="E65" s="119"/>
      <c r="F65" s="119"/>
    </row>
    <row r="66" spans="1:6" s="13" customFormat="1" ht="6" customHeight="1">
      <c r="A66" s="64"/>
      <c r="B66" s="35"/>
      <c r="C66" s="35"/>
      <c r="D66" s="35"/>
      <c r="E66" s="35"/>
      <c r="F66" s="35"/>
    </row>
    <row r="67" spans="1:6" s="13" customFormat="1" ht="13.5" customHeight="1">
      <c r="A67" s="12" t="str">
        <f>'[1]SCI'!A47</f>
        <v>Finance Director: </v>
      </c>
      <c r="B67" s="35"/>
      <c r="C67" s="35"/>
      <c r="D67" s="35"/>
      <c r="E67" s="35"/>
      <c r="F67" s="35"/>
    </row>
    <row r="68" spans="1:6" s="13" customFormat="1" ht="12.75" customHeight="1">
      <c r="A68" s="64" t="s">
        <v>13</v>
      </c>
      <c r="B68" s="35"/>
      <c r="C68" s="35"/>
      <c r="D68" s="35"/>
      <c r="E68" s="119"/>
      <c r="F68" s="119"/>
    </row>
    <row r="69" spans="1:6" s="13" customFormat="1" ht="4.5" customHeight="1">
      <c r="A69" s="64"/>
      <c r="B69" s="35"/>
      <c r="C69" s="35"/>
      <c r="D69" s="35"/>
      <c r="E69" s="35"/>
      <c r="F69" s="35"/>
    </row>
    <row r="70" spans="1:6" s="13" customFormat="1" ht="12" customHeight="1">
      <c r="A70" s="68" t="s">
        <v>58</v>
      </c>
      <c r="B70" s="35"/>
      <c r="C70" s="35"/>
      <c r="D70" s="35"/>
      <c r="E70" s="35"/>
      <c r="F70" s="35"/>
    </row>
    <row r="71" spans="1:6" s="13" customFormat="1" ht="12.75" customHeight="1">
      <c r="A71" s="69" t="s">
        <v>103</v>
      </c>
      <c r="B71" s="35"/>
      <c r="C71" s="35"/>
      <c r="D71" s="35"/>
      <c r="E71" s="35"/>
      <c r="F71" s="35"/>
    </row>
    <row r="72" spans="1:6" s="13" customFormat="1" ht="12.75" customHeight="1">
      <c r="A72" s="220"/>
      <c r="B72" s="35"/>
      <c r="C72" s="35"/>
      <c r="D72" s="35"/>
      <c r="E72" s="35"/>
      <c r="F72" s="35"/>
    </row>
    <row r="73" ht="12.75">
      <c r="A73" s="221"/>
    </row>
  </sheetData>
  <sheetProtection/>
  <mergeCells count="3">
    <mergeCell ref="E4:E5"/>
    <mergeCell ref="B4:B5"/>
    <mergeCell ref="C4:C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3"/>
  <headerFooter alignWithMargins="0">
    <oddFooter>&amp;R&amp;"Times New Roman Cyr,Regular"2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2.75"/>
  <cols>
    <col min="1" max="1" width="69.8515625" style="4" customWidth="1"/>
    <col min="2" max="2" width="7.7109375" style="7" customWidth="1"/>
    <col min="3" max="3" width="11.57421875" style="7" customWidth="1"/>
    <col min="4" max="4" width="1.7109375" style="7" customWidth="1"/>
    <col min="5" max="5" width="11.85156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1" t="str">
        <f>SFP!A1</f>
        <v>"SOPHARMA" AD</v>
      </c>
      <c r="B1" s="168"/>
      <c r="C1" s="168"/>
      <c r="D1" s="168"/>
      <c r="E1" s="168"/>
    </row>
    <row r="2" spans="1:5" s="3" customFormat="1" ht="15">
      <c r="A2" s="16" t="s">
        <v>104</v>
      </c>
      <c r="B2" s="41"/>
      <c r="C2" s="41"/>
      <c r="D2" s="41"/>
      <c r="E2" s="41"/>
    </row>
    <row r="3" spans="1:5" s="3" customFormat="1" ht="15">
      <c r="A3" s="90" t="str">
        <f>SCI!A3</f>
        <v>for the period ended on 31 December 2020</v>
      </c>
      <c r="B3" s="41"/>
      <c r="C3" s="41"/>
      <c r="D3" s="41"/>
      <c r="E3" s="41"/>
    </row>
    <row r="4" spans="1:5" ht="17.25" customHeight="1">
      <c r="A4" s="296" t="s">
        <v>36</v>
      </c>
      <c r="B4" s="296"/>
      <c r="C4" s="48">
        <v>2020</v>
      </c>
      <c r="D4" s="51"/>
      <c r="E4" s="48">
        <v>2019</v>
      </c>
    </row>
    <row r="5" spans="1:5" ht="14.25" customHeight="1">
      <c r="A5" s="264"/>
      <c r="B5" s="11"/>
      <c r="C5" s="40" t="s">
        <v>0</v>
      </c>
      <c r="D5" s="11"/>
      <c r="E5" s="40" t="s">
        <v>0</v>
      </c>
    </row>
    <row r="6" spans="1:5" ht="12.75" customHeight="1">
      <c r="A6" s="264"/>
      <c r="B6" s="11"/>
      <c r="C6" s="130"/>
      <c r="D6" s="11"/>
      <c r="E6" s="130"/>
    </row>
    <row r="7" spans="1:5" ht="15">
      <c r="A7" s="265" t="s">
        <v>105</v>
      </c>
      <c r="B7" s="42"/>
      <c r="C7" s="43"/>
      <c r="D7" s="42"/>
      <c r="E7" s="43"/>
    </row>
    <row r="8" spans="1:5" ht="15">
      <c r="A8" s="266" t="s">
        <v>106</v>
      </c>
      <c r="B8" s="42"/>
      <c r="C8" s="65">
        <v>207344</v>
      </c>
      <c r="D8" s="42"/>
      <c r="E8" s="65">
        <v>232058</v>
      </c>
    </row>
    <row r="9" spans="1:5" ht="15">
      <c r="A9" s="266" t="s">
        <v>107</v>
      </c>
      <c r="B9" s="42"/>
      <c r="C9" s="65">
        <v>-119126</v>
      </c>
      <c r="D9" s="42"/>
      <c r="E9" s="65">
        <v>-122956</v>
      </c>
    </row>
    <row r="10" spans="1:5" ht="15">
      <c r="A10" s="266" t="s">
        <v>108</v>
      </c>
      <c r="B10" s="42"/>
      <c r="C10" s="65">
        <v>-48807</v>
      </c>
      <c r="D10" s="42"/>
      <c r="E10" s="65">
        <v>-46835</v>
      </c>
    </row>
    <row r="11" spans="1:5" s="6" customFormat="1" ht="15">
      <c r="A11" s="266" t="s">
        <v>109</v>
      </c>
      <c r="B11" s="44"/>
      <c r="C11" s="65">
        <v>-8803</v>
      </c>
      <c r="D11" s="44"/>
      <c r="E11" s="65">
        <v>-9439</v>
      </c>
    </row>
    <row r="12" spans="1:5" s="6" customFormat="1" ht="15">
      <c r="A12" s="266" t="s">
        <v>110</v>
      </c>
      <c r="B12" s="44"/>
      <c r="C12" s="65">
        <v>3583</v>
      </c>
      <c r="D12" s="44"/>
      <c r="E12" s="65">
        <v>1786</v>
      </c>
    </row>
    <row r="13" spans="1:5" s="6" customFormat="1" ht="15">
      <c r="A13" s="267" t="s">
        <v>111</v>
      </c>
      <c r="B13" s="44"/>
      <c r="C13" s="65">
        <v>-4268</v>
      </c>
      <c r="D13" s="44"/>
      <c r="E13" s="65">
        <v>-4570</v>
      </c>
    </row>
    <row r="14" spans="1:5" s="6" customFormat="1" ht="15">
      <c r="A14" s="266" t="s">
        <v>112</v>
      </c>
      <c r="B14" s="44"/>
      <c r="C14" s="65">
        <v>-1654</v>
      </c>
      <c r="D14" s="44"/>
      <c r="E14" s="65">
        <v>-1656</v>
      </c>
    </row>
    <row r="15" spans="1:5" s="6" customFormat="1" ht="15">
      <c r="A15" s="268" t="s">
        <v>113</v>
      </c>
      <c r="B15" s="44"/>
      <c r="C15" s="65">
        <v>-235</v>
      </c>
      <c r="D15" s="44"/>
      <c r="E15" s="65">
        <v>-187</v>
      </c>
    </row>
    <row r="16" spans="1:5" ht="15">
      <c r="A16" s="266" t="s">
        <v>114</v>
      </c>
      <c r="B16" s="44"/>
      <c r="C16" s="65">
        <v>-742</v>
      </c>
      <c r="D16" s="44"/>
      <c r="E16" s="65">
        <v>-610</v>
      </c>
    </row>
    <row r="17" spans="1:5" s="6" customFormat="1" ht="14.25">
      <c r="A17" s="265" t="s">
        <v>115</v>
      </c>
      <c r="B17" s="44"/>
      <c r="C17" s="66">
        <f>SUM(C8:C16)</f>
        <v>27292</v>
      </c>
      <c r="D17" s="44"/>
      <c r="E17" s="66">
        <f>SUM(E8:E16)</f>
        <v>47591</v>
      </c>
    </row>
    <row r="18" spans="1:5" s="6" customFormat="1" ht="6" customHeight="1">
      <c r="A18" s="265"/>
      <c r="B18" s="44"/>
      <c r="C18" s="52"/>
      <c r="D18" s="44"/>
      <c r="E18" s="52"/>
    </row>
    <row r="19" spans="1:5" s="6" customFormat="1" ht="14.25">
      <c r="A19" s="269" t="s">
        <v>116</v>
      </c>
      <c r="B19" s="44"/>
      <c r="C19" s="52"/>
      <c r="D19" s="44"/>
      <c r="E19" s="52"/>
    </row>
    <row r="20" spans="1:5" ht="15">
      <c r="A20" s="266" t="s">
        <v>120</v>
      </c>
      <c r="B20" s="44"/>
      <c r="C20" s="65">
        <v>-7414</v>
      </c>
      <c r="D20" s="65"/>
      <c r="E20" s="65">
        <v>-8817</v>
      </c>
    </row>
    <row r="21" spans="1:5" ht="15">
      <c r="A21" s="267" t="s">
        <v>121</v>
      </c>
      <c r="B21" s="44"/>
      <c r="C21" s="65">
        <v>1257</v>
      </c>
      <c r="D21" s="65"/>
      <c r="E21" s="65">
        <v>117</v>
      </c>
    </row>
    <row r="22" spans="1:5" ht="15">
      <c r="A22" s="266" t="s">
        <v>122</v>
      </c>
      <c r="B22" s="44"/>
      <c r="C22" s="65">
        <v>-178</v>
      </c>
      <c r="D22" s="65"/>
      <c r="E22" s="65">
        <v>0</v>
      </c>
    </row>
    <row r="23" spans="1:5" ht="15">
      <c r="A23" s="266" t="s">
        <v>123</v>
      </c>
      <c r="B23" s="44"/>
      <c r="C23" s="65">
        <v>-5417</v>
      </c>
      <c r="D23" s="65"/>
      <c r="E23" s="65">
        <v>-193</v>
      </c>
    </row>
    <row r="24" spans="1:5" ht="15">
      <c r="A24" s="266" t="s">
        <v>124</v>
      </c>
      <c r="B24" s="44"/>
      <c r="C24" s="65">
        <v>0</v>
      </c>
      <c r="D24" s="65"/>
      <c r="E24" s="65">
        <v>-192</v>
      </c>
    </row>
    <row r="25" spans="1:5" ht="15">
      <c r="A25" s="266" t="s">
        <v>125</v>
      </c>
      <c r="B25" s="44"/>
      <c r="C25" s="65">
        <v>1</v>
      </c>
      <c r="D25" s="65"/>
      <c r="E25" s="65">
        <v>4799</v>
      </c>
    </row>
    <row r="26" spans="1:5" ht="15">
      <c r="A26" s="266" t="s">
        <v>135</v>
      </c>
      <c r="B26" s="44"/>
      <c r="C26" s="65">
        <v>-2708</v>
      </c>
      <c r="D26" s="139"/>
      <c r="E26" s="65">
        <v>-2170</v>
      </c>
    </row>
    <row r="27" spans="1:5" ht="15">
      <c r="A27" s="266" t="s">
        <v>134</v>
      </c>
      <c r="B27" s="44"/>
      <c r="C27" s="65">
        <v>56</v>
      </c>
      <c r="D27" s="139"/>
      <c r="E27" s="65">
        <v>90</v>
      </c>
    </row>
    <row r="28" spans="1:5" s="167" customFormat="1" ht="15">
      <c r="A28" s="266" t="s">
        <v>133</v>
      </c>
      <c r="B28" s="44"/>
      <c r="C28" s="65">
        <v>-3485</v>
      </c>
      <c r="D28" s="139"/>
      <c r="E28" s="65">
        <v>-11193</v>
      </c>
    </row>
    <row r="29" spans="1:5" ht="15">
      <c r="A29" s="266" t="s">
        <v>132</v>
      </c>
      <c r="B29" s="44"/>
      <c r="C29" s="65">
        <v>617</v>
      </c>
      <c r="D29" s="139"/>
      <c r="E29" s="65">
        <v>1627</v>
      </c>
    </row>
    <row r="30" spans="1:5" ht="15">
      <c r="A30" s="270" t="s">
        <v>130</v>
      </c>
      <c r="B30" s="44"/>
      <c r="C30" s="65">
        <v>9138</v>
      </c>
      <c r="D30" s="65"/>
      <c r="E30" s="65">
        <v>9114</v>
      </c>
    </row>
    <row r="31" spans="1:5" ht="15">
      <c r="A31" s="266" t="s">
        <v>131</v>
      </c>
      <c r="B31" s="44"/>
      <c r="C31" s="65">
        <v>302</v>
      </c>
      <c r="D31" s="139"/>
      <c r="E31" s="65">
        <v>160</v>
      </c>
    </row>
    <row r="32" spans="1:5" ht="15">
      <c r="A32" s="266" t="s">
        <v>128</v>
      </c>
      <c r="B32" s="44"/>
      <c r="C32" s="65">
        <v>-5290</v>
      </c>
      <c r="D32" s="65"/>
      <c r="E32" s="65">
        <v>-94040</v>
      </c>
    </row>
    <row r="33" spans="1:5" ht="15">
      <c r="A33" s="266" t="s">
        <v>129</v>
      </c>
      <c r="B33" s="44"/>
      <c r="C33" s="65">
        <v>38509</v>
      </c>
      <c r="D33" s="65"/>
      <c r="E33" s="65">
        <v>26104</v>
      </c>
    </row>
    <row r="34" spans="1:5" ht="15">
      <c r="A34" s="266" t="s">
        <v>127</v>
      </c>
      <c r="B34" s="44"/>
      <c r="C34" s="65">
        <v>-978</v>
      </c>
      <c r="D34" s="65"/>
      <c r="E34" s="65">
        <v>-8523</v>
      </c>
    </row>
    <row r="35" spans="1:5" ht="15">
      <c r="A35" s="271" t="s">
        <v>126</v>
      </c>
      <c r="B35" s="44"/>
      <c r="C35" s="65">
        <v>1840</v>
      </c>
      <c r="D35" s="65"/>
      <c r="E35" s="65">
        <v>2405</v>
      </c>
    </row>
    <row r="36" spans="1:5" ht="15">
      <c r="A36" s="268" t="s">
        <v>179</v>
      </c>
      <c r="B36" s="44"/>
      <c r="C36" s="65">
        <v>2045</v>
      </c>
      <c r="D36" s="65"/>
      <c r="E36" s="65">
        <v>3264</v>
      </c>
    </row>
    <row r="37" spans="1:5" ht="15">
      <c r="A37" s="272" t="s">
        <v>117</v>
      </c>
      <c r="B37" s="44"/>
      <c r="C37" s="65">
        <v>0</v>
      </c>
      <c r="D37" s="65"/>
      <c r="E37" s="65">
        <v>0</v>
      </c>
    </row>
    <row r="38" spans="1:5" ht="15" customHeight="1">
      <c r="A38" s="266"/>
      <c r="B38" s="44"/>
      <c r="C38" s="66">
        <f>SUM(C20:C37)</f>
        <v>28295</v>
      </c>
      <c r="D38" s="44"/>
      <c r="E38" s="66">
        <f>SUM(E20:E37)</f>
        <v>-77448</v>
      </c>
    </row>
    <row r="39" spans="1:5" ht="13.5" customHeight="1">
      <c r="A39" s="269" t="s">
        <v>118</v>
      </c>
      <c r="B39" s="44"/>
      <c r="C39" s="52"/>
      <c r="D39" s="44"/>
      <c r="E39" s="52"/>
    </row>
    <row r="40" spans="1:5" ht="13.5" customHeight="1">
      <c r="A40" s="267" t="s">
        <v>136</v>
      </c>
      <c r="B40" s="42"/>
      <c r="C40" s="53"/>
      <c r="D40" s="44"/>
      <c r="E40" s="53"/>
    </row>
    <row r="41" spans="1:5" ht="15">
      <c r="A41" s="266" t="s">
        <v>137</v>
      </c>
      <c r="B41" s="44"/>
      <c r="C41" s="65">
        <v>28</v>
      </c>
      <c r="D41" s="139"/>
      <c r="E41" s="65">
        <v>24</v>
      </c>
    </row>
    <row r="42" spans="1:5" ht="15.75" customHeight="1">
      <c r="A42" s="266" t="s">
        <v>138</v>
      </c>
      <c r="B42" s="44"/>
      <c r="C42" s="65">
        <v>-7212</v>
      </c>
      <c r="D42" s="139"/>
      <c r="E42" s="65">
        <v>-7207</v>
      </c>
    </row>
    <row r="43" spans="1:5" ht="15">
      <c r="A43" s="266" t="s">
        <v>139</v>
      </c>
      <c r="B43" s="44"/>
      <c r="C43" s="65">
        <f>3797-30798</f>
        <v>-27001</v>
      </c>
      <c r="D43" s="139"/>
      <c r="E43" s="65">
        <v>34685</v>
      </c>
    </row>
    <row r="44" spans="1:5" ht="15">
      <c r="A44" s="273" t="s">
        <v>141</v>
      </c>
      <c r="B44" s="44"/>
      <c r="C44" s="65">
        <v>-117</v>
      </c>
      <c r="D44" s="139"/>
      <c r="E44" s="65">
        <v>-240</v>
      </c>
    </row>
    <row r="45" spans="1:5" ht="15">
      <c r="A45" s="266" t="s">
        <v>140</v>
      </c>
      <c r="B45" s="44"/>
      <c r="C45" s="65">
        <v>805</v>
      </c>
      <c r="D45" s="139"/>
      <c r="E45" s="65">
        <v>0</v>
      </c>
    </row>
    <row r="46" spans="1:5" ht="15">
      <c r="A46" s="266" t="s">
        <v>142</v>
      </c>
      <c r="B46" s="44"/>
      <c r="C46" s="65">
        <v>-463</v>
      </c>
      <c r="D46" s="139"/>
      <c r="E46" s="65">
        <v>-805</v>
      </c>
    </row>
    <row r="47" spans="1:5" ht="15">
      <c r="A47" s="266" t="s">
        <v>143</v>
      </c>
      <c r="B47" s="44"/>
      <c r="C47" s="65">
        <v>-19944</v>
      </c>
      <c r="D47" s="139"/>
      <c r="E47" s="65">
        <v>-28</v>
      </c>
    </row>
    <row r="48" spans="1:5" ht="15">
      <c r="A48" s="266" t="s">
        <v>144</v>
      </c>
      <c r="B48" s="44"/>
      <c r="C48" s="65">
        <v>0</v>
      </c>
      <c r="D48" s="139"/>
      <c r="E48" s="65">
        <v>-1038</v>
      </c>
    </row>
    <row r="49" spans="1:5" ht="15">
      <c r="A49" s="4" t="s">
        <v>89</v>
      </c>
      <c r="B49" s="44"/>
      <c r="C49" s="65">
        <v>-1928</v>
      </c>
      <c r="D49" s="139"/>
      <c r="E49" s="65">
        <v>-672</v>
      </c>
    </row>
    <row r="50" spans="1:5" s="6" customFormat="1" ht="15">
      <c r="A50" s="272" t="s">
        <v>119</v>
      </c>
      <c r="B50" s="44"/>
      <c r="C50" s="65">
        <v>242</v>
      </c>
      <c r="D50" s="139"/>
      <c r="E50" s="65">
        <v>126</v>
      </c>
    </row>
    <row r="51" spans="2:5" ht="14.25" customHeight="1">
      <c r="B51" s="44"/>
      <c r="C51" s="66">
        <f>SUM(C41:C50)</f>
        <v>-55590</v>
      </c>
      <c r="D51" s="44"/>
      <c r="E51" s="66">
        <f>SUM(E41:E50)</f>
        <v>24845</v>
      </c>
    </row>
    <row r="52" spans="1:5" s="18" customFormat="1" ht="16.5" customHeight="1">
      <c r="A52" s="274" t="s">
        <v>145</v>
      </c>
      <c r="B52" s="44"/>
      <c r="C52" s="65"/>
      <c r="D52" s="44"/>
      <c r="E52" s="65"/>
    </row>
    <row r="53" spans="1:5" s="18" customFormat="1" ht="12.75" customHeight="1">
      <c r="A53" s="4"/>
      <c r="B53" s="44"/>
      <c r="C53" s="199">
        <f>C17+C38+C51</f>
        <v>-3</v>
      </c>
      <c r="D53" s="44"/>
      <c r="E53" s="199">
        <f>E17+E38+E51</f>
        <v>-5012</v>
      </c>
    </row>
    <row r="54" spans="1:5" s="19" customFormat="1" ht="15">
      <c r="A54" s="4" t="s">
        <v>146</v>
      </c>
      <c r="B54" s="44"/>
      <c r="C54" s="52"/>
      <c r="D54" s="44"/>
      <c r="E54" s="52"/>
    </row>
    <row r="55" spans="1:5" s="19" customFormat="1" ht="17.25" customHeight="1">
      <c r="A55" s="4"/>
      <c r="B55" s="44"/>
      <c r="C55" s="65">
        <f>E57</f>
        <v>3959</v>
      </c>
      <c r="D55" s="44"/>
      <c r="E55" s="65">
        <v>8971</v>
      </c>
    </row>
    <row r="56" spans="1:5" ht="15">
      <c r="A56" s="6" t="s">
        <v>191</v>
      </c>
      <c r="B56" s="223">
        <v>27</v>
      </c>
      <c r="C56" s="200"/>
      <c r="D56" s="44"/>
      <c r="E56" s="200"/>
    </row>
    <row r="57" spans="2:5" ht="12" customHeight="1" thickBot="1">
      <c r="B57" s="42"/>
      <c r="C57" s="201">
        <f>C55+C53</f>
        <v>3956</v>
      </c>
      <c r="D57" s="44"/>
      <c r="E57" s="201">
        <f>E55+E53</f>
        <v>3959</v>
      </c>
    </row>
    <row r="58" spans="1:4" ht="15.75" thickTop="1">
      <c r="A58" s="247" t="str">
        <f>SFP!A61</f>
        <v>The accompanying notes on pages 5 to 140 form an integral part of the individual financial statements.</v>
      </c>
      <c r="B58" s="42"/>
      <c r="C58" s="105"/>
      <c r="D58" s="42"/>
    </row>
    <row r="59" spans="1:4" ht="15">
      <c r="A59" s="247"/>
      <c r="B59" s="42"/>
      <c r="C59" s="105"/>
      <c r="D59" s="42"/>
    </row>
    <row r="60" spans="1:4" ht="15">
      <c r="A60" s="247" t="str">
        <f>SFP!A64</f>
        <v>Executive Director: </v>
      </c>
      <c r="B60" s="42"/>
      <c r="C60" s="105"/>
      <c r="D60" s="42"/>
    </row>
    <row r="61" spans="1:4" ht="15">
      <c r="A61" s="82" t="s">
        <v>147</v>
      </c>
      <c r="B61" s="42"/>
      <c r="C61" s="42"/>
      <c r="D61" s="42"/>
    </row>
    <row r="62" spans="1:4" ht="15">
      <c r="A62" s="108" t="s">
        <v>57</v>
      </c>
      <c r="B62" s="42"/>
      <c r="C62" s="42"/>
      <c r="D62" s="42"/>
    </row>
    <row r="63" spans="1:4" ht="15">
      <c r="A63" s="248" t="s">
        <v>13</v>
      </c>
      <c r="B63" s="42"/>
      <c r="C63" s="42"/>
      <c r="D63" s="42"/>
    </row>
    <row r="64" spans="1:4" ht="15">
      <c r="A64" s="249" t="s">
        <v>14</v>
      </c>
      <c r="B64" s="42"/>
      <c r="C64" s="42"/>
      <c r="D64" s="42"/>
    </row>
    <row r="65" spans="1:4" ht="15">
      <c r="A65" s="82" t="s">
        <v>103</v>
      </c>
      <c r="B65" s="42"/>
      <c r="C65" s="42"/>
      <c r="D65" s="42"/>
    </row>
    <row r="66" ht="15">
      <c r="A66" s="275"/>
    </row>
    <row r="67" ht="15">
      <c r="A67" s="219"/>
    </row>
    <row r="68" ht="15">
      <c r="A68" s="82"/>
    </row>
    <row r="69" spans="1:5" ht="15">
      <c r="A69" s="83"/>
      <c r="B69" s="4"/>
      <c r="C69" s="4"/>
      <c r="D69" s="4"/>
      <c r="E69" s="4"/>
    </row>
    <row r="70" spans="1:5" ht="15">
      <c r="A70" s="83"/>
      <c r="B70" s="4"/>
      <c r="C70" s="4"/>
      <c r="D70" s="4"/>
      <c r="E70" s="4"/>
    </row>
  </sheetData>
  <sheetProtection/>
  <mergeCells count="1"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4.421875" style="8" customWidth="1"/>
    <col min="2" max="2" width="10.8515625" style="8" customWidth="1"/>
    <col min="3" max="3" width="1.1484375" style="8" customWidth="1"/>
    <col min="4" max="4" width="12.140625" style="8" customWidth="1"/>
    <col min="5" max="5" width="0.5625" style="8" customWidth="1"/>
    <col min="6" max="6" width="14.00390625" style="8" customWidth="1"/>
    <col min="7" max="7" width="0.71875" style="8" customWidth="1"/>
    <col min="8" max="8" width="11.8515625" style="8" customWidth="1"/>
    <col min="9" max="9" width="0.5625" style="8" customWidth="1"/>
    <col min="10" max="10" width="18.140625" style="8" customWidth="1"/>
    <col min="11" max="11" width="0.5625" style="8" customWidth="1"/>
    <col min="12" max="12" width="24.421875" style="8" customWidth="1"/>
    <col min="13" max="13" width="0.9921875" style="8" customWidth="1"/>
    <col min="14" max="14" width="14.57421875" style="8" customWidth="1"/>
    <col min="15" max="15" width="0.2890625" style="8" customWidth="1"/>
    <col min="16" max="16" width="11.57421875" style="8" customWidth="1"/>
    <col min="17" max="17" width="2.140625" style="8" customWidth="1"/>
    <col min="18" max="18" width="13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301" t="s">
        <v>148</v>
      </c>
      <c r="B2" s="301"/>
      <c r="C2" s="301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8" customHeight="1">
      <c r="A3" s="73" t="str">
        <f>SCF!A3</f>
        <v>for the period ended on 31 December 2020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95" customFormat="1" ht="15" customHeight="1">
      <c r="A4" s="303"/>
      <c r="B4" s="303" t="s">
        <v>36</v>
      </c>
      <c r="C4" s="140"/>
      <c r="D4" s="297" t="s">
        <v>149</v>
      </c>
      <c r="E4" s="140"/>
      <c r="F4" s="297" t="s">
        <v>150</v>
      </c>
      <c r="G4" s="140"/>
      <c r="H4" s="297" t="s">
        <v>151</v>
      </c>
      <c r="I4" s="141"/>
      <c r="J4" s="297" t="s">
        <v>152</v>
      </c>
      <c r="K4" s="140"/>
      <c r="L4" s="297" t="s">
        <v>153</v>
      </c>
      <c r="M4" s="141"/>
      <c r="N4" s="300" t="s">
        <v>180</v>
      </c>
      <c r="O4" s="141"/>
      <c r="P4" s="297" t="s">
        <v>154</v>
      </c>
      <c r="Q4" s="141"/>
      <c r="R4" s="297" t="s">
        <v>155</v>
      </c>
    </row>
    <row r="5" spans="1:18" s="96" customFormat="1" ht="24" customHeight="1">
      <c r="A5" s="303"/>
      <c r="B5" s="303"/>
      <c r="C5" s="140"/>
      <c r="D5" s="297"/>
      <c r="E5" s="142"/>
      <c r="F5" s="298"/>
      <c r="G5" s="142"/>
      <c r="H5" s="298"/>
      <c r="I5" s="143"/>
      <c r="J5" s="298"/>
      <c r="K5" s="142"/>
      <c r="L5" s="299"/>
      <c r="M5" s="143"/>
      <c r="N5" s="300"/>
      <c r="O5" s="143"/>
      <c r="P5" s="298"/>
      <c r="Q5" s="143"/>
      <c r="R5" s="298"/>
    </row>
    <row r="6" spans="1:18" s="21" customFormat="1" ht="15">
      <c r="A6" s="144"/>
      <c r="B6" s="145"/>
      <c r="C6" s="145"/>
      <c r="D6" s="146" t="s">
        <v>0</v>
      </c>
      <c r="E6" s="146"/>
      <c r="F6" s="146" t="s">
        <v>0</v>
      </c>
      <c r="G6" s="146"/>
      <c r="H6" s="146" t="s">
        <v>0</v>
      </c>
      <c r="I6" s="146"/>
      <c r="J6" s="146" t="s">
        <v>0</v>
      </c>
      <c r="K6" s="146"/>
      <c r="L6" s="146" t="s">
        <v>0</v>
      </c>
      <c r="M6" s="146"/>
      <c r="N6" s="146" t="s">
        <v>0</v>
      </c>
      <c r="O6" s="146"/>
      <c r="P6" s="146" t="s">
        <v>0</v>
      </c>
      <c r="Q6" s="146"/>
      <c r="R6" s="146" t="s">
        <v>0</v>
      </c>
    </row>
    <row r="7" spans="1:18" s="20" customFormat="1" ht="5.25" customHeight="1">
      <c r="A7" s="147"/>
      <c r="B7" s="147"/>
      <c r="C7" s="147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72"/>
      <c r="Q7" s="146"/>
      <c r="R7" s="146"/>
    </row>
    <row r="8" spans="1:20" s="13" customFormat="1" ht="15.75" customHeight="1">
      <c r="A8" s="147"/>
      <c r="B8" s="147"/>
      <c r="C8" s="147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72"/>
      <c r="Q8" s="146"/>
      <c r="R8" s="146"/>
      <c r="S8" s="100"/>
      <c r="T8" s="100"/>
    </row>
    <row r="9" spans="1:18" s="13" customFormat="1" ht="15" customHeight="1">
      <c r="A9" s="250" t="s">
        <v>156</v>
      </c>
      <c r="B9" s="149">
        <v>28</v>
      </c>
      <c r="C9" s="149"/>
      <c r="D9" s="173">
        <v>134798</v>
      </c>
      <c r="E9" s="135"/>
      <c r="F9" s="173">
        <v>-33337</v>
      </c>
      <c r="G9" s="283"/>
      <c r="H9" s="173">
        <v>55967</v>
      </c>
      <c r="I9" s="284"/>
      <c r="J9" s="173">
        <v>22433</v>
      </c>
      <c r="K9" s="284"/>
      <c r="L9" s="173">
        <v>2933</v>
      </c>
      <c r="M9" s="284"/>
      <c r="N9" s="173">
        <v>275977</v>
      </c>
      <c r="O9" s="284"/>
      <c r="P9" s="173">
        <v>30448</v>
      </c>
      <c r="Q9" s="284"/>
      <c r="R9" s="173">
        <v>489219</v>
      </c>
    </row>
    <row r="10" spans="1:19" s="13" customFormat="1" ht="14.25" customHeight="1">
      <c r="A10" s="251" t="s">
        <v>157</v>
      </c>
      <c r="B10" s="171"/>
      <c r="C10" s="171"/>
      <c r="D10" s="135"/>
      <c r="E10" s="135"/>
      <c r="F10" s="135"/>
      <c r="G10" s="135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51"/>
      <c r="S10" s="100"/>
    </row>
    <row r="11" spans="1:19" s="13" customFormat="1" ht="14.25" customHeight="1">
      <c r="A11" s="252" t="s">
        <v>158</v>
      </c>
      <c r="B11" s="152"/>
      <c r="C11" s="152"/>
      <c r="D11" s="182">
        <f>D12</f>
        <v>0</v>
      </c>
      <c r="E11" s="135"/>
      <c r="F11" s="183">
        <f>F12</f>
        <v>-805</v>
      </c>
      <c r="G11" s="135"/>
      <c r="H11" s="182">
        <f>H12</f>
        <v>0</v>
      </c>
      <c r="I11" s="147"/>
      <c r="J11" s="182">
        <f>J12</f>
        <v>0</v>
      </c>
      <c r="K11" s="147"/>
      <c r="L11" s="182">
        <f>L12</f>
        <v>0</v>
      </c>
      <c r="M11" s="147"/>
      <c r="N11" s="182">
        <f>N12</f>
        <v>0</v>
      </c>
      <c r="O11" s="147"/>
      <c r="P11" s="182">
        <f>P12</f>
        <v>0</v>
      </c>
      <c r="Q11" s="147"/>
      <c r="R11" s="179">
        <f>R12</f>
        <v>-805</v>
      </c>
      <c r="S11" s="100"/>
    </row>
    <row r="12" spans="1:19" s="13" customFormat="1" ht="14.25" customHeight="1">
      <c r="A12" s="253" t="s">
        <v>159</v>
      </c>
      <c r="B12" s="152"/>
      <c r="C12" s="152"/>
      <c r="D12" s="175">
        <v>0</v>
      </c>
      <c r="E12" s="135"/>
      <c r="F12" s="177">
        <v>-805</v>
      </c>
      <c r="G12" s="135"/>
      <c r="H12" s="175">
        <v>0</v>
      </c>
      <c r="I12" s="147"/>
      <c r="J12" s="175">
        <v>0</v>
      </c>
      <c r="K12" s="147"/>
      <c r="L12" s="175">
        <v>0</v>
      </c>
      <c r="M12" s="147"/>
      <c r="N12" s="175">
        <v>0</v>
      </c>
      <c r="O12" s="147"/>
      <c r="P12" s="175">
        <v>0</v>
      </c>
      <c r="Q12" s="147"/>
      <c r="R12" s="184">
        <f>SUM(D12:Q12)</f>
        <v>-805</v>
      </c>
      <c r="S12" s="100"/>
    </row>
    <row r="13" spans="1:18" s="13" customFormat="1" ht="14.25" customHeight="1">
      <c r="A13" s="252" t="s">
        <v>160</v>
      </c>
      <c r="B13" s="152"/>
      <c r="C13" s="152"/>
      <c r="D13" s="178">
        <v>0</v>
      </c>
      <c r="E13" s="135"/>
      <c r="F13" s="178">
        <v>0</v>
      </c>
      <c r="G13" s="135"/>
      <c r="H13" s="178">
        <f>H14</f>
        <v>3330</v>
      </c>
      <c r="I13" s="147"/>
      <c r="J13" s="178">
        <v>0</v>
      </c>
      <c r="K13" s="147"/>
      <c r="L13" s="178">
        <v>0</v>
      </c>
      <c r="M13" s="147"/>
      <c r="N13" s="178">
        <f>N14</f>
        <v>22362</v>
      </c>
      <c r="O13" s="147"/>
      <c r="P13" s="178">
        <f>P14+P15</f>
        <v>-31976</v>
      </c>
      <c r="Q13" s="147"/>
      <c r="R13" s="178">
        <f>H13+N13+P13</f>
        <v>-6284</v>
      </c>
    </row>
    <row r="14" spans="1:18" s="13" customFormat="1" ht="13.5" customHeight="1">
      <c r="A14" s="254" t="s">
        <v>161</v>
      </c>
      <c r="B14" s="152"/>
      <c r="C14" s="152"/>
      <c r="D14" s="180">
        <v>0</v>
      </c>
      <c r="E14" s="135"/>
      <c r="F14" s="185">
        <v>0</v>
      </c>
      <c r="G14" s="135"/>
      <c r="H14" s="186">
        <v>3330</v>
      </c>
      <c r="I14" s="187"/>
      <c r="J14" s="186">
        <v>0</v>
      </c>
      <c r="K14" s="187"/>
      <c r="L14" s="186">
        <v>0</v>
      </c>
      <c r="M14" s="187"/>
      <c r="N14" s="186">
        <v>22362</v>
      </c>
      <c r="O14" s="187"/>
      <c r="P14" s="186">
        <f>-H14-N14</f>
        <v>-25692</v>
      </c>
      <c r="Q14" s="187"/>
      <c r="R14" s="186">
        <f>SUM(H14:Q14)</f>
        <v>0</v>
      </c>
    </row>
    <row r="15" spans="1:18" s="13" customFormat="1" ht="13.5" customHeight="1">
      <c r="A15" s="254" t="s">
        <v>170</v>
      </c>
      <c r="B15" s="152"/>
      <c r="C15" s="152"/>
      <c r="D15" s="180">
        <v>0</v>
      </c>
      <c r="E15" s="135"/>
      <c r="F15" s="185">
        <v>0</v>
      </c>
      <c r="G15" s="135"/>
      <c r="H15" s="285">
        <f>H16+H17</f>
        <v>0</v>
      </c>
      <c r="I15" s="187"/>
      <c r="J15" s="186">
        <v>0</v>
      </c>
      <c r="K15" s="187"/>
      <c r="L15" s="186">
        <v>0</v>
      </c>
      <c r="M15" s="187"/>
      <c r="N15" s="186">
        <v>0</v>
      </c>
      <c r="O15" s="187"/>
      <c r="P15" s="186">
        <v>-6284</v>
      </c>
      <c r="Q15" s="187"/>
      <c r="R15" s="186">
        <v>-6284</v>
      </c>
    </row>
    <row r="16" spans="1:18" s="13" customFormat="1" ht="15" customHeight="1">
      <c r="A16" s="255" t="s">
        <v>162</v>
      </c>
      <c r="B16" s="152"/>
      <c r="C16" s="152"/>
      <c r="D16" s="188">
        <f>D17+D18</f>
        <v>0</v>
      </c>
      <c r="E16" s="189"/>
      <c r="F16" s="188">
        <f>F17+F18</f>
        <v>0</v>
      </c>
      <c r="G16" s="189"/>
      <c r="H16" s="188">
        <f>H17+H18</f>
        <v>0</v>
      </c>
      <c r="I16" s="190"/>
      <c r="J16" s="191">
        <f>J17+J18</f>
        <v>176</v>
      </c>
      <c r="K16" s="190"/>
      <c r="L16" s="191">
        <f>L17+L18</f>
        <v>-60</v>
      </c>
      <c r="M16" s="190"/>
      <c r="N16" s="188">
        <f>N17+N18</f>
        <v>0</v>
      </c>
      <c r="O16" s="190"/>
      <c r="P16" s="192">
        <f>P17+P18</f>
        <v>40398</v>
      </c>
      <c r="Q16" s="190"/>
      <c r="R16" s="191">
        <f>R17+R18</f>
        <v>40514</v>
      </c>
    </row>
    <row r="17" spans="1:18" s="13" customFormat="1" ht="14.25" customHeight="1">
      <c r="A17" s="256" t="s">
        <v>163</v>
      </c>
      <c r="B17" s="152"/>
      <c r="C17" s="152"/>
      <c r="D17" s="175">
        <v>0</v>
      </c>
      <c r="E17" s="135"/>
      <c r="F17" s="175">
        <v>0</v>
      </c>
      <c r="G17" s="135"/>
      <c r="H17" s="175">
        <v>0</v>
      </c>
      <c r="I17" s="147"/>
      <c r="J17" s="175">
        <v>0</v>
      </c>
      <c r="K17" s="147"/>
      <c r="L17" s="175">
        <v>0</v>
      </c>
      <c r="M17" s="147"/>
      <c r="N17" s="175">
        <v>0</v>
      </c>
      <c r="O17" s="147"/>
      <c r="P17" s="176">
        <v>40382</v>
      </c>
      <c r="Q17" s="147"/>
      <c r="R17" s="181">
        <f>SUM(P17:Q17)</f>
        <v>40382</v>
      </c>
    </row>
    <row r="18" spans="1:18" s="13" customFormat="1" ht="12.75" customHeight="1">
      <c r="A18" s="256" t="s">
        <v>164</v>
      </c>
      <c r="B18" s="152"/>
      <c r="C18" s="152"/>
      <c r="D18" s="180">
        <v>0</v>
      </c>
      <c r="E18" s="135"/>
      <c r="F18" s="180">
        <v>0</v>
      </c>
      <c r="G18" s="135"/>
      <c r="H18" s="180">
        <v>0</v>
      </c>
      <c r="I18" s="147"/>
      <c r="J18" s="180">
        <v>176</v>
      </c>
      <c r="K18" s="147"/>
      <c r="L18" s="186">
        <v>-60</v>
      </c>
      <c r="M18" s="187"/>
      <c r="N18" s="186">
        <v>0</v>
      </c>
      <c r="O18" s="187"/>
      <c r="P18" s="186">
        <v>16</v>
      </c>
      <c r="Q18" s="187"/>
      <c r="R18" s="186">
        <f>SUM(J18:Q18)</f>
        <v>132</v>
      </c>
    </row>
    <row r="19" spans="1:18" s="13" customFormat="1" ht="12.75" customHeight="1">
      <c r="A19" s="257" t="s">
        <v>165</v>
      </c>
      <c r="B19" s="152"/>
      <c r="C19" s="152"/>
      <c r="D19" s="180">
        <v>0</v>
      </c>
      <c r="E19" s="135"/>
      <c r="F19" s="180">
        <v>0</v>
      </c>
      <c r="G19" s="135"/>
      <c r="H19" s="180">
        <v>0</v>
      </c>
      <c r="I19" s="147"/>
      <c r="J19" s="180">
        <v>-569</v>
      </c>
      <c r="K19" s="180"/>
      <c r="L19" s="175">
        <v>0</v>
      </c>
      <c r="M19" s="174"/>
      <c r="N19" s="180">
        <v>0</v>
      </c>
      <c r="O19" s="180"/>
      <c r="P19" s="180">
        <f>-J19-L19</f>
        <v>569</v>
      </c>
      <c r="Q19" s="147"/>
      <c r="R19" s="180">
        <v>0</v>
      </c>
    </row>
    <row r="20" spans="1:18" s="13" customFormat="1" ht="15.75" customHeight="1" thickBot="1">
      <c r="A20" s="258" t="s">
        <v>166</v>
      </c>
      <c r="B20" s="149">
        <v>28</v>
      </c>
      <c r="C20" s="149"/>
      <c r="D20" s="153">
        <f>D9+D11+D16+D19</f>
        <v>134798</v>
      </c>
      <c r="E20" s="135"/>
      <c r="F20" s="153">
        <f>F9+F11+F16+F19</f>
        <v>-34142</v>
      </c>
      <c r="G20" s="135"/>
      <c r="H20" s="153">
        <f>H9+H11+H16+H19+H13</f>
        <v>59297</v>
      </c>
      <c r="I20" s="147"/>
      <c r="J20" s="153">
        <f>J9+J11+J16+J19</f>
        <v>22040</v>
      </c>
      <c r="K20" s="147"/>
      <c r="L20" s="153">
        <f>L9+L11+L16+L19</f>
        <v>2873</v>
      </c>
      <c r="M20" s="147"/>
      <c r="N20" s="153">
        <f>N9+N11+N16+N19+N13</f>
        <v>298339</v>
      </c>
      <c r="O20" s="147"/>
      <c r="P20" s="153">
        <f>P9+P11+P16+P19+P13</f>
        <v>39439</v>
      </c>
      <c r="Q20" s="147"/>
      <c r="R20" s="153">
        <f>R9+R11+R16+R19+R13</f>
        <v>522644</v>
      </c>
    </row>
    <row r="21" spans="1:18" s="13" customFormat="1" ht="12" customHeight="1" thickTop="1">
      <c r="A21" s="148"/>
      <c r="B21" s="152"/>
      <c r="C21" s="152"/>
      <c r="D21" s="135"/>
      <c r="E21" s="135"/>
      <c r="F21" s="135"/>
      <c r="G21" s="135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51"/>
    </row>
    <row r="22" spans="1:18" s="13" customFormat="1" ht="12" customHeight="1">
      <c r="A22" s="259" t="s">
        <v>167</v>
      </c>
      <c r="B22" s="171"/>
      <c r="C22" s="171"/>
      <c r="D22" s="135"/>
      <c r="E22" s="135"/>
      <c r="F22" s="135"/>
      <c r="G22" s="135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51"/>
    </row>
    <row r="23" spans="1:18" s="13" customFormat="1" ht="12" customHeight="1">
      <c r="A23" s="263" t="s">
        <v>181</v>
      </c>
      <c r="B23" s="152"/>
      <c r="C23" s="152"/>
      <c r="D23" s="182">
        <f>D25</f>
        <v>0</v>
      </c>
      <c r="E23" s="135"/>
      <c r="F23" s="183">
        <f>F25+F24</f>
        <v>486</v>
      </c>
      <c r="G23" s="135"/>
      <c r="H23" s="182">
        <f>H25</f>
        <v>0</v>
      </c>
      <c r="I23" s="147"/>
      <c r="J23" s="182">
        <f>J25</f>
        <v>0</v>
      </c>
      <c r="K23" s="147"/>
      <c r="L23" s="182">
        <f>L25</f>
        <v>0</v>
      </c>
      <c r="M23" s="147"/>
      <c r="N23" s="182">
        <f>N25</f>
        <v>0</v>
      </c>
      <c r="O23" s="147"/>
      <c r="P23" s="179">
        <f>P24+P25</f>
        <v>-144</v>
      </c>
      <c r="Q23" s="147"/>
      <c r="R23" s="179">
        <f>R25+R24</f>
        <v>342</v>
      </c>
    </row>
    <row r="24" spans="1:18" s="13" customFormat="1" ht="12" customHeight="1">
      <c r="A24" s="253" t="s">
        <v>168</v>
      </c>
      <c r="B24" s="152"/>
      <c r="C24" s="152"/>
      <c r="D24" s="175"/>
      <c r="E24" s="135"/>
      <c r="F24" s="286">
        <v>949</v>
      </c>
      <c r="G24" s="135"/>
      <c r="H24" s="175"/>
      <c r="I24" s="147"/>
      <c r="J24" s="175"/>
      <c r="K24" s="147"/>
      <c r="L24" s="175"/>
      <c r="M24" s="147"/>
      <c r="N24" s="175"/>
      <c r="O24" s="147"/>
      <c r="P24" s="177">
        <v>-144</v>
      </c>
      <c r="Q24" s="147"/>
      <c r="R24" s="184">
        <f>SUM(D24:Q24)</f>
        <v>805</v>
      </c>
    </row>
    <row r="25" spans="1:18" s="13" customFormat="1" ht="12" customHeight="1">
      <c r="A25" s="253" t="s">
        <v>159</v>
      </c>
      <c r="B25" s="152"/>
      <c r="C25" s="152"/>
      <c r="D25" s="175">
        <v>0</v>
      </c>
      <c r="E25" s="135"/>
      <c r="F25" s="177">
        <v>-463</v>
      </c>
      <c r="G25" s="135"/>
      <c r="H25" s="175">
        <v>0</v>
      </c>
      <c r="I25" s="147"/>
      <c r="J25" s="175">
        <v>0</v>
      </c>
      <c r="K25" s="147"/>
      <c r="L25" s="175">
        <v>0</v>
      </c>
      <c r="M25" s="147"/>
      <c r="N25" s="175">
        <v>0</v>
      </c>
      <c r="O25" s="147"/>
      <c r="P25" s="175">
        <v>0</v>
      </c>
      <c r="Q25" s="147"/>
      <c r="R25" s="184">
        <f>SUM(D25:Q25)</f>
        <v>-463</v>
      </c>
    </row>
    <row r="26" spans="1:18" s="13" customFormat="1" ht="12" customHeight="1">
      <c r="A26" s="252" t="s">
        <v>160</v>
      </c>
      <c r="B26" s="152"/>
      <c r="C26" s="152"/>
      <c r="D26" s="178">
        <v>0</v>
      </c>
      <c r="E26" s="135"/>
      <c r="F26" s="178">
        <v>0</v>
      </c>
      <c r="G26" s="135"/>
      <c r="H26" s="178">
        <f>H27</f>
        <v>4038</v>
      </c>
      <c r="I26" s="147"/>
      <c r="J26" s="178">
        <v>0</v>
      </c>
      <c r="K26" s="147"/>
      <c r="L26" s="178">
        <v>0</v>
      </c>
      <c r="M26" s="147"/>
      <c r="N26" s="178">
        <f>N27</f>
        <v>23257</v>
      </c>
      <c r="O26" s="147"/>
      <c r="P26" s="178">
        <f>P27+P28+P29</f>
        <v>-41125</v>
      </c>
      <c r="Q26" s="147"/>
      <c r="R26" s="178">
        <f>H26+N26+P26</f>
        <v>-13830</v>
      </c>
    </row>
    <row r="27" spans="1:18" s="13" customFormat="1" ht="12" customHeight="1">
      <c r="A27" s="254" t="s">
        <v>161</v>
      </c>
      <c r="B27" s="152"/>
      <c r="C27" s="152"/>
      <c r="D27" s="180">
        <v>0</v>
      </c>
      <c r="E27" s="135"/>
      <c r="F27" s="185">
        <v>0</v>
      </c>
      <c r="G27" s="135"/>
      <c r="H27" s="186">
        <v>4038</v>
      </c>
      <c r="I27" s="187"/>
      <c r="J27" s="186">
        <v>0</v>
      </c>
      <c r="K27" s="187"/>
      <c r="L27" s="186">
        <v>0</v>
      </c>
      <c r="M27" s="187"/>
      <c r="N27" s="186">
        <v>23257</v>
      </c>
      <c r="O27" s="187"/>
      <c r="P27" s="186">
        <f>-H27-N27</f>
        <v>-27295</v>
      </c>
      <c r="Q27" s="187"/>
      <c r="R27" s="186">
        <f>SUM(H27:Q27)</f>
        <v>0</v>
      </c>
    </row>
    <row r="28" spans="1:18" s="13" customFormat="1" ht="12" customHeight="1">
      <c r="A28" s="254" t="s">
        <v>169</v>
      </c>
      <c r="B28" s="152"/>
      <c r="C28" s="152"/>
      <c r="D28" s="180">
        <v>0</v>
      </c>
      <c r="E28" s="135"/>
      <c r="F28" s="185">
        <v>0</v>
      </c>
      <c r="G28" s="135"/>
      <c r="H28" s="285">
        <f>H30+H31</f>
        <v>0</v>
      </c>
      <c r="I28" s="187"/>
      <c r="J28" s="186">
        <v>0</v>
      </c>
      <c r="K28" s="187"/>
      <c r="L28" s="186">
        <v>0</v>
      </c>
      <c r="M28" s="187"/>
      <c r="N28" s="186">
        <v>0</v>
      </c>
      <c r="O28" s="187"/>
      <c r="P28" s="186">
        <v>-8798</v>
      </c>
      <c r="Q28" s="187"/>
      <c r="R28" s="186">
        <f>P28</f>
        <v>-8798</v>
      </c>
    </row>
    <row r="29" spans="1:18" s="13" customFormat="1" ht="12" customHeight="1">
      <c r="A29" s="254" t="s">
        <v>171</v>
      </c>
      <c r="B29" s="152"/>
      <c r="C29" s="152"/>
      <c r="D29" s="180"/>
      <c r="E29" s="135"/>
      <c r="F29" s="185"/>
      <c r="G29" s="135"/>
      <c r="H29" s="285">
        <v>0</v>
      </c>
      <c r="I29" s="187"/>
      <c r="J29" s="186"/>
      <c r="K29" s="187"/>
      <c r="L29" s="186"/>
      <c r="M29" s="187"/>
      <c r="N29" s="186"/>
      <c r="O29" s="187"/>
      <c r="P29" s="186">
        <v>-5032</v>
      </c>
      <c r="Q29" s="187"/>
      <c r="R29" s="186">
        <f>P29</f>
        <v>-5032</v>
      </c>
    </row>
    <row r="30" spans="1:18" s="13" customFormat="1" ht="12" customHeight="1">
      <c r="A30" s="255" t="s">
        <v>162</v>
      </c>
      <c r="B30" s="152"/>
      <c r="C30" s="152"/>
      <c r="D30" s="188">
        <f>D31+D32</f>
        <v>0</v>
      </c>
      <c r="E30" s="189"/>
      <c r="F30" s="188">
        <f>F31+F32</f>
        <v>0</v>
      </c>
      <c r="G30" s="189"/>
      <c r="H30" s="188">
        <f>H31+H32</f>
        <v>0</v>
      </c>
      <c r="I30" s="190"/>
      <c r="J30" s="191">
        <f>J31+J32</f>
        <v>-37</v>
      </c>
      <c r="K30" s="190"/>
      <c r="L30" s="191">
        <f>L31+L32</f>
        <v>-637</v>
      </c>
      <c r="M30" s="190"/>
      <c r="N30" s="188">
        <f>N31+N32</f>
        <v>0</v>
      </c>
      <c r="O30" s="190"/>
      <c r="P30" s="192">
        <f>P31+P32</f>
        <v>27807</v>
      </c>
      <c r="Q30" s="190"/>
      <c r="R30" s="191">
        <f>SUM(D30:Q30)</f>
        <v>27133</v>
      </c>
    </row>
    <row r="31" spans="1:18" s="13" customFormat="1" ht="12" customHeight="1">
      <c r="A31" s="256" t="s">
        <v>163</v>
      </c>
      <c r="B31" s="152"/>
      <c r="C31" s="152"/>
      <c r="D31" s="175">
        <v>0</v>
      </c>
      <c r="E31" s="135"/>
      <c r="F31" s="175">
        <v>0</v>
      </c>
      <c r="G31" s="135"/>
      <c r="H31" s="175">
        <v>0</v>
      </c>
      <c r="I31" s="147"/>
      <c r="J31" s="175">
        <v>0</v>
      </c>
      <c r="K31" s="147"/>
      <c r="L31" s="175">
        <v>0</v>
      </c>
      <c r="M31" s="147"/>
      <c r="N31" s="175">
        <v>0</v>
      </c>
      <c r="O31" s="147"/>
      <c r="P31" s="176">
        <f>'[4]IS'!C28</f>
        <v>27965</v>
      </c>
      <c r="Q31" s="147"/>
      <c r="R31" s="181">
        <f>SUM(P31:Q31)</f>
        <v>27965</v>
      </c>
    </row>
    <row r="32" spans="1:18" s="13" customFormat="1" ht="12" customHeight="1">
      <c r="A32" s="256" t="s">
        <v>164</v>
      </c>
      <c r="B32" s="152"/>
      <c r="C32" s="152"/>
      <c r="D32" s="180">
        <v>0</v>
      </c>
      <c r="E32" s="135"/>
      <c r="F32" s="180">
        <v>0</v>
      </c>
      <c r="G32" s="135"/>
      <c r="H32" s="180">
        <v>0</v>
      </c>
      <c r="I32" s="147"/>
      <c r="J32" s="287">
        <f>'[2]28 c'!$C$31+'[2]28 c'!$C$32</f>
        <v>-37</v>
      </c>
      <c r="K32" s="147"/>
      <c r="L32" s="186">
        <f>'[4]IS'!C32</f>
        <v>-637</v>
      </c>
      <c r="M32" s="187"/>
      <c r="N32" s="186">
        <v>0</v>
      </c>
      <c r="O32" s="187"/>
      <c r="P32" s="186">
        <f>'[4]IS'!C33</f>
        <v>-158</v>
      </c>
      <c r="Q32" s="187"/>
      <c r="R32" s="186">
        <f>SUM(J32:Q32)</f>
        <v>-832</v>
      </c>
    </row>
    <row r="33" spans="1:18" s="13" customFormat="1" ht="12" customHeight="1">
      <c r="A33" s="257" t="s">
        <v>165</v>
      </c>
      <c r="B33" s="152"/>
      <c r="C33" s="152"/>
      <c r="D33" s="180">
        <v>0</v>
      </c>
      <c r="E33" s="135"/>
      <c r="F33" s="180">
        <v>0</v>
      </c>
      <c r="G33" s="135"/>
      <c r="H33" s="180">
        <v>0</v>
      </c>
      <c r="I33" s="147"/>
      <c r="J33" s="180">
        <v>-409</v>
      </c>
      <c r="K33" s="180"/>
      <c r="L33" s="181">
        <v>46</v>
      </c>
      <c r="M33" s="174"/>
      <c r="N33" s="180">
        <v>0</v>
      </c>
      <c r="O33" s="180"/>
      <c r="P33" s="180">
        <f>-J33-L33</f>
        <v>363</v>
      </c>
      <c r="Q33" s="147"/>
      <c r="R33" s="180">
        <v>0</v>
      </c>
    </row>
    <row r="34" spans="1:18" s="13" customFormat="1" ht="19.5" customHeight="1" thickBot="1">
      <c r="A34" s="148" t="s">
        <v>192</v>
      </c>
      <c r="B34" s="149">
        <v>28</v>
      </c>
      <c r="C34" s="149"/>
      <c r="D34" s="153">
        <f>D20+D30+D33+D26+D23</f>
        <v>134798</v>
      </c>
      <c r="E34" s="135"/>
      <c r="F34" s="153">
        <f>F20+F30+F33+F26+F23</f>
        <v>-33656</v>
      </c>
      <c r="G34" s="135"/>
      <c r="H34" s="153">
        <f>H20+H30+H33+H26+H23</f>
        <v>63335</v>
      </c>
      <c r="I34" s="147"/>
      <c r="J34" s="153">
        <f>J20+J30+J33+J26+J23</f>
        <v>21594</v>
      </c>
      <c r="K34" s="147"/>
      <c r="L34" s="153">
        <f>L20+L30+L33+L26+L23</f>
        <v>2282</v>
      </c>
      <c r="M34" s="147"/>
      <c r="N34" s="153">
        <f>N20+N30+N33+N26+N23</f>
        <v>321596</v>
      </c>
      <c r="O34" s="147"/>
      <c r="P34" s="153">
        <f>P20+P30+P33+P26+P23</f>
        <v>26340</v>
      </c>
      <c r="Q34" s="147"/>
      <c r="R34" s="153">
        <f>R20+R30+R33+R26+R23</f>
        <v>536289</v>
      </c>
    </row>
    <row r="35" spans="1:18" s="13" customFormat="1" ht="12" customHeight="1" thickTop="1">
      <c r="A35" s="148"/>
      <c r="B35" s="152"/>
      <c r="C35" s="152"/>
      <c r="D35" s="135"/>
      <c r="E35" s="135"/>
      <c r="F35" s="135"/>
      <c r="G35" s="135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51"/>
    </row>
    <row r="36" spans="1:18" s="13" customFormat="1" ht="12" customHeight="1">
      <c r="A36" s="148"/>
      <c r="B36" s="152"/>
      <c r="C36" s="152"/>
      <c r="D36" s="135"/>
      <c r="E36" s="135"/>
      <c r="F36" s="135"/>
      <c r="G36" s="135"/>
      <c r="H36" s="147"/>
      <c r="I36" s="147"/>
      <c r="J36" s="147"/>
      <c r="K36" s="147"/>
      <c r="L36" s="147"/>
      <c r="M36" s="147"/>
      <c r="N36" s="147"/>
      <c r="O36" s="147"/>
      <c r="P36" s="151"/>
      <c r="Q36" s="147"/>
      <c r="R36" s="151"/>
    </row>
    <row r="37" spans="1:18" s="13" customFormat="1" ht="12" customHeight="1">
      <c r="A37" s="148"/>
      <c r="B37" s="152"/>
      <c r="C37" s="152"/>
      <c r="D37" s="135"/>
      <c r="E37" s="135"/>
      <c r="F37" s="135"/>
      <c r="G37" s="135"/>
      <c r="H37" s="147"/>
      <c r="I37" s="147"/>
      <c r="J37" s="147"/>
      <c r="K37" s="147"/>
      <c r="L37" s="151"/>
      <c r="M37" s="147"/>
      <c r="N37" s="147"/>
      <c r="O37" s="147"/>
      <c r="P37" s="226"/>
      <c r="Q37" s="147"/>
      <c r="R37" s="151"/>
    </row>
    <row r="38" spans="1:18" s="13" customFormat="1" ht="12" customHeight="1">
      <c r="A38" s="148"/>
      <c r="B38" s="152"/>
      <c r="C38" s="152"/>
      <c r="D38" s="135"/>
      <c r="E38" s="135"/>
      <c r="F38" s="135"/>
      <c r="G38" s="135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51"/>
    </row>
    <row r="39" spans="1:18" s="13" customFormat="1" ht="12" customHeight="1">
      <c r="A39" s="148"/>
      <c r="B39" s="152"/>
      <c r="C39" s="152"/>
      <c r="D39" s="135"/>
      <c r="E39" s="135"/>
      <c r="F39" s="135"/>
      <c r="G39" s="135"/>
      <c r="H39" s="147"/>
      <c r="I39" s="147"/>
      <c r="J39" s="147"/>
      <c r="K39" s="147"/>
      <c r="L39" s="147"/>
      <c r="M39" s="147"/>
      <c r="N39" s="147"/>
      <c r="O39" s="147"/>
      <c r="P39" s="151"/>
      <c r="Q39" s="147"/>
      <c r="R39" s="151"/>
    </row>
    <row r="40" spans="1:18" s="9" customFormat="1" ht="15">
      <c r="A40" s="154" t="str">
        <f>SCF!A58</f>
        <v>The accompanying notes on pages 5 to 140 form an integral part of the individual financial statements.</v>
      </c>
      <c r="B40" s="155"/>
      <c r="C40" s="155"/>
      <c r="D40" s="152"/>
      <c r="E40" s="152"/>
      <c r="F40" s="152"/>
      <c r="G40" s="152"/>
      <c r="H40" s="150"/>
      <c r="I40" s="152"/>
      <c r="J40" s="150"/>
      <c r="K40" s="152"/>
      <c r="L40" s="150"/>
      <c r="M40" s="152"/>
      <c r="N40" s="150"/>
      <c r="O40" s="152"/>
      <c r="P40" s="150"/>
      <c r="Q40" s="152"/>
      <c r="R40" s="156"/>
    </row>
    <row r="41" spans="1:18" s="9" customFormat="1" ht="8.25" customHeight="1">
      <c r="A41" s="154"/>
      <c r="B41" s="155"/>
      <c r="C41" s="155"/>
      <c r="D41" s="152"/>
      <c r="E41" s="152"/>
      <c r="F41" s="152"/>
      <c r="G41" s="152"/>
      <c r="H41" s="150"/>
      <c r="I41" s="152"/>
      <c r="J41" s="150"/>
      <c r="K41" s="152"/>
      <c r="L41" s="150"/>
      <c r="M41" s="152"/>
      <c r="N41" s="150"/>
      <c r="O41" s="152"/>
      <c r="P41" s="150"/>
      <c r="Q41" s="152"/>
      <c r="R41" s="156"/>
    </row>
    <row r="42" spans="1:18" s="9" customFormat="1" ht="14.25" customHeight="1">
      <c r="A42" s="154"/>
      <c r="B42" s="155"/>
      <c r="C42" s="155"/>
      <c r="D42" s="152"/>
      <c r="E42" s="152"/>
      <c r="F42" s="152"/>
      <c r="G42" s="152"/>
      <c r="H42" s="150"/>
      <c r="I42" s="152"/>
      <c r="J42" s="150"/>
      <c r="K42" s="152"/>
      <c r="L42" s="150"/>
      <c r="M42" s="152"/>
      <c r="N42" s="150"/>
      <c r="O42" s="152"/>
      <c r="P42" s="150"/>
      <c r="Q42" s="152"/>
      <c r="R42" s="156"/>
    </row>
    <row r="43" spans="1:18" s="9" customFormat="1" ht="11.25" customHeight="1">
      <c r="A43" s="154"/>
      <c r="B43" s="155"/>
      <c r="C43" s="155"/>
      <c r="D43" s="152"/>
      <c r="E43" s="152"/>
      <c r="F43" s="152"/>
      <c r="G43" s="152"/>
      <c r="H43" s="150"/>
      <c r="I43" s="152"/>
      <c r="J43" s="150"/>
      <c r="K43" s="152"/>
      <c r="L43" s="150"/>
      <c r="M43" s="152"/>
      <c r="N43" s="150"/>
      <c r="O43" s="152"/>
      <c r="P43" s="150"/>
      <c r="Q43" s="152"/>
      <c r="R43" s="156"/>
    </row>
    <row r="44" spans="1:18" s="9" customFormat="1" ht="15" customHeight="1">
      <c r="A44" s="154"/>
      <c r="B44" s="155"/>
      <c r="C44" s="155"/>
      <c r="D44" s="152"/>
      <c r="E44" s="152"/>
      <c r="F44" s="152"/>
      <c r="G44" s="152"/>
      <c r="H44" s="150"/>
      <c r="I44" s="152"/>
      <c r="J44" s="150"/>
      <c r="K44" s="152"/>
      <c r="L44" s="150"/>
      <c r="M44" s="152"/>
      <c r="N44" s="150"/>
      <c r="O44" s="152"/>
      <c r="P44" s="150"/>
      <c r="Q44" s="152"/>
      <c r="R44" s="156"/>
    </row>
    <row r="45" spans="1:18" s="125" customFormat="1" ht="13.5" customHeight="1">
      <c r="A45" s="157" t="s">
        <v>56</v>
      </c>
      <c r="B45" s="158" t="s">
        <v>172</v>
      </c>
      <c r="C45" s="158"/>
      <c r="D45" s="159"/>
      <c r="E45" s="159"/>
      <c r="F45" s="159"/>
      <c r="G45" s="159"/>
      <c r="H45" s="158" t="s">
        <v>174</v>
      </c>
      <c r="I45" s="159"/>
      <c r="J45" s="159"/>
      <c r="K45" s="159"/>
      <c r="L45" s="159"/>
      <c r="M45" s="159"/>
      <c r="N45" s="159"/>
      <c r="O45" s="159"/>
      <c r="P45" s="159"/>
      <c r="Q45" s="158"/>
      <c r="R45" s="158"/>
    </row>
    <row r="46" spans="1:18" s="125" customFormat="1" ht="11.25" customHeight="1">
      <c r="A46" s="160" t="s">
        <v>7</v>
      </c>
      <c r="B46" s="159"/>
      <c r="C46" s="159"/>
      <c r="D46" s="154" t="s">
        <v>173</v>
      </c>
      <c r="E46" s="159"/>
      <c r="F46" s="159"/>
      <c r="G46" s="159"/>
      <c r="H46" s="159"/>
      <c r="I46" s="154"/>
      <c r="J46" s="158" t="s">
        <v>175</v>
      </c>
      <c r="K46" s="159"/>
      <c r="L46" s="159"/>
      <c r="M46" s="159"/>
      <c r="N46" s="159"/>
      <c r="O46" s="159"/>
      <c r="P46" s="159"/>
      <c r="Q46" s="158"/>
      <c r="R46" s="158"/>
    </row>
    <row r="47" spans="1:18" s="125" customFormat="1" ht="11.25" customHeight="1">
      <c r="A47" s="160"/>
      <c r="B47" s="159"/>
      <c r="C47" s="159"/>
      <c r="D47" s="154"/>
      <c r="E47" s="159"/>
      <c r="F47" s="159"/>
      <c r="G47" s="159"/>
      <c r="H47" s="159"/>
      <c r="I47" s="154"/>
      <c r="J47" s="158"/>
      <c r="K47" s="159"/>
      <c r="L47" s="159"/>
      <c r="M47" s="159"/>
      <c r="N47" s="159"/>
      <c r="O47" s="159"/>
      <c r="P47" s="159"/>
      <c r="Q47" s="158"/>
      <c r="R47" s="158"/>
    </row>
    <row r="48" spans="1:18" s="125" customFormat="1" ht="11.25" customHeight="1">
      <c r="A48" s="160"/>
      <c r="B48" s="159"/>
      <c r="C48" s="159"/>
      <c r="D48" s="154"/>
      <c r="E48" s="159"/>
      <c r="F48" s="159"/>
      <c r="G48" s="159"/>
      <c r="H48" s="159"/>
      <c r="I48" s="154"/>
      <c r="J48" s="158"/>
      <c r="K48" s="159"/>
      <c r="L48" s="159"/>
      <c r="M48" s="159"/>
      <c r="N48" s="159"/>
      <c r="O48" s="159"/>
      <c r="P48" s="159"/>
      <c r="Q48" s="158"/>
      <c r="R48" s="158"/>
    </row>
    <row r="49" spans="1:18" s="125" customFormat="1" ht="11.25" customHeight="1">
      <c r="A49" s="217"/>
      <c r="B49" s="218"/>
      <c r="C49" s="159"/>
      <c r="D49" s="154"/>
      <c r="E49" s="159"/>
      <c r="F49" s="159"/>
      <c r="G49" s="159"/>
      <c r="H49" s="159"/>
      <c r="I49" s="154"/>
      <c r="J49" s="158"/>
      <c r="K49" s="159"/>
      <c r="L49" s="159"/>
      <c r="M49" s="159"/>
      <c r="N49" s="159"/>
      <c r="O49" s="159"/>
      <c r="P49" s="159"/>
      <c r="Q49" s="158"/>
      <c r="R49" s="158"/>
    </row>
    <row r="50" spans="1:18" s="125" customFormat="1" ht="11.25" customHeight="1">
      <c r="A50" s="217"/>
      <c r="B50" s="218"/>
      <c r="C50" s="159"/>
      <c r="D50" s="154"/>
      <c r="E50" s="159"/>
      <c r="F50" s="159"/>
      <c r="G50" s="159"/>
      <c r="H50" s="159"/>
      <c r="I50" s="154"/>
      <c r="J50" s="158"/>
      <c r="K50" s="159"/>
      <c r="L50" s="159"/>
      <c r="M50" s="159"/>
      <c r="N50" s="159"/>
      <c r="O50" s="159"/>
      <c r="P50" s="159"/>
      <c r="Q50" s="158"/>
      <c r="R50" s="158"/>
    </row>
    <row r="51" spans="1:18" s="125" customFormat="1" ht="11.25" customHeight="1">
      <c r="A51" s="217"/>
      <c r="B51" s="218"/>
      <c r="C51" s="159"/>
      <c r="D51" s="154"/>
      <c r="E51" s="159"/>
      <c r="F51" s="159"/>
      <c r="G51" s="159"/>
      <c r="H51" s="159"/>
      <c r="I51" s="154"/>
      <c r="J51" s="158"/>
      <c r="K51" s="159"/>
      <c r="L51" s="159"/>
      <c r="M51" s="159"/>
      <c r="N51" s="159"/>
      <c r="O51" s="159"/>
      <c r="P51" s="159"/>
      <c r="Q51" s="158"/>
      <c r="R51" s="158"/>
    </row>
    <row r="52" spans="1:3" ht="15">
      <c r="A52" s="126"/>
      <c r="B52"/>
      <c r="C52"/>
    </row>
    <row r="61" spans="1:3" ht="15">
      <c r="A61" s="32"/>
      <c r="B61" s="32"/>
      <c r="C61" s="32"/>
    </row>
  </sheetData>
  <sheetProtection/>
  <mergeCells count="11">
    <mergeCell ref="A2:R2"/>
    <mergeCell ref="D4:D5"/>
    <mergeCell ref="F4:F5"/>
    <mergeCell ref="A4:A5"/>
    <mergeCell ref="B4:B5"/>
    <mergeCell ref="H4:H5"/>
    <mergeCell ref="J4:J5"/>
    <mergeCell ref="L4:L5"/>
    <mergeCell ref="N4:N5"/>
    <mergeCell ref="P4:P5"/>
    <mergeCell ref="R4:R5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landscape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Investor Relations</cp:lastModifiedBy>
  <cp:lastPrinted>2020-10-22T09:22:06Z</cp:lastPrinted>
  <dcterms:created xsi:type="dcterms:W3CDTF">2003-02-07T14:36:34Z</dcterms:created>
  <dcterms:modified xsi:type="dcterms:W3CDTF">2021-01-29T13:23:32Z</dcterms:modified>
  <cp:category/>
  <cp:version/>
  <cp:contentType/>
  <cp:contentStatus/>
</cp:coreProperties>
</file>