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тчети\2021\Annual Consolidated 2021\PL\"/>
    </mc:Choice>
  </mc:AlternateContent>
  <xr:revisionPtr revIDLastSave="0" documentId="13_ncr:1_{F4D433D9-A055-460E-8CAA-1FC9C6EED3C3}" xr6:coauthVersionLast="47" xr6:coauthVersionMax="47" xr10:uidLastSave="{00000000-0000-0000-0000-000000000000}"/>
  <bookViews>
    <workbookView xWindow="-110" yWindow="-110" windowWidth="29020" windowHeight="17620" tabRatio="686" xr2:uid="{00000000-000D-0000-FFFF-FFFF00000000}"/>
  </bookViews>
  <sheets>
    <sheet name="Cover " sheetId="1" r:id="rId1"/>
    <sheet name="SCI" sheetId="2" r:id="rId2"/>
    <sheet name="SFP" sheetId="3" r:id="rId3"/>
    <sheet name="SCF" sheetId="4" r:id="rId4"/>
    <sheet name="SEQ" sheetId="5" r:id="rId5"/>
  </sheets>
  <definedNames>
    <definedName name="AS2DocOpenMode" hidden="1">"AS2DocumentEdit"</definedName>
    <definedName name="_xlnm.Database" localSheetId="4">#REF!</definedName>
    <definedName name="_xlnm.Database">#REF!</definedName>
    <definedName name="_xlnm.Print_Area" localSheetId="0">'Cover '!$A$1:$I$39</definedName>
    <definedName name="_xlnm.Print_Area" localSheetId="3">SCF!$A$1:$E$77</definedName>
    <definedName name="_xlnm.Print_Area" localSheetId="1">SCI!$A$1:$H$76</definedName>
    <definedName name="_xlnm.Print_Area" localSheetId="2">SFP!$A$1:$H$83</definedName>
    <definedName name="_xlnm.Print_Titles" localSheetId="1">SCI!$1:$2</definedName>
    <definedName name="Z_0C92A18C_82C1_43C8_B8D2_6F7E21DEB0D9_.wvu.Cols" localSheetId="3" hidden="1">SCF!$G:$IV</definedName>
    <definedName name="Z_0C92A18C_82C1_43C8_B8D2_6F7E21DEB0D9_.wvu.Cols" localSheetId="4" hidden="1">SEQ!#REF!</definedName>
    <definedName name="Z_0C92A18C_82C1_43C8_B8D2_6F7E21DEB0D9_.wvu.Rows" localSheetId="3" hidden="1">SCF!$81:$65547</definedName>
    <definedName name="Z_2BD2C2C3_AF9C_11D6_9CEF_00D009775214_.wvu.Cols" localSheetId="3" hidden="1">SCF!$G:$IV</definedName>
    <definedName name="Z_2BD2C2C3_AF9C_11D6_9CEF_00D009775214_.wvu.Cols" localSheetId="4" hidden="1">SEQ!#REF!</definedName>
    <definedName name="Z_2BD2C2C3_AF9C_11D6_9CEF_00D009775214_.wvu.PrintArea" localSheetId="3" hidden="1">SCF!$A$1:$F$46</definedName>
    <definedName name="Z_2BD2C2C3_AF9C_11D6_9CEF_00D009775214_.wvu.Rows" localSheetId="3" hidden="1">SCF!$79:$65547</definedName>
    <definedName name="Z_3DF3D3DF_0C20_498D_AC7F_CE0D39724717_.wvu.Cols" localSheetId="3" hidden="1">SCF!$G:$IV</definedName>
    <definedName name="Z_3DF3D3DF_0C20_498D_AC7F_CE0D39724717_.wvu.Cols" localSheetId="4" hidden="1">SEQ!#REF!</definedName>
    <definedName name="Z_3DF3D3DF_0C20_498D_AC7F_CE0D39724717_.wvu.Rows" localSheetId="3" hidden="1">SCF!$81:$65547,SCF!$63:$64</definedName>
    <definedName name="Z_92AC9888_5B7E_11D6_9CEE_00D009757B57_.wvu.Cols" localSheetId="3" hidden="1">SCF!$G:$G</definedName>
    <definedName name="Z_9656BBF7_C4A3_41EC_B0C6_A21B380E3C2F_.wvu.Cols" localSheetId="3" hidden="1">SCF!$G:$G</definedName>
    <definedName name="Z_9656BBF7_C4A3_41EC_B0C6_A21B380E3C2F_.wvu.Cols" localSheetId="4" hidden="1">SEQ!#REF!</definedName>
    <definedName name="Z_9656BBF7_C4A3_41EC_B0C6_A21B380E3C2F_.wvu.PrintArea" localSheetId="4" hidden="1">SEQ!$A$1:$S$61</definedName>
    <definedName name="Z_9656BBF7_C4A3_41EC_B0C6_A21B380E3C2F_.wvu.Rows" localSheetId="3" hidden="1">SCF!$81:$65547,SCF!$63:$64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3" l="1"/>
  <c r="D13" i="3"/>
  <c r="Q52" i="5"/>
  <c r="D57" i="2"/>
  <c r="D53" i="2"/>
  <c r="D27" i="2"/>
  <c r="D45" i="2" l="1"/>
  <c r="D39" i="2"/>
  <c r="S53" i="5"/>
  <c r="I53" i="5"/>
  <c r="E59" i="4" l="1"/>
  <c r="D35" i="3" l="1"/>
  <c r="C59" i="4" l="1"/>
  <c r="E40" i="4"/>
  <c r="C40" i="4"/>
  <c r="S39" i="5" l="1"/>
  <c r="W39" i="5" s="1"/>
  <c r="S38" i="5"/>
  <c r="W38" i="5" s="1"/>
  <c r="O37" i="5"/>
  <c r="O57" i="5" s="1"/>
  <c r="S37" i="5" l="1"/>
  <c r="W37" i="5" s="1"/>
  <c r="Q29" i="5" l="1"/>
  <c r="Q27" i="5"/>
  <c r="M27" i="5"/>
  <c r="K27" i="5"/>
  <c r="U19" i="5"/>
  <c r="Q19" i="5"/>
  <c r="S15" i="5"/>
  <c r="S16" i="5"/>
  <c r="W16" i="5" s="1"/>
  <c r="Q14" i="5"/>
  <c r="F61" i="3"/>
  <c r="F49" i="3"/>
  <c r="F45" i="2"/>
  <c r="F47" i="2" s="1"/>
  <c r="F40" i="2"/>
  <c r="F29" i="2"/>
  <c r="F23" i="2"/>
  <c r="F18" i="2"/>
  <c r="D47" i="2" l="1"/>
  <c r="Q55" i="5" l="1"/>
  <c r="S55" i="5" s="1"/>
  <c r="F43" i="2" l="1"/>
  <c r="Q40" i="5" l="1"/>
  <c r="U40" i="5" l="1"/>
  <c r="D43" i="2" l="1"/>
  <c r="S35" i="5" l="1"/>
  <c r="W35" i="5" l="1"/>
  <c r="F62" i="3" l="1"/>
  <c r="B57" i="5" l="1"/>
  <c r="F31" i="5" l="1"/>
  <c r="F33" i="5" s="1"/>
  <c r="E57" i="5"/>
  <c r="T40" i="5"/>
  <c r="V40" i="5"/>
  <c r="R40" i="5"/>
  <c r="D19" i="2" l="1"/>
  <c r="F50" i="3" l="1"/>
  <c r="F35" i="3"/>
  <c r="F39" i="3" s="1"/>
  <c r="F25" i="3"/>
  <c r="F18" i="3"/>
  <c r="F64" i="3" l="1"/>
  <c r="F66" i="3" s="1"/>
  <c r="F27" i="3"/>
  <c r="A67" i="4" l="1"/>
  <c r="A60" i="5" l="1"/>
  <c r="S49" i="5" l="1"/>
  <c r="S48" i="5"/>
  <c r="S43" i="5"/>
  <c r="W43" i="5" s="1"/>
  <c r="S41" i="5"/>
  <c r="S40" i="5" l="1"/>
  <c r="W41" i="5"/>
  <c r="W40" i="5" s="1"/>
  <c r="F48" i="2" l="1"/>
  <c r="D48" i="2"/>
  <c r="U45" i="5"/>
  <c r="W48" i="5"/>
  <c r="W49" i="5"/>
  <c r="W53" i="5"/>
  <c r="S52" i="5"/>
  <c r="W52" i="5" s="1"/>
  <c r="W55" i="5"/>
  <c r="U51" i="5"/>
  <c r="Q45" i="5"/>
  <c r="Q51" i="5"/>
  <c r="M51" i="5"/>
  <c r="K51" i="5"/>
  <c r="I51" i="5"/>
  <c r="G40" i="5"/>
  <c r="G57" i="5" s="1"/>
  <c r="I25" i="5"/>
  <c r="S29" i="5"/>
  <c r="K25" i="5"/>
  <c r="K31" i="5" s="1"/>
  <c r="S54" i="5"/>
  <c r="S17" i="5"/>
  <c r="W17" i="5" s="1"/>
  <c r="S20" i="5"/>
  <c r="W20" i="5" s="1"/>
  <c r="S21" i="5"/>
  <c r="W21" i="5" s="1"/>
  <c r="S23" i="5"/>
  <c r="W23" i="5" s="1"/>
  <c r="S22" i="5"/>
  <c r="W22" i="5" s="1"/>
  <c r="D31" i="5"/>
  <c r="D33" i="5" s="1"/>
  <c r="L51" i="5"/>
  <c r="N51" i="5"/>
  <c r="R51" i="5"/>
  <c r="T51" i="5"/>
  <c r="V51" i="5"/>
  <c r="H40" i="5"/>
  <c r="I40" i="5"/>
  <c r="J40" i="5"/>
  <c r="K40" i="5"/>
  <c r="L40" i="5"/>
  <c r="M40" i="5"/>
  <c r="N40" i="5"/>
  <c r="D50" i="3"/>
  <c r="E14" i="5"/>
  <c r="E31" i="5" s="1"/>
  <c r="C14" i="5"/>
  <c r="R14" i="5"/>
  <c r="T14" i="5"/>
  <c r="U14" i="5"/>
  <c r="V14" i="5"/>
  <c r="H14" i="5"/>
  <c r="I14" i="5"/>
  <c r="J14" i="5"/>
  <c r="K14" i="5"/>
  <c r="L14" i="5"/>
  <c r="M14" i="5"/>
  <c r="N14" i="5"/>
  <c r="G14" i="5"/>
  <c r="G31" i="5" s="1"/>
  <c r="S27" i="5"/>
  <c r="W27" i="5" s="1"/>
  <c r="R19" i="5"/>
  <c r="V19" i="5"/>
  <c r="Q25" i="5"/>
  <c r="U25" i="5"/>
  <c r="S26" i="5"/>
  <c r="W26" i="5" s="1"/>
  <c r="L25" i="5"/>
  <c r="M25" i="5"/>
  <c r="S12" i="5"/>
  <c r="D62" i="3"/>
  <c r="D25" i="3"/>
  <c r="D18" i="3"/>
  <c r="S46" i="5"/>
  <c r="W46" i="5" s="1"/>
  <c r="S47" i="5"/>
  <c r="W47" i="5" s="1"/>
  <c r="E18" i="4"/>
  <c r="F25" i="2"/>
  <c r="F19" i="2"/>
  <c r="B31" i="5"/>
  <c r="B10" i="5"/>
  <c r="B65" i="4"/>
  <c r="C18" i="4"/>
  <c r="D25" i="2"/>
  <c r="D30" i="2" s="1"/>
  <c r="D39" i="3"/>
  <c r="N31" i="5" l="1"/>
  <c r="N33" i="5" s="1"/>
  <c r="J31" i="5"/>
  <c r="J33" i="5" s="1"/>
  <c r="I31" i="5"/>
  <c r="C31" i="5"/>
  <c r="C57" i="5" s="1"/>
  <c r="H31" i="5"/>
  <c r="H33" i="5" s="1"/>
  <c r="S19" i="5"/>
  <c r="W19" i="5"/>
  <c r="U31" i="5"/>
  <c r="M31" i="5"/>
  <c r="Q57" i="5"/>
  <c r="Q31" i="5"/>
  <c r="F30" i="2"/>
  <c r="F35" i="2" s="1"/>
  <c r="F50" i="2" s="1"/>
  <c r="U57" i="5"/>
  <c r="M57" i="5"/>
  <c r="I57" i="5"/>
  <c r="W29" i="5"/>
  <c r="L31" i="5"/>
  <c r="L33" i="5" s="1"/>
  <c r="K57" i="5"/>
  <c r="R31" i="5"/>
  <c r="R33" i="5" s="1"/>
  <c r="R57" i="5" s="1"/>
  <c r="W12" i="5"/>
  <c r="D35" i="2"/>
  <c r="D50" i="2" s="1"/>
  <c r="V31" i="5"/>
  <c r="V33" i="5" s="1"/>
  <c r="V57" i="5" s="1"/>
  <c r="S51" i="5"/>
  <c r="W51" i="5"/>
  <c r="S45" i="5"/>
  <c r="D64" i="3"/>
  <c r="D66" i="3" s="1"/>
  <c r="E61" i="4"/>
  <c r="E65" i="4" s="1"/>
  <c r="S25" i="5"/>
  <c r="W25" i="5"/>
  <c r="D27" i="3"/>
  <c r="C61" i="4"/>
  <c r="S14" i="5"/>
  <c r="C33" i="5" l="1"/>
  <c r="W45" i="5"/>
  <c r="W57" i="5" s="1"/>
  <c r="S57" i="5"/>
  <c r="S31" i="5"/>
  <c r="C65" i="4"/>
  <c r="W14" i="5"/>
  <c r="W31" i="5" s="1"/>
</calcChain>
</file>

<file path=xl/sharedStrings.xml><?xml version="1.0" encoding="utf-8"?>
<sst xmlns="http://schemas.openxmlformats.org/spreadsheetml/2006/main" count="285" uniqueCount="232">
  <si>
    <t>BGN'000</t>
  </si>
  <si>
    <t>* намаление на участия в дъщерни дружества</t>
  </si>
  <si>
    <t>Печалба/(Загуба) от придобиване и освобождаване на и от дъщерни дружества</t>
  </si>
  <si>
    <t xml:space="preserve">* разпределение на дивиденти </t>
  </si>
  <si>
    <t>BGN</t>
  </si>
  <si>
    <t>* дивиденти от печалба за 2020 година</t>
  </si>
  <si>
    <t>* шестмесечни дивиденти от печалба за 2021 година</t>
  </si>
  <si>
    <t>16, 17</t>
  </si>
  <si>
    <t>13, 19</t>
  </si>
  <si>
    <t>15, 32</t>
  </si>
  <si>
    <t>15, 19</t>
  </si>
  <si>
    <t>GRUPA SOPHARMA</t>
  </si>
  <si>
    <t xml:space="preserve">Zarząd: </t>
  </si>
  <si>
    <t xml:space="preserve">dr hab. Ognian Donew </t>
  </si>
  <si>
    <t>Weseła Stoewa</t>
  </si>
  <si>
    <t xml:space="preserve">Aleksandyr Czauszew </t>
  </si>
  <si>
    <t>Bisera Łazarowa</t>
  </si>
  <si>
    <t xml:space="preserve">Iwan Badinski </t>
  </si>
  <si>
    <t xml:space="preserve">Dyrektor wykonawczy: </t>
  </si>
  <si>
    <t>Prokuratorzy:</t>
  </si>
  <si>
    <t>Simeon Donew</t>
  </si>
  <si>
    <t>Ivan Badinski</t>
  </si>
  <si>
    <t xml:space="preserve">Dyrektor ds. finansowych: </t>
  </si>
  <si>
    <t xml:space="preserve">Borys Borysow </t>
  </si>
  <si>
    <t>Ludmiła Bondzowa</t>
  </si>
  <si>
    <t xml:space="preserve">Sporządził sprawozdanie: </t>
  </si>
  <si>
    <t>Kierownik działu "Prawny":</t>
  </si>
  <si>
    <t>Aleksandr Jotow</t>
  </si>
  <si>
    <t>Adres zarządzania:</t>
  </si>
  <si>
    <t>Sofia</t>
  </si>
  <si>
    <t>ul. "Iliensko shose" 16</t>
  </si>
  <si>
    <t xml:space="preserve">Аdwokaci: </t>
  </si>
  <si>
    <t>Gachev, Baleva, Partners „Kancelaria Prawna"</t>
  </si>
  <si>
    <t>Wencysław Stoew</t>
  </si>
  <si>
    <t>Stefan Yovkov</t>
  </si>
  <si>
    <t>Banki obsługujące:</t>
  </si>
  <si>
    <t>Raiffeisenbank Bułgaria Spółka Akcyjna Jednoosobowa</t>
  </si>
  <si>
    <t>Bank DSK Spółka Akcyjna Jednoosobowa</t>
  </si>
  <si>
    <t>Eurobank EFG Bułgaria Spółka Akcyjna</t>
  </si>
  <si>
    <t xml:space="preserve">Ing Bank w Sofii </t>
  </si>
  <si>
    <t>Unicredit Spółka Akcyjna</t>
  </si>
  <si>
    <t xml:space="preserve">Audytorzy: </t>
  </si>
  <si>
    <t>Baker Tilly Klitu and Partners Sp. z o.o.</t>
  </si>
  <si>
    <t>Aplikacje</t>
  </si>
  <si>
    <t>SKONSOLIDOWANE SPRAWOZDANIE Z SYTUACJI FINANSOWEJ</t>
  </si>
  <si>
    <t>Przychody z umów z klientami</t>
  </si>
  <si>
    <t xml:space="preserve">Inne dochody/(straty) z działalności, netto </t>
  </si>
  <si>
    <t>Zmiany w zapasach gotowej produkcji i produktów w toku wyprodukowania</t>
  </si>
  <si>
    <t xml:space="preserve">Wydatki na materiały </t>
  </si>
  <si>
    <t xml:space="preserve">Wydatki na usługi zewnętrzne </t>
  </si>
  <si>
    <t>Wydatki na personel</t>
  </si>
  <si>
    <t>Wydatki na umorzenie</t>
  </si>
  <si>
    <t>Wartość bilansowa sprzedanych towarów</t>
  </si>
  <si>
    <t xml:space="preserve">Inne wydatki na działalność </t>
  </si>
  <si>
    <t xml:space="preserve">Zysk z działalności operacyjnej </t>
  </si>
  <si>
    <t>Utrata wartości aktywów trwałych poza zakresem MSSF 9</t>
  </si>
  <si>
    <t>Przychody finansowe</t>
  </si>
  <si>
    <t xml:space="preserve">Koszty finansowe </t>
  </si>
  <si>
    <t xml:space="preserve">Przychody / (koszty) finansowe, netto </t>
  </si>
  <si>
    <t>Zysk od jednostek stowarzyszonych i wspólnych przedsięwzięć, netto</t>
  </si>
  <si>
    <t>Zysk z nabycia i zbycia spółek zależnych</t>
  </si>
  <si>
    <t>Zysk przed opodatkowaniem zysku</t>
  </si>
  <si>
    <t>Koszt podatku dochodowego</t>
  </si>
  <si>
    <t>Zysk netto okresu</t>
  </si>
  <si>
    <t>Inne składniki całkowitych dochodów:</t>
  </si>
  <si>
    <t xml:space="preserve">Składniki, które nie zostaną przekształcone w składzie zysku lub strat: </t>
  </si>
  <si>
    <t xml:space="preserve">Zmiana netto wartości godziwej innych długoterminowych inwestycji kapitałowych </t>
  </si>
  <si>
    <t>Podatek dochodowy związany ze składnikami innych całkowitych dochodów, które nie zostaną przeklasyfikowane</t>
  </si>
  <si>
    <t>Oszacowania ex post zobowiązań z tytułu programu emerytalnego o zdefiniowanym świadczeniu</t>
  </si>
  <si>
    <t>Późniejsze przeszacowania rzeczowych aktywów trwałych</t>
  </si>
  <si>
    <t xml:space="preserve">Składniki, które moą być poddane ponownej klasyfikacji w zakresie zysków lub strat: </t>
  </si>
  <si>
    <t>Różnice kursowe z przeliczania działalności zagranicznej</t>
  </si>
  <si>
    <t>Udział w pozostałych całkowitych dochodach jednostek stowarzyszonych</t>
  </si>
  <si>
    <t>Inne całkowite dochody za okres, bez podatku</t>
  </si>
  <si>
    <t>CAŁKOWITY DOCHÓD DOCHODOWY W OKRESIE</t>
  </si>
  <si>
    <t>Zysk netto za okres, który można przypisać do:</t>
  </si>
  <si>
    <t>Właściciele spółki macierzystej</t>
  </si>
  <si>
    <t xml:space="preserve">Udziały niekontrolujące </t>
  </si>
  <si>
    <t>Całkowity dochód całkowity za okres odnoszący się do:</t>
  </si>
  <si>
    <t>Podstawowy zysk netto na akcję</t>
  </si>
  <si>
    <t>Noty na stronach od 5 do 182 stanowią integralną część skonsolidowanego sprawozdania finansowego.</t>
  </si>
  <si>
    <t>Dyrektor ds. finansowych:</t>
  </si>
  <si>
    <t>za rok, zakończony 31 grudnia 2021 r</t>
  </si>
  <si>
    <t xml:space="preserve">SKONSOLIDOWANE SPRAWOZDANIE Z SYTUACJI </t>
  </si>
  <si>
    <t>stan na 31 grudnia 2021 r.</t>
  </si>
  <si>
    <t xml:space="preserve">AKTYWA </t>
  </si>
  <si>
    <t>Środki trwałe</t>
  </si>
  <si>
    <t>Nieruchomości, urządzenia techniczne i maszyny</t>
  </si>
  <si>
    <t xml:space="preserve">Wartości niematerialne i prawne </t>
  </si>
  <si>
    <t>Reputacja</t>
  </si>
  <si>
    <t xml:space="preserve">Nieruchomości inwestycyjne </t>
  </si>
  <si>
    <t>Inwestycje w jednostkach stowarzyszonych</t>
  </si>
  <si>
    <t>Inne długoterminowe inwestycje kapitałowe</t>
  </si>
  <si>
    <t>Należności długoterminowe od jednostek powiązanych</t>
  </si>
  <si>
    <t>Inne należności długoterminowe</t>
  </si>
  <si>
    <t>Aktywa z tytułu odroczonych podatków</t>
  </si>
  <si>
    <t>Środki krótkoterminowe</t>
  </si>
  <si>
    <t>Rezerwy materialne</t>
  </si>
  <si>
    <t>Należności handlowe</t>
  </si>
  <si>
    <t>Należności od jednostek zależnych</t>
  </si>
  <si>
    <t>Inne należności i aktywa krótkoterminowe</t>
  </si>
  <si>
    <t>Środki pieniężne i inne aktywa pieniężne</t>
  </si>
  <si>
    <t>AKTYWA ŁĄCZNE</t>
  </si>
  <si>
    <t>KAPITAŁ WŁASNY I PASYWA</t>
  </si>
  <si>
    <t xml:space="preserve">Kapitał, dotyczący w łaścicieli kapitału własnego spólki macierzystej </t>
  </si>
  <si>
    <t>Akcyjny kapitał podstawowy</t>
  </si>
  <si>
    <t>Rezerwy</t>
  </si>
  <si>
    <t>Inne składniki kapitałowe</t>
  </si>
  <si>
    <t>Zyski zatrzymane</t>
  </si>
  <si>
    <t>Udział niekontrolujący</t>
  </si>
  <si>
    <t xml:space="preserve">ŁĄCZNA KAPITAŁ </t>
  </si>
  <si>
    <t>PASYWA</t>
  </si>
  <si>
    <t>Zobowiązania długoterminowe</t>
  </si>
  <si>
    <t>Długoterminowe kredity bankowe</t>
  </si>
  <si>
    <t>Zobowiązania z tytułu odroczonych podatków</t>
  </si>
  <si>
    <t>Długoterminowe zobowiązania wobec podmiotów powiązanych</t>
  </si>
  <si>
    <t>Zobowiązania długoterminowe wobec personelu</t>
  </si>
  <si>
    <t xml:space="preserve">Zobowiązania z tytułu leasingu </t>
  </si>
  <si>
    <t xml:space="preserve">Dotacje państwowe </t>
  </si>
  <si>
    <t>Inne zobowiązania długoterminowe</t>
  </si>
  <si>
    <t>Należności krótkoterminowe</t>
  </si>
  <si>
    <t>Zobowiązania krótkoterminowe wobec banków</t>
  </si>
  <si>
    <t>Krótkoterminowa część długoterminowych kreditów bankowych</t>
  </si>
  <si>
    <t xml:space="preserve">Zobowiązania handlowe </t>
  </si>
  <si>
    <t>Zobowiązania wobec przedsiębiorstw powiązanych</t>
  </si>
  <si>
    <t>Zobowiązania z tytułu umów faktoringowych</t>
  </si>
  <si>
    <t>Krótkoterminowa część zobowiązań leasingowych</t>
  </si>
  <si>
    <t>Zobowiązania wobec personelu oraz z tytułu ubezpieczeń społecznych</t>
  </si>
  <si>
    <t>Zobowiązania z tytułu podatków</t>
  </si>
  <si>
    <t>Inne należności krótkoterminowe</t>
  </si>
  <si>
    <t>ŁĄCZNA ZOBOWIĄZANIA</t>
  </si>
  <si>
    <t>ŁĄCZNA KAPITAŁ I ZOBOWIĄZANIA Z TYTUŁU WŁASNOŚCI</t>
  </si>
  <si>
    <t>31 grudzien
2021
BGN'000</t>
  </si>
  <si>
    <t>31 grudzien 
2020
BGN'000</t>
  </si>
  <si>
    <t>za okres dziewięciu miesięcy zakończony 31 grudzien 2021 r.</t>
  </si>
  <si>
    <t xml:space="preserve">Przepływy środków pieniężnych z działalności operacyjnej </t>
  </si>
  <si>
    <t xml:space="preserve">Wpływy z tytułu wypłat od klientów </t>
  </si>
  <si>
    <t xml:space="preserve">Wypłaty dostawcom </t>
  </si>
  <si>
    <t>Wypłaty wobec personelu oraz z tytułu ubezpieczeń społecznych</t>
  </si>
  <si>
    <t xml:space="preserve">Podatki zapłacone (bez podatku dochodowego) </t>
  </si>
  <si>
    <t xml:space="preserve">Zwrot podatków zapłaconych (bez podatku dochodowego) </t>
  </si>
  <si>
    <t xml:space="preserve">Zapłacony podatek dochodowy </t>
  </si>
  <si>
    <t>Zwrot podatku dochodowego</t>
  </si>
  <si>
    <t>Zapłacone odsetki oraz opłaty bankowe  z tytułu kredytów na środki obrotowe</t>
  </si>
  <si>
    <t xml:space="preserve">Pozostałe wpływy / (wypłaty), netto </t>
  </si>
  <si>
    <t xml:space="preserve">Przepływy pieniężne netto z działalności operacyjnej </t>
  </si>
  <si>
    <t>Różnice kursowe netto</t>
  </si>
  <si>
    <t>Przepływy pieniężne z działalności inwestycyjnej</t>
  </si>
  <si>
    <t>Przepływy pieniężne netto wykorzystane w działalności inwestycyjnej</t>
  </si>
  <si>
    <t>Przepływy środków pieniężnych z działalności finansowej</t>
  </si>
  <si>
    <t>Środki pieniężne netto wykorzystane w działalności finansowej</t>
  </si>
  <si>
    <t xml:space="preserve">Netto (zmniejszenie) / powiększenie środków pieniężnych i ich ekwiwalentów  </t>
  </si>
  <si>
    <t>Środki pieniężne i ich ekwiwalenty w dniu 1 stycznia</t>
  </si>
  <si>
    <t>Środki pieniężne i ich ekwiwalenty w dniu 31 grudzien</t>
  </si>
  <si>
    <t xml:space="preserve">                                    dr hab. Ognian Donew </t>
  </si>
  <si>
    <t>Wpływy z tytułu sprzedaży wykupionych własnych akcji</t>
  </si>
  <si>
    <t xml:space="preserve">Dywidendy spłacone </t>
  </si>
  <si>
    <t xml:space="preserve">Otrzymana ﻿darowizna od spólek publicznych </t>
  </si>
  <si>
    <t>Wpływy/(wpłaty) związane z innymi składnikami kapitału (warrantami), netto</t>
  </si>
  <si>
    <t>Wpływy z krótkoterminowych kredytów bankowych (w tym wzrost kredytów w rachunku bieżącym)</t>
  </si>
  <si>
    <t>Spłata krótkoterminowych kredytów bankowych (w tym redukcja kredytów w rachunku bieżącym)</t>
  </si>
  <si>
    <t xml:space="preserve">Wpływy z tytułu długoterminowych kreditów bankowych </t>
  </si>
  <si>
    <t xml:space="preserve">Spłata zobowiązań z tytułu długoterminowych kreditów bankowych </t>
  </si>
  <si>
    <t xml:space="preserve">Pożyczki otrzymane od innych jednostek </t>
  </si>
  <si>
    <t>Spłata pożyczek innym przedsiębiorstwom</t>
  </si>
  <si>
    <t>Wpływy kwot faktoringowych</t>
  </si>
  <si>
    <t>Zapłacone odsetki i opłaty faktoringowe</t>
  </si>
  <si>
    <t xml:space="preserve">Odsetki i opłaty zapłacone z tytułu kredytów przeznaczonych na inwestycje </t>
  </si>
  <si>
    <t>Płatności leasingowe</t>
  </si>
  <si>
    <t>Wpływy z udziałów niekontrolujących z emisji udziałów w spółkach zależnych</t>
  </si>
  <si>
    <t>Skup własnych akcji</t>
  </si>
  <si>
    <t xml:space="preserve">Nabycie nieruchomości, urządzenia technicznego i maszyn </t>
  </si>
  <si>
    <t xml:space="preserve">Wpływy z tytułu sprzedaży nieruchomości, urządzenia technicznego i maszyn </t>
  </si>
  <si>
    <t>Zakup nieruchomości inwestycyjnych</t>
  </si>
  <si>
    <t>Wpływy ze sprzedaży nieruchomości inwestycyjnych</t>
  </si>
  <si>
    <t>Nabycie aktywów  niematerialnych</t>
  </si>
  <si>
    <t>Zakupy inwestycji kapitałowych</t>
  </si>
  <si>
    <t>Wpływy ze sprzedaży inwestycji kapitałowych</t>
  </si>
  <si>
    <t>Dochód z dywidendy z inwestycji kapitałowych</t>
  </si>
  <si>
    <t>Płatności za przejęcie jednostek zależnych pomniejszone o otrzymane środki pieniężne</t>
  </si>
  <si>
    <t>Wpływy z wyłączenia spółek zależnych pomniejszone o przekazane środki pieniężne</t>
  </si>
  <si>
    <t>Zakupy inwestycji w jednostkach stowarzyszonych i wspólnych przedsięwzięciach</t>
  </si>
  <si>
    <t>Wpływy ze sprzedaży inwestycji w jednostkach stowarzyszonych i wspólnych przedsięwzięciach</t>
  </si>
  <si>
    <t>Wpływy / (płatności) z transakcji z udziałowcami niesprawującymi kontroli, netto</t>
  </si>
  <si>
    <t>Udzielanie pożyczek przedsiębiorstwom powiązanym</t>
  </si>
  <si>
    <t>Pożyczki spłacone podmiotom powiązanym</t>
  </si>
  <si>
    <t>Udzielanie pożyczek innym przedsiębiorstwom</t>
  </si>
  <si>
    <t xml:space="preserve"> Pożyczki spłacone innym przedsiębiorstwom</t>
  </si>
  <si>
    <t>Wpływy z opłat poręczeniowych</t>
  </si>
  <si>
    <t>Odsetki otrzymane od kredytów i depozytów</t>
  </si>
  <si>
    <t xml:space="preserve">SKONSOLIDOWANE ZESTAWIENIE ZMIAN W KAPITAŁU </t>
  </si>
  <si>
    <t>W odniesieniu do właścicieli kapitału własnego jednostki dominującej</t>
  </si>
  <si>
    <t>Główny kapitał zakładowy</t>
  </si>
  <si>
    <t>Odkupione akcje własne</t>
  </si>
  <si>
    <t>Rezerwy prawne</t>
  </si>
  <si>
    <t>Kapitał z aktualizacji wyceny - rzeczowe aktywa trwałe</t>
  </si>
  <si>
    <t>Rezerwa na aktywa finansowe dostępne do sprzedaży</t>
  </si>
  <si>
    <t>Rezerwa z przeliczenia w walucie prezentacji operacji zagranicznych</t>
  </si>
  <si>
    <t xml:space="preserve">Pozostałe składniki kapitałowe (rezerwa z tytułu wyemitowanych warrantów)
</t>
  </si>
  <si>
    <t xml:space="preserve">Zyski zatrzymane </t>
  </si>
  <si>
    <t>Całkowity</t>
  </si>
  <si>
    <t>Całkowity kapitał własny</t>
  </si>
  <si>
    <t>Stan na dzień 1 stycznia 2020 roku</t>
  </si>
  <si>
    <t>Zmiany w kapitale własnym na 2020 rok</t>
  </si>
  <si>
    <t>Efekt odkupionych akcji</t>
  </si>
  <si>
    <t xml:space="preserve">Podział zysku na:                     </t>
  </si>
  <si>
    <t>* rezerwy prawne</t>
  </si>
  <si>
    <t>* dywidendy z zysku za 2019 rok</t>
  </si>
  <si>
    <t>* półroczna dywidenda z zysku za 2020 rok</t>
  </si>
  <si>
    <t>Skutki wywierane przez udziały niekontrolujące w:</t>
  </si>
  <si>
    <t xml:space="preserve">* nabycie / (pozbywanie się) spółek zależnych </t>
  </si>
  <si>
    <t>* podział dywidend</t>
  </si>
  <si>
    <t>* wzrost udziału w spółkach zależnych</t>
  </si>
  <si>
    <t xml:space="preserve">* zmniejszenie udziału w spółkach zależnych </t>
  </si>
  <si>
    <t>Całkowite dochody ogółem za dany okres, w tym:</t>
  </si>
  <si>
    <t xml:space="preserve"> * zysk netto za rok</t>
  </si>
  <si>
    <t xml:space="preserve"> * inne składniki całkowitego dochodu, netto od podatków</t>
  </si>
  <si>
    <t xml:space="preserve">Przeliczenie do zysku zatrzymanego </t>
  </si>
  <si>
    <t>Saldo na 31 grudzien 2020 r.</t>
  </si>
  <si>
    <t>Stan na dzień 1 stycznia 2021 roku</t>
  </si>
  <si>
    <t>Zmiany w kapitale własnym za 2021 roku</t>
  </si>
  <si>
    <t>Efekt odkupionych akcji, w tym:</t>
  </si>
  <si>
    <t>Inne składniki kapitałowe, w tym:</t>
  </si>
  <si>
    <t xml:space="preserve"> * wartość emisji</t>
  </si>
  <si>
    <t xml:space="preserve"> * koszty transakcji</t>
  </si>
  <si>
    <t xml:space="preserve">Podział zysków na:                    </t>
  </si>
  <si>
    <t>*  zastrzeżenia prawne</t>
  </si>
  <si>
    <t>Skutki ponoszone przez udziały niekontrolujące w:</t>
  </si>
  <si>
    <t>* nabycie/(zwolnienie) spółek zależnych</t>
  </si>
  <si>
    <t xml:space="preserve">* wzrost udziałów w spółkach zależnych </t>
  </si>
  <si>
    <t>Saldo na 31 grudzien 2021 r.</t>
  </si>
  <si>
    <t xml:space="preserve">  dr hab. Ognian Donew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</si>
</sst>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л_в_._-;\-* #,##0.00\ _л_в_._-;_-* &quot;-&quot;??\ _л_в_.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_(* #,##0.00_);_(* \(#,##0.00\);_(* &quot;-&quot;_);_(@_)"/>
    <numFmt numFmtId="169" formatCode="0.00000"/>
  </numFmts>
  <fonts count="90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0"/>
      <name val="OpalB"/>
    </font>
    <font>
      <sz val="13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0"/>
      <name val="Hebar"/>
      <family val="2"/>
    </font>
    <font>
      <sz val="10"/>
      <name val="Arial"/>
      <family val="2"/>
      <charset val="204"/>
    </font>
    <font>
      <sz val="10"/>
      <name val="OpalB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</font>
    <font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9"/>
      <color indexed="8"/>
      <name val="Times New Roman"/>
      <family val="1"/>
    </font>
    <font>
      <b/>
      <i/>
      <sz val="10"/>
      <name val="Times New Roman"/>
      <family val="1"/>
    </font>
    <font>
      <b/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sz val="11"/>
      <name val="Times New Roman CYR"/>
    </font>
    <font>
      <sz val="10"/>
      <name val="Times New Roman Cyr"/>
      <charset val="204"/>
    </font>
    <font>
      <i/>
      <sz val="10"/>
      <name val="Times New Roman CYR"/>
      <family val="1"/>
      <charset val="204"/>
    </font>
    <font>
      <i/>
      <sz val="11"/>
      <name val="Times New Roman Cyr"/>
      <family val="1"/>
      <charset val="204"/>
    </font>
    <font>
      <b/>
      <i/>
      <sz val="11"/>
      <name val="Times New Roman Cyr"/>
      <charset val="204"/>
    </font>
    <font>
      <sz val="10"/>
      <color indexed="10"/>
      <name val="Times New Roman Cyr"/>
      <family val="1"/>
      <charset val="204"/>
    </font>
    <font>
      <sz val="11"/>
      <color indexed="10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sz val="11"/>
      <name val="Times New Roman Cyr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FF0000"/>
      <name val="Times New Roman"/>
      <family val="1"/>
    </font>
    <font>
      <b/>
      <sz val="10"/>
      <name val="Times New Roman"/>
      <family val="1"/>
      <charset val="204"/>
    </font>
    <font>
      <sz val="11"/>
      <color rgb="FFFF0000"/>
      <name val="Times New Roman Cyr"/>
      <family val="1"/>
      <charset val="204"/>
    </font>
    <font>
      <sz val="10"/>
      <color rgb="FFFF000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 Cyr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0"/>
      <name val="Times New Roman"/>
      <family val="1"/>
      <charset val="204"/>
    </font>
    <font>
      <u/>
      <sz val="10"/>
      <color indexed="12"/>
      <name val="Hebar"/>
      <family val="2"/>
    </font>
    <font>
      <sz val="12"/>
      <name val="Hebar"/>
      <charset val="204"/>
    </font>
    <font>
      <sz val="8"/>
      <name val="Arial"/>
      <family val="2"/>
    </font>
    <font>
      <sz val="11"/>
      <color indexed="8"/>
      <name val="Times New Roman"/>
      <family val="2"/>
    </font>
    <font>
      <i/>
      <sz val="13"/>
      <name val="Times New Roman"/>
      <family val="1"/>
    </font>
    <font>
      <i/>
      <sz val="10"/>
      <color indexed="8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rgb="FFFF0000"/>
      <name val="Times New Roman"/>
      <family val="1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8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8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3" fillId="0" borderId="0"/>
    <xf numFmtId="0" fontId="74" fillId="0" borderId="0"/>
    <xf numFmtId="164" fontId="2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21" fillId="0" borderId="0"/>
    <xf numFmtId="0" fontId="75" fillId="0" borderId="0"/>
    <xf numFmtId="9" fontId="21" fillId="0" borderId="0" applyFont="0" applyFill="0" applyBorder="0" applyAlignment="0" applyProtection="0"/>
    <xf numFmtId="0" fontId="75" fillId="0" borderId="0"/>
    <xf numFmtId="0" fontId="76" fillId="0" borderId="0"/>
    <xf numFmtId="164" fontId="13" fillId="0" borderId="0" applyFont="0" applyFill="0" applyBorder="0" applyAlignment="0" applyProtection="0"/>
    <xf numFmtId="0" fontId="13" fillId="0" borderId="0"/>
    <xf numFmtId="0" fontId="77" fillId="0" borderId="0"/>
    <xf numFmtId="9" fontId="13" fillId="0" borderId="0" applyFont="0" applyFill="0" applyBorder="0" applyAlignment="0" applyProtection="0"/>
    <xf numFmtId="0" fontId="13" fillId="0" borderId="0"/>
    <xf numFmtId="0" fontId="76" fillId="0" borderId="0"/>
    <xf numFmtId="0" fontId="2" fillId="0" borderId="0"/>
    <xf numFmtId="0" fontId="78" fillId="0" borderId="0"/>
    <xf numFmtId="0" fontId="1" fillId="0" borderId="0"/>
    <xf numFmtId="0" fontId="13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/>
    <xf numFmtId="9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81" fillId="0" borderId="0"/>
    <xf numFmtId="43" fontId="82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77" fillId="0" borderId="0"/>
    <xf numFmtId="0" fontId="13" fillId="0" borderId="0"/>
  </cellStyleXfs>
  <cellXfs count="385">
    <xf numFmtId="0" fontId="0" fillId="0" borderId="0" xfId="0"/>
    <xf numFmtId="0" fontId="3" fillId="0" borderId="1" xfId="0" applyFont="1" applyBorder="1"/>
    <xf numFmtId="0" fontId="3" fillId="0" borderId="1" xfId="0" applyFont="1" applyFill="1" applyBorder="1"/>
    <xf numFmtId="0" fontId="4" fillId="0" borderId="1" xfId="0" applyFont="1" applyFill="1" applyBorder="1"/>
    <xf numFmtId="0" fontId="5" fillId="0" borderId="1" xfId="0" applyFont="1" applyBorder="1"/>
    <xf numFmtId="0" fontId="4" fillId="0" borderId="1" xfId="0" applyFont="1" applyBorder="1"/>
    <xf numFmtId="0" fontId="4" fillId="0" borderId="0" xfId="0" applyFont="1"/>
    <xf numFmtId="0" fontId="3" fillId="0" borderId="0" xfId="0" applyFont="1"/>
    <xf numFmtId="0" fontId="6" fillId="0" borderId="0" xfId="0" applyFont="1" applyFill="1"/>
    <xf numFmtId="0" fontId="5" fillId="0" borderId="0" xfId="0" applyFont="1"/>
    <xf numFmtId="0" fontId="5" fillId="0" borderId="0" xfId="1" applyFont="1" applyAlignment="1">
      <alignment vertical="center"/>
    </xf>
    <xf numFmtId="0" fontId="5" fillId="0" borderId="0" xfId="0" applyFont="1" applyFill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10" fillId="0" borderId="0" xfId="0" applyFont="1" applyFill="1"/>
    <xf numFmtId="0" fontId="11" fillId="0" borderId="0" xfId="0" applyFont="1"/>
    <xf numFmtId="0" fontId="11" fillId="0" borderId="0" xfId="0" applyFont="1" applyFill="1"/>
    <xf numFmtId="0" fontId="4" fillId="0" borderId="0" xfId="0" applyFont="1" applyFill="1"/>
    <xf numFmtId="0" fontId="16" fillId="0" borderId="0" xfId="0" applyFont="1" applyFill="1" applyBorder="1"/>
    <xf numFmtId="0" fontId="16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right"/>
    </xf>
    <xf numFmtId="165" fontId="16" fillId="0" borderId="0" xfId="0" applyNumberFormat="1" applyFont="1" applyFill="1" applyBorder="1"/>
    <xf numFmtId="0" fontId="16" fillId="0" borderId="0" xfId="0" applyFont="1" applyFill="1" applyBorder="1" applyAlignment="1">
      <alignment horizontal="left" vertical="center" wrapText="1"/>
    </xf>
    <xf numFmtId="165" fontId="1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/>
    </xf>
    <xf numFmtId="37" fontId="16" fillId="0" borderId="0" xfId="0" applyNumberFormat="1" applyFont="1" applyFill="1" applyBorder="1" applyAlignment="1">
      <alignment horizontal="right"/>
    </xf>
    <xf numFmtId="165" fontId="15" fillId="0" borderId="2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left" vertical="center"/>
    </xf>
    <xf numFmtId="166" fontId="15" fillId="0" borderId="0" xfId="0" applyNumberFormat="1" applyFon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16" fillId="0" borderId="1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7" fontId="16" fillId="0" borderId="0" xfId="11" applyNumberFormat="1" applyFont="1" applyFill="1" applyBorder="1"/>
    <xf numFmtId="0" fontId="21" fillId="0" borderId="0" xfId="0" applyFont="1" applyFill="1" applyBorder="1" applyAlignment="1">
      <alignment horizontal="center"/>
    </xf>
    <xf numFmtId="167" fontId="16" fillId="0" borderId="0" xfId="0" applyNumberFormat="1" applyFont="1" applyFill="1" applyBorder="1"/>
    <xf numFmtId="0" fontId="23" fillId="0" borderId="0" xfId="0" applyFont="1" applyFill="1" applyBorder="1" applyAlignment="1">
      <alignment horizontal="center"/>
    </xf>
    <xf numFmtId="165" fontId="19" fillId="0" borderId="0" xfId="11" applyNumberFormat="1" applyFont="1" applyFill="1" applyBorder="1" applyAlignment="1"/>
    <xf numFmtId="165" fontId="23" fillId="0" borderId="0" xfId="0" applyNumberFormat="1" applyFont="1" applyFill="1" applyBorder="1" applyAlignment="1">
      <alignment horizontal="center"/>
    </xf>
    <xf numFmtId="0" fontId="22" fillId="0" borderId="0" xfId="6" applyFont="1" applyFill="1" applyBorder="1" applyAlignment="1">
      <alignment horizontal="center"/>
    </xf>
    <xf numFmtId="165" fontId="22" fillId="0" borderId="0" xfId="6" applyNumberFormat="1" applyFont="1" applyFill="1" applyBorder="1" applyAlignment="1">
      <alignment horizontal="center" vertical="center"/>
    </xf>
    <xf numFmtId="0" fontId="22" fillId="0" borderId="0" xfId="6" applyFont="1" applyFill="1" applyBorder="1" applyAlignment="1">
      <alignment horizontal="center" vertical="center"/>
    </xf>
    <xf numFmtId="0" fontId="22" fillId="0" borderId="0" xfId="6" applyFont="1" applyFill="1" applyBorder="1" applyAlignment="1">
      <alignment horizontal="left" vertical="center"/>
    </xf>
    <xf numFmtId="165" fontId="22" fillId="0" borderId="0" xfId="0" applyNumberFormat="1" applyFont="1" applyFill="1" applyBorder="1" applyAlignment="1">
      <alignment horizontal="right"/>
    </xf>
    <xf numFmtId="0" fontId="24" fillId="0" borderId="0" xfId="0" applyFont="1" applyFill="1" applyBorder="1" applyAlignment="1">
      <alignment horizontal="left" vertical="center"/>
    </xf>
    <xf numFmtId="0" fontId="11" fillId="0" borderId="0" xfId="6" applyFont="1" applyFill="1" applyBorder="1" applyAlignment="1">
      <alignment horizontal="center" vertical="center"/>
    </xf>
    <xf numFmtId="165" fontId="16" fillId="0" borderId="0" xfId="6" applyNumberFormat="1" applyFont="1" applyFill="1" applyBorder="1" applyAlignment="1">
      <alignment horizontal="right" vertical="center" wrapText="1"/>
    </xf>
    <xf numFmtId="0" fontId="25" fillId="0" borderId="0" xfId="0" applyFont="1" applyFill="1"/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right"/>
    </xf>
    <xf numFmtId="0" fontId="18" fillId="0" borderId="0" xfId="1" applyFont="1" applyFill="1" applyBorder="1" applyAlignment="1">
      <alignment horizontal="left"/>
    </xf>
    <xf numFmtId="0" fontId="26" fillId="0" borderId="0" xfId="0" applyFont="1" applyFill="1" applyBorder="1" applyAlignment="1">
      <alignment horizontal="left" vertical="center" wrapText="1"/>
    </xf>
    <xf numFmtId="0" fontId="30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horizontal="right" vertical="center"/>
    </xf>
    <xf numFmtId="0" fontId="30" fillId="0" borderId="0" xfId="1" applyFont="1" applyFill="1" applyBorder="1" applyAlignment="1">
      <alignment horizontal="center" vertical="center"/>
    </xf>
    <xf numFmtId="0" fontId="11" fillId="0" borderId="0" xfId="0" applyFont="1" applyFill="1" applyBorder="1"/>
    <xf numFmtId="0" fontId="30" fillId="0" borderId="0" xfId="0" applyFont="1" applyFill="1" applyBorder="1"/>
    <xf numFmtId="0" fontId="31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 wrapText="1"/>
    </xf>
    <xf numFmtId="165" fontId="31" fillId="0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31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 wrapText="1"/>
    </xf>
    <xf numFmtId="165" fontId="31" fillId="0" borderId="0" xfId="0" applyNumberFormat="1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 wrapText="1"/>
    </xf>
    <xf numFmtId="165" fontId="34" fillId="0" borderId="0" xfId="0" applyNumberFormat="1" applyFont="1" applyFill="1" applyBorder="1" applyAlignment="1">
      <alignment horizontal="left" vertical="center"/>
    </xf>
    <xf numFmtId="0" fontId="34" fillId="0" borderId="0" xfId="0" applyFont="1" applyFill="1" applyBorder="1" applyAlignment="1">
      <alignment vertical="center"/>
    </xf>
    <xf numFmtId="165" fontId="11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wrapText="1"/>
    </xf>
    <xf numFmtId="165" fontId="31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center" wrapText="1"/>
    </xf>
    <xf numFmtId="165" fontId="35" fillId="0" borderId="0" xfId="0" applyNumberFormat="1" applyFont="1" applyFill="1" applyBorder="1" applyAlignment="1">
      <alignment horizontal="right"/>
    </xf>
    <xf numFmtId="0" fontId="22" fillId="0" borderId="0" xfId="1" applyFont="1" applyFill="1" applyAlignment="1">
      <alignment vertical="center"/>
    </xf>
    <xf numFmtId="3" fontId="0" fillId="0" borderId="0" xfId="0" applyNumberFormat="1" applyFill="1"/>
    <xf numFmtId="0" fontId="22" fillId="0" borderId="0" xfId="1" applyFont="1" applyFill="1" applyAlignment="1">
      <alignment vertical="center" wrapText="1"/>
    </xf>
    <xf numFmtId="0" fontId="34" fillId="0" borderId="0" xfId="0" applyFont="1" applyFill="1" applyBorder="1"/>
    <xf numFmtId="165" fontId="31" fillId="0" borderId="2" xfId="7" applyNumberFormat="1" applyFont="1" applyFill="1" applyBorder="1" applyAlignment="1">
      <alignment horizontal="right" vertical="center"/>
    </xf>
    <xf numFmtId="165" fontId="31" fillId="0" borderId="0" xfId="7" applyNumberFormat="1" applyFont="1" applyFill="1" applyBorder="1" applyAlignment="1">
      <alignment horizontal="right" vertical="center"/>
    </xf>
    <xf numFmtId="165" fontId="34" fillId="0" borderId="0" xfId="0" applyNumberFormat="1" applyFont="1" applyFill="1" applyBorder="1" applyAlignment="1">
      <alignment horizontal="right"/>
    </xf>
    <xf numFmtId="165" fontId="31" fillId="0" borderId="3" xfId="7" applyNumberFormat="1" applyFont="1" applyFill="1" applyBorder="1" applyAlignment="1">
      <alignment vertical="center"/>
    </xf>
    <xf numFmtId="165" fontId="11" fillId="0" borderId="0" xfId="0" applyNumberFormat="1" applyFont="1" applyFill="1" applyBorder="1" applyAlignment="1">
      <alignment horizontal="right" vertical="center"/>
    </xf>
    <xf numFmtId="0" fontId="31" fillId="0" borderId="0" xfId="6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center" wrapText="1"/>
    </xf>
    <xf numFmtId="165" fontId="31" fillId="0" borderId="2" xfId="7" applyNumberFormat="1" applyFont="1" applyFill="1" applyBorder="1" applyAlignment="1">
      <alignment vertical="center"/>
    </xf>
    <xf numFmtId="165" fontId="31" fillId="0" borderId="0" xfId="7" applyNumberFormat="1" applyFont="1" applyFill="1" applyBorder="1" applyAlignment="1">
      <alignment vertical="center"/>
    </xf>
    <xf numFmtId="0" fontId="31" fillId="0" borderId="0" xfId="6" applyFont="1" applyFill="1" applyBorder="1" applyAlignment="1">
      <alignment horizontal="left" vertical="center"/>
    </xf>
    <xf numFmtId="165" fontId="31" fillId="0" borderId="1" xfId="7" applyNumberFormat="1" applyFont="1" applyFill="1" applyBorder="1" applyAlignment="1">
      <alignment vertical="center"/>
    </xf>
    <xf numFmtId="0" fontId="4" fillId="0" borderId="0" xfId="1" applyFont="1" applyFill="1" applyAlignment="1">
      <alignment horizontal="left" vertical="center"/>
    </xf>
    <xf numFmtId="165" fontId="0" fillId="0" borderId="0" xfId="0" applyNumberFormat="1" applyFill="1"/>
    <xf numFmtId="0" fontId="37" fillId="0" borderId="0" xfId="0" applyFont="1" applyFill="1" applyBorder="1" applyAlignment="1">
      <alignment horizontal="center" wrapText="1"/>
    </xf>
    <xf numFmtId="165" fontId="38" fillId="0" borderId="0" xfId="0" applyNumberFormat="1" applyFont="1" applyFill="1" applyBorder="1" applyAlignment="1">
      <alignment horizontal="right"/>
    </xf>
    <xf numFmtId="0" fontId="39" fillId="0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center" wrapText="1"/>
    </xf>
    <xf numFmtId="0" fontId="42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center"/>
    </xf>
    <xf numFmtId="165" fontId="34" fillId="0" borderId="0" xfId="0" applyNumberFormat="1" applyFont="1" applyFill="1" applyBorder="1"/>
    <xf numFmtId="165" fontId="26" fillId="0" borderId="0" xfId="0" applyNumberFormat="1" applyFont="1" applyFill="1" applyBorder="1" applyAlignment="1">
      <alignment horizontal="left" vertical="center" wrapText="1"/>
    </xf>
    <xf numFmtId="165" fontId="11" fillId="0" borderId="0" xfId="0" applyNumberFormat="1" applyFont="1" applyFill="1" applyBorder="1" applyAlignment="1">
      <alignment horizontal="center"/>
    </xf>
    <xf numFmtId="3" fontId="43" fillId="0" borderId="0" xfId="0" applyNumberFormat="1" applyFont="1" applyFill="1" applyBorder="1" applyAlignment="1">
      <alignment horizontal="right"/>
    </xf>
    <xf numFmtId="0" fontId="22" fillId="0" borderId="0" xfId="8" applyFont="1" applyFill="1" applyAlignment="1">
      <alignment vertical="center"/>
    </xf>
    <xf numFmtId="0" fontId="22" fillId="0" borderId="0" xfId="2" applyFont="1" applyFill="1" applyBorder="1" applyAlignment="1">
      <alignment vertical="center"/>
    </xf>
    <xf numFmtId="49" fontId="44" fillId="0" borderId="0" xfId="3" applyNumberFormat="1" applyFont="1" applyFill="1" applyBorder="1" applyAlignment="1">
      <alignment horizontal="right" vertical="center" wrapText="1"/>
    </xf>
    <xf numFmtId="0" fontId="22" fillId="0" borderId="0" xfId="2" applyFont="1" applyFill="1"/>
    <xf numFmtId="15" fontId="45" fillId="0" borderId="0" xfId="1" applyNumberFormat="1" applyFont="1" applyFill="1" applyBorder="1" applyAlignment="1">
      <alignment horizontal="center" vertical="center" wrapText="1"/>
    </xf>
    <xf numFmtId="165" fontId="44" fillId="0" borderId="0" xfId="3" applyNumberFormat="1" applyFont="1" applyFill="1" applyBorder="1" applyAlignment="1">
      <alignment horizontal="right" vertical="center" wrapText="1"/>
    </xf>
    <xf numFmtId="0" fontId="46" fillId="0" borderId="0" xfId="2" applyFont="1" applyFill="1" applyBorder="1" applyAlignment="1">
      <alignment horizontal="center"/>
    </xf>
    <xf numFmtId="165" fontId="22" fillId="0" borderId="0" xfId="2" applyNumberFormat="1" applyFont="1" applyFill="1"/>
    <xf numFmtId="0" fontId="20" fillId="0" borderId="0" xfId="2" applyFont="1" applyFill="1"/>
    <xf numFmtId="165" fontId="20" fillId="0" borderId="2" xfId="5" applyNumberFormat="1" applyFont="1" applyFill="1" applyBorder="1" applyAlignment="1">
      <alignment horizontal="right"/>
    </xf>
    <xf numFmtId="165" fontId="20" fillId="0" borderId="1" xfId="5" applyNumberFormat="1" applyFont="1" applyFill="1" applyBorder="1" applyAlignment="1">
      <alignment horizontal="right"/>
    </xf>
    <xf numFmtId="165" fontId="20" fillId="0" borderId="4" xfId="5" applyNumberFormat="1" applyFont="1" applyFill="1" applyBorder="1" applyAlignment="1">
      <alignment horizontal="right"/>
    </xf>
    <xf numFmtId="165" fontId="22" fillId="0" borderId="0" xfId="2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center"/>
    </xf>
    <xf numFmtId="0" fontId="46" fillId="0" borderId="0" xfId="2" applyFont="1" applyFill="1" applyAlignment="1">
      <alignment horizontal="center"/>
    </xf>
    <xf numFmtId="0" fontId="22" fillId="0" borderId="0" xfId="2" applyFont="1" applyFill="1" applyAlignment="1">
      <alignment horizontal="center"/>
    </xf>
    <xf numFmtId="0" fontId="47" fillId="0" borderId="0" xfId="1" applyFont="1" applyFill="1" applyBorder="1" applyAlignment="1">
      <alignment horizontal="left" vertical="center"/>
    </xf>
    <xf numFmtId="0" fontId="47" fillId="0" borderId="0" xfId="1" applyFont="1" applyFill="1" applyBorder="1" applyAlignment="1">
      <alignment horizontal="right" vertical="center"/>
    </xf>
    <xf numFmtId="0" fontId="48" fillId="0" borderId="0" xfId="1" applyFont="1" applyFill="1" applyBorder="1" applyAlignment="1">
      <alignment vertical="center"/>
    </xf>
    <xf numFmtId="0" fontId="49" fillId="0" borderId="0" xfId="2" applyFont="1" applyFill="1"/>
    <xf numFmtId="0" fontId="22" fillId="0" borderId="0" xfId="3" applyNumberFormat="1" applyFont="1" applyFill="1" applyBorder="1" applyAlignment="1" applyProtection="1">
      <alignment vertical="top"/>
    </xf>
    <xf numFmtId="0" fontId="16" fillId="0" borderId="0" xfId="3" applyNumberFormat="1" applyFont="1" applyFill="1" applyBorder="1" applyAlignment="1" applyProtection="1">
      <alignment vertical="top"/>
    </xf>
    <xf numFmtId="0" fontId="16" fillId="0" borderId="0" xfId="3" applyNumberFormat="1" applyFont="1" applyFill="1" applyBorder="1" applyAlignment="1" applyProtection="1">
      <alignment vertical="top"/>
      <protection locked="0"/>
    </xf>
    <xf numFmtId="0" fontId="28" fillId="0" borderId="0" xfId="3" applyNumberFormat="1" applyFont="1" applyFill="1" applyBorder="1" applyAlignment="1" applyProtection="1">
      <alignment vertical="top"/>
      <protection locked="0"/>
    </xf>
    <xf numFmtId="0" fontId="15" fillId="0" borderId="0" xfId="3" applyNumberFormat="1" applyFont="1" applyFill="1" applyBorder="1" applyAlignment="1" applyProtection="1">
      <alignment vertical="center"/>
    </xf>
    <xf numFmtId="165" fontId="22" fillId="0" borderId="0" xfId="5" applyNumberFormat="1" applyFont="1" applyFill="1" applyBorder="1" applyAlignment="1">
      <alignment horizontal="right"/>
    </xf>
    <xf numFmtId="165" fontId="15" fillId="0" borderId="4" xfId="0" applyNumberFormat="1" applyFont="1" applyFill="1" applyBorder="1" applyAlignment="1">
      <alignment horizontal="right"/>
    </xf>
    <xf numFmtId="165" fontId="15" fillId="0" borderId="0" xfId="3" applyNumberFormat="1" applyFont="1" applyFill="1" applyBorder="1" applyAlignment="1" applyProtection="1">
      <alignment vertical="center"/>
    </xf>
    <xf numFmtId="0" fontId="9" fillId="0" borderId="0" xfId="0" applyFont="1" applyFill="1"/>
    <xf numFmtId="0" fontId="53" fillId="0" borderId="0" xfId="0" applyFont="1" applyFill="1" applyAlignment="1">
      <alignment wrapText="1"/>
    </xf>
    <xf numFmtId="0" fontId="52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21" fillId="0" borderId="0" xfId="0" applyFont="1" applyFill="1"/>
    <xf numFmtId="165" fontId="55" fillId="0" borderId="0" xfId="0" applyNumberFormat="1" applyFont="1" applyFill="1"/>
    <xf numFmtId="165" fontId="56" fillId="0" borderId="0" xfId="5" applyNumberFormat="1" applyFont="1" applyFill="1" applyBorder="1" applyAlignment="1">
      <alignment horizontal="right"/>
    </xf>
    <xf numFmtId="0" fontId="13" fillId="0" borderId="0" xfId="0" applyFont="1" applyFill="1"/>
    <xf numFmtId="167" fontId="54" fillId="0" borderId="0" xfId="12" applyNumberFormat="1" applyFont="1" applyFill="1" applyBorder="1" applyAlignment="1">
      <alignment horizontal="right"/>
    </xf>
    <xf numFmtId="0" fontId="57" fillId="0" borderId="0" xfId="0" applyFont="1" applyFill="1" applyBorder="1" applyAlignment="1">
      <alignment horizontal="center" wrapText="1"/>
    </xf>
    <xf numFmtId="167" fontId="15" fillId="0" borderId="0" xfId="12" applyNumberFormat="1" applyFont="1" applyFill="1" applyBorder="1" applyAlignment="1" applyProtection="1">
      <alignment vertical="center"/>
    </xf>
    <xf numFmtId="165" fontId="20" fillId="0" borderId="0" xfId="11" applyNumberFormat="1" applyFont="1" applyFill="1" applyBorder="1" applyAlignment="1"/>
    <xf numFmtId="9" fontId="15" fillId="0" borderId="0" xfId="13" applyFont="1" applyFill="1" applyBorder="1" applyAlignment="1">
      <alignment horizontal="right"/>
    </xf>
    <xf numFmtId="165" fontId="41" fillId="0" borderId="0" xfId="11" applyNumberFormat="1" applyFont="1" applyFill="1" applyBorder="1" applyAlignment="1">
      <alignment horizontal="right"/>
    </xf>
    <xf numFmtId="0" fontId="47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 wrapText="1"/>
    </xf>
    <xf numFmtId="165" fontId="22" fillId="0" borderId="0" xfId="2" applyNumberFormat="1" applyFont="1" applyFill="1" applyAlignment="1">
      <alignment horizontal="center"/>
    </xf>
    <xf numFmtId="0" fontId="60" fillId="0" borderId="0" xfId="2" applyFont="1" applyFill="1" applyBorder="1"/>
    <xf numFmtId="165" fontId="46" fillId="0" borderId="0" xfId="2" applyNumberFormat="1" applyFont="1" applyFill="1" applyBorder="1" applyAlignment="1">
      <alignment horizontal="center"/>
    </xf>
    <xf numFmtId="0" fontId="21" fillId="0" borderId="1" xfId="9" applyFont="1" applyFill="1" applyBorder="1" applyAlignment="1">
      <alignment vertical="center"/>
    </xf>
    <xf numFmtId="0" fontId="21" fillId="0" borderId="0" xfId="9" applyFont="1" applyFill="1" applyBorder="1" applyAlignment="1">
      <alignment vertical="center"/>
    </xf>
    <xf numFmtId="0" fontId="21" fillId="0" borderId="5" xfId="9" applyFont="1" applyFill="1" applyBorder="1" applyAlignment="1">
      <alignment vertical="center"/>
    </xf>
    <xf numFmtId="0" fontId="21" fillId="0" borderId="0" xfId="9" applyFont="1" applyFill="1" applyBorder="1" applyAlignment="1">
      <alignment horizontal="left" vertical="center"/>
    </xf>
    <xf numFmtId="15" fontId="61" fillId="0" borderId="0" xfId="1" applyNumberFormat="1" applyFont="1" applyFill="1" applyBorder="1" applyAlignment="1">
      <alignment horizontal="center" vertical="center" wrapText="1"/>
    </xf>
    <xf numFmtId="0" fontId="63" fillId="0" borderId="0" xfId="8" quotePrefix="1" applyFont="1" applyFill="1" applyBorder="1" applyAlignment="1">
      <alignment horizontal="left" vertical="center"/>
    </xf>
    <xf numFmtId="0" fontId="64" fillId="0" borderId="0" xfId="2" applyFont="1" applyFill="1" applyBorder="1" applyAlignment="1">
      <alignment vertical="top" wrapText="1"/>
    </xf>
    <xf numFmtId="165" fontId="22" fillId="0" borderId="0" xfId="2" applyNumberFormat="1" applyFont="1" applyFill="1" applyBorder="1"/>
    <xf numFmtId="0" fontId="24" fillId="0" borderId="0" xfId="2" applyFont="1" applyFill="1" applyBorder="1" applyAlignment="1">
      <alignment vertical="top" wrapText="1"/>
    </xf>
    <xf numFmtId="165" fontId="22" fillId="0" borderId="0" xfId="5" applyNumberFormat="1" applyFont="1" applyFill="1" applyBorder="1" applyAlignment="1">
      <alignment horizontal="center" vertical="center"/>
    </xf>
    <xf numFmtId="0" fontId="22" fillId="0" borderId="0" xfId="0" applyFont="1" applyFill="1" applyBorder="1"/>
    <xf numFmtId="49" fontId="22" fillId="0" borderId="0" xfId="2" applyNumberFormat="1" applyFont="1" applyFill="1" applyBorder="1"/>
    <xf numFmtId="0" fontId="24" fillId="0" borderId="0" xfId="2" applyFont="1" applyFill="1" applyBorder="1" applyAlignment="1">
      <alignment vertical="top"/>
    </xf>
    <xf numFmtId="0" fontId="46" fillId="0" borderId="0" xfId="2" applyFont="1" applyFill="1" applyBorder="1" applyAlignment="1">
      <alignment horizontal="center" vertical="center"/>
    </xf>
    <xf numFmtId="168" fontId="46" fillId="0" borderId="0" xfId="2" applyNumberFormat="1" applyFont="1" applyFill="1" applyBorder="1" applyAlignment="1">
      <alignment horizontal="center"/>
    </xf>
    <xf numFmtId="165" fontId="20" fillId="0" borderId="0" xfId="2" applyNumberFormat="1" applyFont="1" applyFill="1" applyBorder="1"/>
    <xf numFmtId="165" fontId="20" fillId="0" borderId="0" xfId="2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vertical="top" wrapText="1"/>
    </xf>
    <xf numFmtId="0" fontId="22" fillId="0" borderId="0" xfId="2" applyFont="1" applyFill="1" applyBorder="1"/>
    <xf numFmtId="0" fontId="20" fillId="0" borderId="0" xfId="2" applyFont="1" applyFill="1" applyBorder="1" applyAlignment="1">
      <alignment wrapText="1"/>
    </xf>
    <xf numFmtId="49" fontId="20" fillId="0" borderId="0" xfId="2" applyNumberFormat="1" applyFont="1" applyFill="1" applyBorder="1" applyAlignment="1">
      <alignment horizontal="center"/>
    </xf>
    <xf numFmtId="165" fontId="20" fillId="0" borderId="0" xfId="2" applyNumberFormat="1" applyFont="1" applyFill="1"/>
    <xf numFmtId="49" fontId="22" fillId="0" borderId="0" xfId="2" applyNumberFormat="1" applyFont="1" applyFill="1" applyBorder="1" applyAlignment="1">
      <alignment horizontal="right"/>
    </xf>
    <xf numFmtId="0" fontId="65" fillId="0" borderId="0" xfId="10" applyFont="1" applyFill="1" applyBorder="1" applyAlignment="1">
      <alignment horizontal="left" vertical="center"/>
    </xf>
    <xf numFmtId="0" fontId="50" fillId="0" borderId="0" xfId="1" applyFont="1" applyFill="1" applyBorder="1" applyAlignment="1">
      <alignment horizontal="right" vertical="center"/>
    </xf>
    <xf numFmtId="0" fontId="48" fillId="0" borderId="0" xfId="0" applyFont="1" applyFill="1" applyBorder="1" applyAlignment="1">
      <alignment horizontal="right"/>
    </xf>
    <xf numFmtId="0" fontId="46" fillId="0" borderId="0" xfId="4" applyFont="1" applyFill="1"/>
    <xf numFmtId="0" fontId="22" fillId="0" borderId="0" xfId="4" applyFont="1" applyFill="1"/>
    <xf numFmtId="165" fontId="59" fillId="0" borderId="0" xfId="2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/>
    </xf>
    <xf numFmtId="167" fontId="35" fillId="0" borderId="0" xfId="11" applyNumberFormat="1" applyFont="1" applyFill="1" applyBorder="1" applyAlignment="1">
      <alignment horizontal="right"/>
    </xf>
    <xf numFmtId="166" fontId="46" fillId="0" borderId="0" xfId="12" applyFont="1" applyFill="1" applyBorder="1" applyAlignment="1">
      <alignment horizontal="center"/>
    </xf>
    <xf numFmtId="0" fontId="26" fillId="0" borderId="0" xfId="0" applyFont="1" applyFill="1"/>
    <xf numFmtId="0" fontId="66" fillId="0" borderId="0" xfId="0" applyFont="1" applyFill="1" applyBorder="1" applyAlignment="1"/>
    <xf numFmtId="0" fontId="49" fillId="0" borderId="0" xfId="0" applyFont="1" applyFill="1" applyBorder="1" applyAlignment="1"/>
    <xf numFmtId="0" fontId="49" fillId="0" borderId="0" xfId="0" applyFont="1" applyFill="1" applyBorder="1"/>
    <xf numFmtId="0" fontId="67" fillId="0" borderId="0" xfId="0" applyFont="1" applyFill="1" applyBorder="1" applyAlignment="1">
      <alignment horizontal="right"/>
    </xf>
    <xf numFmtId="0" fontId="49" fillId="0" borderId="0" xfId="3" applyFont="1" applyFill="1" applyAlignment="1">
      <alignment horizontal="left"/>
    </xf>
    <xf numFmtId="0" fontId="49" fillId="0" borderId="0" xfId="3" applyNumberFormat="1" applyFont="1" applyFill="1" applyBorder="1" applyAlignment="1" applyProtection="1">
      <alignment vertical="top"/>
    </xf>
    <xf numFmtId="0" fontId="68" fillId="0" borderId="0" xfId="1" applyFont="1" applyFill="1" applyBorder="1" applyAlignment="1">
      <alignment horizontal="center" vertical="center"/>
    </xf>
    <xf numFmtId="0" fontId="70" fillId="0" borderId="0" xfId="0" applyFont="1" applyFill="1" applyBorder="1" applyAlignment="1"/>
    <xf numFmtId="0" fontId="69" fillId="0" borderId="0" xfId="0" applyNumberFormat="1" applyFont="1" applyFill="1" applyBorder="1" applyAlignment="1" applyProtection="1">
      <alignment vertical="top" wrapText="1"/>
    </xf>
    <xf numFmtId="0" fontId="68" fillId="0" borderId="0" xfId="3" applyNumberFormat="1" applyFont="1" applyFill="1" applyBorder="1" applyAlignment="1" applyProtection="1">
      <alignment vertical="center" wrapText="1"/>
    </xf>
    <xf numFmtId="0" fontId="69" fillId="0" borderId="0" xfId="0" applyNumberFormat="1" applyFont="1" applyFill="1" applyBorder="1" applyAlignment="1" applyProtection="1">
      <alignment vertical="top"/>
    </xf>
    <xf numFmtId="0" fontId="70" fillId="0" borderId="0" xfId="0" applyNumberFormat="1" applyFont="1" applyFill="1" applyBorder="1" applyAlignment="1" applyProtection="1">
      <alignment horizontal="left" vertical="top" indent="1"/>
    </xf>
    <xf numFmtId="0" fontId="69" fillId="0" borderId="0" xfId="0" applyFont="1" applyFill="1" applyBorder="1"/>
    <xf numFmtId="0" fontId="72" fillId="0" borderId="0" xfId="0" applyFont="1" applyFill="1" applyBorder="1" applyAlignment="1">
      <alignment horizontal="right" vertical="center" wrapText="1"/>
    </xf>
    <xf numFmtId="0" fontId="70" fillId="0" borderId="0" xfId="0" applyFont="1" applyFill="1" applyBorder="1" applyAlignment="1">
      <alignment horizontal="right"/>
    </xf>
    <xf numFmtId="0" fontId="73" fillId="0" borderId="0" xfId="3" applyNumberFormat="1" applyFont="1" applyFill="1" applyBorder="1" applyAlignment="1" applyProtection="1">
      <alignment vertical="top"/>
    </xf>
    <xf numFmtId="0" fontId="69" fillId="0" borderId="0" xfId="3" applyFont="1" applyFill="1" applyAlignment="1">
      <alignment horizontal="left"/>
    </xf>
    <xf numFmtId="0" fontId="69" fillId="0" borderId="0" xfId="3" applyNumberFormat="1" applyFont="1" applyFill="1" applyBorder="1" applyAlignment="1" applyProtection="1">
      <alignment vertical="top"/>
    </xf>
    <xf numFmtId="0" fontId="49" fillId="0" borderId="1" xfId="3" applyNumberFormat="1" applyFont="1" applyFill="1" applyBorder="1" applyAlignment="1" applyProtection="1">
      <alignment vertical="top"/>
    </xf>
    <xf numFmtId="167" fontId="49" fillId="0" borderId="1" xfId="3" applyNumberFormat="1" applyFont="1" applyFill="1" applyBorder="1" applyAlignment="1" applyProtection="1">
      <alignment vertical="top"/>
    </xf>
    <xf numFmtId="167" fontId="49" fillId="0" borderId="0" xfId="3" applyNumberFormat="1" applyFont="1" applyFill="1" applyBorder="1" applyAlignment="1" applyProtection="1">
      <alignment vertical="top"/>
    </xf>
    <xf numFmtId="14" fontId="49" fillId="0" borderId="0" xfId="3" applyNumberFormat="1" applyFont="1" applyFill="1" applyBorder="1" applyAlignment="1" applyProtection="1">
      <alignment vertical="top"/>
    </xf>
    <xf numFmtId="0" fontId="49" fillId="0" borderId="0" xfId="3" applyNumberFormat="1" applyFont="1" applyFill="1" applyBorder="1" applyAlignment="1" applyProtection="1">
      <alignment horizontal="center" vertical="center"/>
    </xf>
    <xf numFmtId="0" fontId="49" fillId="0" borderId="0" xfId="3" applyNumberFormat="1" applyFont="1" applyFill="1" applyBorder="1" applyAlignment="1" applyProtection="1">
      <alignment vertical="top"/>
      <protection locked="0"/>
    </xf>
    <xf numFmtId="167" fontId="49" fillId="0" borderId="0" xfId="3" applyNumberFormat="1" applyFont="1" applyFill="1" applyBorder="1" applyAlignment="1" applyProtection="1">
      <alignment vertical="top"/>
      <protection locked="0"/>
    </xf>
    <xf numFmtId="0" fontId="62" fillId="0" borderId="0" xfId="0" applyFont="1" applyFill="1" applyBorder="1" applyAlignment="1">
      <alignment horizontal="right"/>
    </xf>
    <xf numFmtId="0" fontId="66" fillId="0" borderId="0" xfId="3" applyNumberFormat="1" applyFont="1" applyFill="1" applyBorder="1" applyAlignment="1" applyProtection="1">
      <alignment vertical="top"/>
      <protection locked="0"/>
    </xf>
    <xf numFmtId="167" fontId="62" fillId="0" borderId="0" xfId="0" applyNumberFormat="1" applyFont="1" applyFill="1" applyBorder="1" applyAlignment="1">
      <alignment horizontal="right"/>
    </xf>
    <xf numFmtId="0" fontId="67" fillId="0" borderId="0" xfId="3" applyNumberFormat="1" applyFont="1" applyFill="1" applyBorder="1" applyAlignment="1" applyProtection="1">
      <alignment vertical="center"/>
    </xf>
    <xf numFmtId="167" fontId="66" fillId="0" borderId="0" xfId="11" applyNumberFormat="1" applyFont="1" applyFill="1" applyBorder="1" applyAlignment="1" applyProtection="1">
      <alignment horizontal="right"/>
    </xf>
    <xf numFmtId="167" fontId="49" fillId="0" borderId="0" xfId="11" applyNumberFormat="1" applyFont="1" applyFill="1" applyBorder="1" applyAlignment="1" applyProtection="1">
      <alignment horizontal="right"/>
    </xf>
    <xf numFmtId="167" fontId="67" fillId="0" borderId="0" xfId="3" applyNumberFormat="1" applyFont="1" applyFill="1" applyBorder="1" applyAlignment="1" applyProtection="1">
      <alignment vertical="center"/>
    </xf>
    <xf numFmtId="167" fontId="66" fillId="0" borderId="0" xfId="11" applyNumberFormat="1" applyFont="1" applyFill="1" applyBorder="1" applyAlignment="1" applyProtection="1">
      <alignment vertical="center"/>
    </xf>
    <xf numFmtId="167" fontId="66" fillId="0" borderId="0" xfId="3" applyNumberFormat="1" applyFont="1" applyFill="1" applyBorder="1" applyAlignment="1" applyProtection="1">
      <alignment vertical="center"/>
    </xf>
    <xf numFmtId="167" fontId="49" fillId="0" borderId="0" xfId="3" applyNumberFormat="1" applyFont="1" applyFill="1" applyBorder="1" applyAlignment="1" applyProtection="1">
      <alignment horizontal="right"/>
    </xf>
    <xf numFmtId="167" fontId="62" fillId="0" borderId="0" xfId="3" applyNumberFormat="1" applyFont="1" applyFill="1" applyBorder="1" applyAlignment="1" applyProtection="1">
      <alignment horizontal="right"/>
    </xf>
    <xf numFmtId="167" fontId="62" fillId="0" borderId="0" xfId="3" applyNumberFormat="1" applyFont="1" applyFill="1" applyBorder="1" applyAlignment="1" applyProtection="1">
      <alignment vertical="center"/>
    </xf>
    <xf numFmtId="0" fontId="62" fillId="0" borderId="0" xfId="3" applyNumberFormat="1" applyFont="1" applyFill="1" applyBorder="1" applyAlignment="1" applyProtection="1">
      <alignment vertical="center"/>
    </xf>
    <xf numFmtId="166" fontId="62" fillId="0" borderId="0" xfId="3" applyNumberFormat="1" applyFont="1" applyFill="1" applyBorder="1" applyAlignment="1" applyProtection="1">
      <alignment vertical="center"/>
    </xf>
    <xf numFmtId="167" fontId="49" fillId="0" borderId="0" xfId="12" applyNumberFormat="1" applyFont="1" applyFill="1" applyBorder="1" applyAlignment="1" applyProtection="1">
      <alignment horizontal="right"/>
    </xf>
    <xf numFmtId="167" fontId="62" fillId="0" borderId="4" xfId="3" applyNumberFormat="1" applyFont="1" applyFill="1" applyBorder="1" applyAlignment="1" applyProtection="1">
      <alignment horizontal="right"/>
    </xf>
    <xf numFmtId="167" fontId="62" fillId="0" borderId="0" xfId="12" applyNumberFormat="1" applyFont="1" applyFill="1" applyBorder="1" applyAlignment="1" applyProtection="1">
      <alignment vertical="center"/>
    </xf>
    <xf numFmtId="167" fontId="49" fillId="0" borderId="0" xfId="12" applyNumberFormat="1" applyFont="1" applyFill="1" applyBorder="1" applyAlignment="1" applyProtection="1">
      <alignment vertical="center"/>
    </xf>
    <xf numFmtId="166" fontId="49" fillId="0" borderId="0" xfId="11" applyNumberFormat="1" applyFont="1" applyFill="1" applyBorder="1" applyAlignment="1" applyProtection="1">
      <alignment horizontal="right"/>
    </xf>
    <xf numFmtId="167" fontId="62" fillId="0" borderId="0" xfId="12" applyNumberFormat="1" applyFont="1" applyFill="1" applyBorder="1" applyAlignment="1" applyProtection="1">
      <alignment horizontal="right"/>
    </xf>
    <xf numFmtId="167" fontId="62" fillId="0" borderId="1" xfId="12" applyNumberFormat="1" applyFont="1" applyFill="1" applyBorder="1" applyAlignment="1" applyProtection="1">
      <alignment vertical="center"/>
    </xf>
    <xf numFmtId="166" fontId="66" fillId="0" borderId="0" xfId="11" applyNumberFormat="1" applyFont="1" applyFill="1" applyBorder="1" applyAlignment="1" applyProtection="1">
      <alignment horizontal="right"/>
    </xf>
    <xf numFmtId="167" fontId="62" fillId="0" borderId="1" xfId="12" applyNumberFormat="1" applyFont="1" applyFill="1" applyBorder="1" applyAlignment="1" applyProtection="1">
      <alignment horizontal="right"/>
    </xf>
    <xf numFmtId="167" fontId="62" fillId="0" borderId="1" xfId="11" applyNumberFormat="1" applyFont="1" applyFill="1" applyBorder="1" applyAlignment="1" applyProtection="1">
      <alignment horizontal="right"/>
    </xf>
    <xf numFmtId="167" fontId="49" fillId="0" borderId="0" xfId="3" applyNumberFormat="1" applyFont="1" applyFill="1" applyBorder="1" applyAlignment="1" applyProtection="1">
      <alignment vertical="center"/>
    </xf>
    <xf numFmtId="0" fontId="49" fillId="0" borderId="0" xfId="3" applyNumberFormat="1" applyFont="1" applyFill="1" applyBorder="1" applyAlignment="1" applyProtection="1">
      <alignment vertical="center"/>
    </xf>
    <xf numFmtId="0" fontId="67" fillId="0" borderId="0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right"/>
    </xf>
    <xf numFmtId="165" fontId="49" fillId="0" borderId="0" xfId="0" applyNumberFormat="1" applyFont="1" applyFill="1" applyBorder="1" applyAlignment="1">
      <alignment horizontal="right"/>
    </xf>
    <xf numFmtId="167" fontId="49" fillId="0" borderId="0" xfId="0" applyNumberFormat="1" applyFont="1" applyFill="1" applyBorder="1" applyAlignment="1">
      <alignment horizontal="right"/>
    </xf>
    <xf numFmtId="167" fontId="49" fillId="0" borderId="0" xfId="0" applyNumberFormat="1" applyFont="1" applyFill="1" applyBorder="1"/>
    <xf numFmtId="0" fontId="49" fillId="0" borderId="0" xfId="0" applyFont="1" applyFill="1" applyBorder="1" applyAlignment="1">
      <alignment horizontal="center"/>
    </xf>
    <xf numFmtId="0" fontId="67" fillId="0" borderId="0" xfId="1" applyFont="1" applyFill="1" applyBorder="1" applyAlignment="1">
      <alignment vertical="center"/>
    </xf>
    <xf numFmtId="0" fontId="49" fillId="0" borderId="0" xfId="3" applyNumberFormat="1" applyFont="1" applyFill="1" applyBorder="1" applyAlignment="1" applyProtection="1">
      <alignment horizontal="right"/>
    </xf>
    <xf numFmtId="0" fontId="66" fillId="0" borderId="0" xfId="1" applyFont="1" applyFill="1" applyBorder="1" applyAlignment="1">
      <alignment horizontal="right" vertical="center"/>
    </xf>
    <xf numFmtId="0" fontId="67" fillId="0" borderId="0" xfId="1" quotePrefix="1" applyFont="1" applyFill="1" applyBorder="1" applyAlignment="1">
      <alignment horizontal="left"/>
    </xf>
    <xf numFmtId="0" fontId="67" fillId="0" borderId="0" xfId="3" quotePrefix="1" applyNumberFormat="1" applyFont="1" applyFill="1" applyBorder="1" applyAlignment="1" applyProtection="1">
      <alignment horizontal="right" vertical="top"/>
    </xf>
    <xf numFmtId="0" fontId="67" fillId="0" borderId="0" xfId="3" applyNumberFormat="1" applyFont="1" applyFill="1" applyBorder="1" applyAlignment="1" applyProtection="1">
      <alignment vertical="top"/>
    </xf>
    <xf numFmtId="0" fontId="21" fillId="0" borderId="0" xfId="3" applyNumberFormat="1" applyFont="1" applyFill="1" applyBorder="1" applyAlignment="1" applyProtection="1">
      <alignment vertical="top"/>
    </xf>
    <xf numFmtId="167" fontId="21" fillId="0" borderId="0" xfId="3" applyNumberFormat="1" applyFont="1" applyFill="1" applyBorder="1" applyAlignment="1" applyProtection="1">
      <alignment vertical="top"/>
    </xf>
    <xf numFmtId="0" fontId="21" fillId="0" borderId="0" xfId="3" applyNumberFormat="1" applyFont="1" applyFill="1" applyBorder="1" applyAlignment="1" applyProtection="1">
      <alignment vertical="top"/>
      <protection locked="0"/>
    </xf>
    <xf numFmtId="0" fontId="21" fillId="0" borderId="0" xfId="0" applyFont="1" applyFill="1" applyBorder="1" applyAlignment="1">
      <alignment horizontal="center" vertical="top"/>
    </xf>
    <xf numFmtId="167" fontId="21" fillId="0" borderId="0" xfId="3" applyNumberFormat="1" applyFont="1" applyFill="1" applyBorder="1" applyAlignment="1" applyProtection="1">
      <alignment vertical="top"/>
      <protection locked="0"/>
    </xf>
    <xf numFmtId="0" fontId="53" fillId="0" borderId="0" xfId="3" applyNumberFormat="1" applyFont="1" applyFill="1" applyBorder="1" applyAlignment="1" applyProtection="1">
      <alignment horizontal="right" wrapText="1"/>
    </xf>
    <xf numFmtId="167" fontId="31" fillId="0" borderId="2" xfId="11" applyNumberFormat="1" applyFont="1" applyFill="1" applyBorder="1" applyAlignment="1">
      <alignment vertical="center"/>
    </xf>
    <xf numFmtId="167" fontId="15" fillId="0" borderId="0" xfId="3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/>
    </xf>
    <xf numFmtId="167" fontId="49" fillId="0" borderId="1" xfId="12" applyNumberFormat="1" applyFont="1" applyFill="1" applyBorder="1" applyAlignment="1" applyProtection="1">
      <alignment vertical="center"/>
    </xf>
    <xf numFmtId="0" fontId="22" fillId="0" borderId="0" xfId="2" applyFont="1" applyFill="1" applyBorder="1" applyAlignment="1">
      <alignment vertical="top"/>
    </xf>
    <xf numFmtId="167" fontId="0" fillId="0" borderId="0" xfId="0" applyNumberFormat="1" applyFill="1"/>
    <xf numFmtId="167" fontId="49" fillId="0" borderId="1" xfId="12" applyNumberFormat="1" applyFont="1" applyFill="1" applyBorder="1" applyAlignment="1" applyProtection="1">
      <alignment horizontal="right"/>
    </xf>
    <xf numFmtId="167" fontId="49" fillId="0" borderId="5" xfId="12" applyNumberFormat="1" applyFont="1" applyFill="1" applyBorder="1" applyAlignment="1" applyProtection="1">
      <alignment vertical="center"/>
    </xf>
    <xf numFmtId="167" fontId="62" fillId="0" borderId="5" xfId="12" applyNumberFormat="1" applyFont="1" applyFill="1" applyBorder="1" applyAlignment="1" applyProtection="1">
      <alignment vertical="center"/>
    </xf>
    <xf numFmtId="0" fontId="22" fillId="0" borderId="0" xfId="0" applyFont="1" applyFill="1" applyBorder="1" applyAlignment="1">
      <alignment horizontal="left" vertical="center"/>
    </xf>
    <xf numFmtId="167" fontId="54" fillId="0" borderId="0" xfId="11" applyNumberFormat="1" applyFont="1" applyFill="1" applyBorder="1" applyAlignment="1">
      <alignment horizontal="right"/>
    </xf>
    <xf numFmtId="165" fontId="20" fillId="0" borderId="2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 vertical="top" wrapText="1"/>
    </xf>
    <xf numFmtId="0" fontId="22" fillId="0" borderId="0" xfId="6" applyFont="1" applyFill="1" applyBorder="1" applyAlignment="1">
      <alignment horizontal="left" vertical="center" wrapText="1"/>
    </xf>
    <xf numFmtId="164" fontId="16" fillId="0" borderId="0" xfId="0" applyNumberFormat="1" applyFont="1" applyFill="1" applyBorder="1"/>
    <xf numFmtId="169" fontId="16" fillId="0" borderId="0" xfId="0" applyNumberFormat="1" applyFont="1" applyFill="1" applyBorder="1"/>
    <xf numFmtId="0" fontId="70" fillId="0" borderId="0" xfId="0" applyFont="1" applyFill="1" applyBorder="1"/>
    <xf numFmtId="0" fontId="86" fillId="0" borderId="0" xfId="0" applyFont="1" applyFill="1" applyBorder="1" applyAlignment="1">
      <alignment horizontal="center" vertical="center"/>
    </xf>
    <xf numFmtId="0" fontId="87" fillId="0" borderId="0" xfId="0" applyFont="1" applyFill="1" applyBorder="1" applyAlignment="1">
      <alignment horizontal="center" vertical="center"/>
    </xf>
    <xf numFmtId="0" fontId="83" fillId="0" borderId="0" xfId="3" applyNumberFormat="1" applyFont="1" applyFill="1" applyBorder="1" applyAlignment="1" applyProtection="1">
      <alignment vertical="top"/>
    </xf>
    <xf numFmtId="0" fontId="85" fillId="0" borderId="0" xfId="0" applyFont="1" applyFill="1" applyBorder="1"/>
    <xf numFmtId="167" fontId="15" fillId="0" borderId="0" xfId="0" applyNumberFormat="1" applyFont="1" applyFill="1" applyBorder="1" applyAlignment="1">
      <alignment horizontal="right"/>
    </xf>
    <xf numFmtId="0" fontId="21" fillId="0" borderId="0" xfId="2" applyFont="1" applyFill="1" applyBorder="1" applyAlignment="1">
      <alignment horizontal="center"/>
    </xf>
    <xf numFmtId="2" fontId="16" fillId="0" borderId="0" xfId="0" applyNumberFormat="1" applyFont="1" applyFill="1" applyBorder="1"/>
    <xf numFmtId="165" fontId="22" fillId="0" borderId="0" xfId="0" applyNumberFormat="1" applyFont="1" applyFill="1" applyAlignment="1">
      <alignment horizontal="right"/>
    </xf>
    <xf numFmtId="165" fontId="16" fillId="0" borderId="0" xfId="0" applyNumberFormat="1" applyFont="1" applyFill="1" applyAlignment="1">
      <alignment horizontal="right"/>
    </xf>
    <xf numFmtId="165" fontId="22" fillId="0" borderId="0" xfId="6" applyNumberFormat="1" applyFont="1" applyFill="1" applyAlignment="1">
      <alignment horizontal="center" vertical="center"/>
    </xf>
    <xf numFmtId="0" fontId="33" fillId="0" borderId="0" xfId="0" applyFont="1" applyFill="1" applyAlignment="1">
      <alignment horizontal="center" wrapText="1"/>
    </xf>
    <xf numFmtId="0" fontId="57" fillId="0" borderId="0" xfId="0" applyFont="1" applyFill="1" applyAlignment="1">
      <alignment horizontal="center" wrapText="1"/>
    </xf>
    <xf numFmtId="0" fontId="36" fillId="0" borderId="0" xfId="0" applyFont="1" applyFill="1" applyAlignment="1">
      <alignment horizontal="center" wrapText="1"/>
    </xf>
    <xf numFmtId="167" fontId="62" fillId="0" borderId="1" xfId="3" applyNumberFormat="1" applyFont="1" applyFill="1" applyBorder="1" applyAlignment="1" applyProtection="1">
      <alignment horizontal="right"/>
    </xf>
    <xf numFmtId="167" fontId="49" fillId="0" borderId="1" xfId="3" applyNumberFormat="1" applyFont="1" applyFill="1" applyBorder="1" applyAlignment="1" applyProtection="1">
      <alignment horizontal="right"/>
    </xf>
    <xf numFmtId="0" fontId="8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top"/>
    </xf>
    <xf numFmtId="0" fontId="53" fillId="0" borderId="0" xfId="3" applyNumberFormat="1" applyFont="1" applyFill="1" applyBorder="1" applyAlignment="1" applyProtection="1">
      <alignment horizontal="right" vertical="top" wrapText="1"/>
    </xf>
    <xf numFmtId="0" fontId="21" fillId="0" borderId="0" xfId="0" applyFont="1" applyFill="1" applyBorder="1" applyAlignment="1">
      <alignment horizontal="right" vertical="top"/>
    </xf>
    <xf numFmtId="0" fontId="69" fillId="0" borderId="0" xfId="0" applyFont="1" applyFill="1" applyBorder="1" applyAlignment="1"/>
    <xf numFmtId="0" fontId="53" fillId="0" borderId="0" xfId="3" applyNumberFormat="1" applyFont="1" applyFill="1" applyBorder="1" applyAlignment="1" applyProtection="1">
      <alignment horizontal="center" vertical="top" wrapText="1"/>
    </xf>
    <xf numFmtId="0" fontId="47" fillId="0" borderId="0" xfId="0" applyFont="1" applyFill="1" applyAlignment="1">
      <alignment horizontal="center" vertical="center" wrapText="1"/>
    </xf>
    <xf numFmtId="0" fontId="47" fillId="0" borderId="0" xfId="0" applyFont="1" applyFill="1" applyAlignment="1">
      <alignment horizontal="center"/>
    </xf>
    <xf numFmtId="0" fontId="22" fillId="0" borderId="0" xfId="6" applyFont="1" applyFill="1" applyAlignment="1">
      <alignment horizontal="left" vertical="center"/>
    </xf>
    <xf numFmtId="0" fontId="11" fillId="0" borderId="0" xfId="6" applyFont="1" applyFill="1" applyAlignment="1">
      <alignment horizontal="center" vertical="center"/>
    </xf>
    <xf numFmtId="0" fontId="53" fillId="0" borderId="0" xfId="6" applyFont="1" applyFill="1" applyAlignment="1">
      <alignment horizontal="center" vertical="center"/>
    </xf>
    <xf numFmtId="168" fontId="20" fillId="0" borderId="0" xfId="6" applyNumberFormat="1" applyFont="1" applyFill="1" applyAlignment="1">
      <alignment horizontal="righ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top"/>
    </xf>
    <xf numFmtId="0" fontId="84" fillId="0" borderId="0" xfId="0" applyFont="1" applyFill="1" applyAlignment="1">
      <alignment horizontal="left" wrapText="1"/>
    </xf>
    <xf numFmtId="0" fontId="69" fillId="0" borderId="0" xfId="3" applyNumberFormat="1" applyFont="1" applyFill="1" applyBorder="1" applyAlignment="1" applyProtection="1"/>
    <xf numFmtId="0" fontId="69" fillId="0" borderId="0" xfId="0" applyFont="1" applyFill="1" applyBorder="1" applyAlignment="1"/>
    <xf numFmtId="0" fontId="4" fillId="0" borderId="0" xfId="0" applyFont="1" applyAlignment="1">
      <alignment horizontal="right"/>
    </xf>
    <xf numFmtId="0" fontId="17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3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right" vertical="center" wrapText="1"/>
    </xf>
    <xf numFmtId="0" fontId="18" fillId="0" borderId="0" xfId="0" applyFont="1"/>
    <xf numFmtId="0" fontId="18" fillId="0" borderId="0" xfId="0" applyFont="1" applyAlignment="1">
      <alignment horizontal="right"/>
    </xf>
    <xf numFmtId="0" fontId="18" fillId="0" borderId="0" xfId="1" applyFont="1" applyAlignment="1">
      <alignment horizontal="left"/>
    </xf>
    <xf numFmtId="0" fontId="18" fillId="0" borderId="0" xfId="1" applyFont="1" applyAlignment="1">
      <alignment horizontal="right"/>
    </xf>
    <xf numFmtId="0" fontId="31" fillId="0" borderId="0" xfId="6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2" fillId="0" borderId="0" xfId="1" applyFont="1" applyAlignment="1">
      <alignment vertical="center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center" vertical="top" wrapText="1"/>
    </xf>
    <xf numFmtId="0" fontId="20" fillId="0" borderId="1" xfId="1" applyFont="1" applyBorder="1" applyAlignment="1">
      <alignment vertical="center"/>
    </xf>
    <xf numFmtId="0" fontId="20" fillId="0" borderId="5" xfId="1" applyFont="1" applyBorder="1" applyAlignment="1">
      <alignment vertical="center"/>
    </xf>
    <xf numFmtId="0" fontId="64" fillId="0" borderId="0" xfId="2" applyFont="1" applyAlignment="1">
      <alignment vertical="top" wrapText="1"/>
    </xf>
    <xf numFmtId="0" fontId="64" fillId="0" borderId="0" xfId="2" applyFont="1" applyAlignment="1">
      <alignment vertical="top"/>
    </xf>
    <xf numFmtId="0" fontId="20" fillId="0" borderId="0" xfId="2" applyFont="1" applyAlignment="1">
      <alignment wrapText="1"/>
    </xf>
    <xf numFmtId="0" fontId="20" fillId="0" borderId="0" xfId="2" applyFont="1" applyAlignment="1">
      <alignment horizontal="left" wrapText="1"/>
    </xf>
    <xf numFmtId="0" fontId="22" fillId="0" borderId="0" xfId="2" applyFont="1"/>
    <xf numFmtId="0" fontId="20" fillId="0" borderId="0" xfId="2" applyFont="1"/>
    <xf numFmtId="0" fontId="47" fillId="0" borderId="0" xfId="1" applyFont="1" applyAlignment="1">
      <alignment vertical="center"/>
    </xf>
    <xf numFmtId="0" fontId="47" fillId="0" borderId="0" xfId="1" applyFont="1" applyAlignment="1">
      <alignment horizontal="right" vertical="center"/>
    </xf>
    <xf numFmtId="0" fontId="47" fillId="0" borderId="0" xfId="0" applyFont="1"/>
    <xf numFmtId="0" fontId="47" fillId="0" borderId="0" xfId="0" applyFont="1" applyAlignment="1">
      <alignment horizontal="right"/>
    </xf>
    <xf numFmtId="0" fontId="47" fillId="0" borderId="0" xfId="1" applyFont="1" applyAlignment="1">
      <alignment horizontal="left"/>
    </xf>
    <xf numFmtId="0" fontId="47" fillId="0" borderId="0" xfId="1" applyFont="1" applyAlignment="1">
      <alignment horizontal="right"/>
    </xf>
    <xf numFmtId="0" fontId="22" fillId="0" borderId="0" xfId="2" applyFont="1" applyAlignment="1">
      <alignment vertical="top" wrapText="1"/>
    </xf>
    <xf numFmtId="0" fontId="22" fillId="0" borderId="0" xfId="0" applyFont="1"/>
    <xf numFmtId="0" fontId="22" fillId="0" borderId="0" xfId="0" applyFont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4" fillId="0" borderId="0" xfId="2" applyFont="1" applyAlignment="1">
      <alignment vertical="top"/>
    </xf>
    <xf numFmtId="0" fontId="22" fillId="0" borderId="0" xfId="0" applyFont="1" applyAlignment="1">
      <alignment vertical="center"/>
    </xf>
    <xf numFmtId="0" fontId="24" fillId="0" borderId="0" xfId="2" applyFont="1" applyAlignment="1">
      <alignment vertical="top" wrapText="1"/>
    </xf>
    <xf numFmtId="0" fontId="68" fillId="0" borderId="1" xfId="1" applyFont="1" applyBorder="1" applyAlignment="1">
      <alignment horizontal="left" vertical="center"/>
    </xf>
    <xf numFmtId="0" fontId="62" fillId="0" borderId="1" xfId="1" applyFont="1" applyBorder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62" fillId="0" borderId="0" xfId="1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62" fillId="0" borderId="0" xfId="6" applyFont="1" applyAlignment="1">
      <alignment horizontal="center" vertical="center"/>
    </xf>
    <xf numFmtId="0" fontId="53" fillId="0" borderId="0" xfId="0" applyFont="1" applyAlignment="1">
      <alignment horizontal="center" vertical="top"/>
    </xf>
    <xf numFmtId="0" fontId="53" fillId="0" borderId="0" xfId="3" applyFont="1" applyAlignment="1">
      <alignment horizontal="right" vertical="top" wrapText="1"/>
    </xf>
    <xf numFmtId="0" fontId="21" fillId="0" borderId="0" xfId="0" applyFont="1" applyAlignment="1">
      <alignment horizontal="right" vertical="top"/>
    </xf>
    <xf numFmtId="0" fontId="53" fillId="0" borderId="0" xfId="3" applyFont="1" applyAlignment="1">
      <alignment horizontal="center" vertical="top" wrapText="1"/>
    </xf>
    <xf numFmtId="0" fontId="89" fillId="0" borderId="0" xfId="0" applyFont="1" applyAlignment="1">
      <alignment horizontal="center" vertical="top"/>
    </xf>
    <xf numFmtId="167" fontId="62" fillId="0" borderId="0" xfId="3" applyNumberFormat="1" applyFont="1" applyAlignment="1">
      <alignment horizontal="center" vertical="center" wrapText="1"/>
    </xf>
    <xf numFmtId="0" fontId="68" fillId="0" borderId="0" xfId="3" applyFont="1" applyAlignment="1">
      <alignment vertical="center" wrapText="1"/>
    </xf>
    <xf numFmtId="0" fontId="71" fillId="0" borderId="0" xfId="3" applyFont="1" applyAlignment="1">
      <alignment vertical="center" wrapText="1"/>
    </xf>
    <xf numFmtId="0" fontId="69" fillId="0" borderId="0" xfId="0" applyFont="1" applyAlignment="1">
      <alignment vertical="top"/>
    </xf>
    <xf numFmtId="0" fontId="69" fillId="0" borderId="0" xfId="3" applyFont="1" applyAlignment="1">
      <alignment vertical="center" wrapText="1"/>
    </xf>
    <xf numFmtId="0" fontId="70" fillId="0" borderId="0" xfId="0" applyFont="1" applyAlignment="1">
      <alignment horizontal="left" vertical="top" indent="1"/>
    </xf>
    <xf numFmtId="0" fontId="69" fillId="0" borderId="0" xfId="0" applyFont="1" applyAlignment="1">
      <alignment vertical="top" wrapText="1"/>
    </xf>
    <xf numFmtId="0" fontId="68" fillId="0" borderId="0" xfId="0" applyFont="1" applyAlignment="1">
      <alignment vertical="top" wrapText="1"/>
    </xf>
    <xf numFmtId="0" fontId="70" fillId="0" borderId="0" xfId="0" applyFont="1" applyAlignment="1">
      <alignment horizontal="left" vertical="top" wrapText="1" indent="1"/>
    </xf>
    <xf numFmtId="0" fontId="72" fillId="0" borderId="0" xfId="0" applyFont="1" applyAlignment="1">
      <alignment horizontal="left" vertical="center" wrapText="1"/>
    </xf>
    <xf numFmtId="0" fontId="72" fillId="0" borderId="0" xfId="0" applyFont="1" applyAlignment="1">
      <alignment horizontal="right" vertical="center" wrapText="1"/>
    </xf>
    <xf numFmtId="0" fontId="71" fillId="0" borderId="0" xfId="0" applyFont="1"/>
    <xf numFmtId="0" fontId="71" fillId="0" borderId="0" xfId="0" applyFont="1" applyAlignment="1">
      <alignment horizontal="right"/>
    </xf>
    <xf numFmtId="0" fontId="71" fillId="0" borderId="0" xfId="1" applyFont="1" applyAlignment="1">
      <alignment horizontal="left"/>
    </xf>
    <xf numFmtId="0" fontId="71" fillId="0" borderId="0" xfId="1" applyFont="1" applyAlignment="1">
      <alignment horizontal="right"/>
    </xf>
  </cellXfs>
  <cellStyles count="45">
    <cellStyle name="Comma" xfId="12" builtinId="3"/>
    <cellStyle name="Comma 2" xfId="11" xr:uid="{00000000-0005-0000-0000-000001000000}"/>
    <cellStyle name="Comma 2 2" xfId="17" xr:uid="{00000000-0005-0000-0000-000002000000}"/>
    <cellStyle name="Comma 2 2 2" xfId="41" xr:uid="{00000000-0005-0000-0000-000003000000}"/>
    <cellStyle name="Comma 3" xfId="16" xr:uid="{00000000-0005-0000-0000-000004000000}"/>
    <cellStyle name="Comma 3 2" xfId="24" xr:uid="{00000000-0005-0000-0000-000005000000}"/>
    <cellStyle name="Comma 3 3" xfId="39" xr:uid="{00000000-0005-0000-0000-000006000000}"/>
    <cellStyle name="Comma 3 4" xfId="37" xr:uid="{00000000-0005-0000-0000-000007000000}"/>
    <cellStyle name="Comma 4" xfId="18" xr:uid="{00000000-0005-0000-0000-000008000000}"/>
    <cellStyle name="Comma 5" xfId="40" xr:uid="{00000000-0005-0000-0000-000009000000}"/>
    <cellStyle name="Hyperlink 2" xfId="34" xr:uid="{00000000-0005-0000-0000-00000A000000}"/>
    <cellStyle name="Normal" xfId="0" builtinId="0"/>
    <cellStyle name="Normal 10" xfId="31" xr:uid="{00000000-0005-0000-0000-00000C000000}"/>
    <cellStyle name="Normal 2" xfId="14" xr:uid="{00000000-0005-0000-0000-00000D000000}"/>
    <cellStyle name="Normal 2 10" xfId="28" xr:uid="{00000000-0005-0000-0000-00000E000000}"/>
    <cellStyle name="Normal 2 2" xfId="25" xr:uid="{00000000-0005-0000-0000-00000F000000}"/>
    <cellStyle name="Normal 2 2 2" xfId="44" xr:uid="{00000000-0005-0000-0000-000010000000}"/>
    <cellStyle name="Normal 2 3" xfId="19" xr:uid="{00000000-0005-0000-0000-000011000000}"/>
    <cellStyle name="Normal 3" xfId="20" xr:uid="{00000000-0005-0000-0000-000012000000}"/>
    <cellStyle name="Normal 4" xfId="23" xr:uid="{00000000-0005-0000-0000-000013000000}"/>
    <cellStyle name="Normal 5" xfId="26" xr:uid="{00000000-0005-0000-0000-000014000000}"/>
    <cellStyle name="Normal 6" xfId="30" xr:uid="{00000000-0005-0000-0000-000015000000}"/>
    <cellStyle name="Normal 6 2" xfId="32" xr:uid="{00000000-0005-0000-0000-000016000000}"/>
    <cellStyle name="Normal 7" xfId="29" xr:uid="{00000000-0005-0000-0000-000017000000}"/>
    <cellStyle name="Normal 8" xfId="15" xr:uid="{00000000-0005-0000-0000-000018000000}"/>
    <cellStyle name="Normal 8 2" xfId="43" xr:uid="{00000000-0005-0000-0000-000019000000}"/>
    <cellStyle name="Normal 8 3" xfId="33" xr:uid="{00000000-0005-0000-0000-00001A000000}"/>
    <cellStyle name="Normal 9" xfId="35" xr:uid="{00000000-0005-0000-0000-00001B000000}"/>
    <cellStyle name="Normal_BAL" xfId="1" xr:uid="{00000000-0005-0000-0000-00001C000000}"/>
    <cellStyle name="Normal_Financial statements 2000 Alcomet" xfId="2" xr:uid="{00000000-0005-0000-0000-00001D000000}"/>
    <cellStyle name="Normal_Financial statements_bg model 2002" xfId="3" xr:uid="{00000000-0005-0000-0000-00001E000000}"/>
    <cellStyle name="Normal_FS_2004_Final_28.03.05" xfId="4" xr:uid="{00000000-0005-0000-0000-00001F000000}"/>
    <cellStyle name="Normal_FS_SOPHARMA_2005 (2)" xfId="5" xr:uid="{00000000-0005-0000-0000-000020000000}"/>
    <cellStyle name="Normal_FS'05-Neochim group-raboten_Final2" xfId="6" xr:uid="{00000000-0005-0000-0000-000021000000}"/>
    <cellStyle name="Normal_P&amp;L" xfId="7" xr:uid="{00000000-0005-0000-0000-000022000000}"/>
    <cellStyle name="Normal_P&amp;L_Financial statements_bg model 2002" xfId="8" xr:uid="{00000000-0005-0000-0000-000023000000}"/>
    <cellStyle name="Normal_Sheet2" xfId="9" xr:uid="{00000000-0005-0000-0000-000024000000}"/>
    <cellStyle name="Normal_SOPHARMA_FS_01_12_2007_predvaritelen" xfId="10" xr:uid="{00000000-0005-0000-0000-000025000000}"/>
    <cellStyle name="Percent" xfId="13" builtinId="5"/>
    <cellStyle name="Percent 2" xfId="27" xr:uid="{00000000-0005-0000-0000-000027000000}"/>
    <cellStyle name="Percent 3" xfId="21" xr:uid="{00000000-0005-0000-0000-000028000000}"/>
    <cellStyle name="Percent 3 2" xfId="42" xr:uid="{00000000-0005-0000-0000-000029000000}"/>
    <cellStyle name="Percent 3 3" xfId="36" xr:uid="{00000000-0005-0000-0000-00002A000000}"/>
    <cellStyle name="Обычный 2" xfId="22" xr:uid="{00000000-0005-0000-0000-00002B000000}"/>
    <cellStyle name="Обычный_8" xfId="38" xr:uid="{00000000-0005-0000-0000-00002C000000}"/>
  </cellStyles>
  <dxfs count="0"/>
  <tableStyles count="0" defaultTableStyle="TableStyleMedium9" defaultPivotStyle="PivotStyleLight16"/>
  <colors>
    <mruColors>
      <color rgb="FF99FFCC"/>
      <color rgb="FFCCFFCC"/>
      <color rgb="FFFF00FF"/>
      <color rgb="FF00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4"/>
  <sheetViews>
    <sheetView tabSelected="1" view="pageBreakPreview" zoomScaleNormal="70" zoomScaleSheetLayoutView="100" workbookViewId="0">
      <selection activeCell="E31" sqref="E31"/>
    </sheetView>
  </sheetViews>
  <sheetFormatPr defaultColWidth="0" defaultRowHeight="12.75" customHeight="1" zeroHeight="1"/>
  <cols>
    <col min="1" max="2" width="9.453125" style="6" customWidth="1"/>
    <col min="3" max="3" width="16.54296875" style="6" customWidth="1"/>
    <col min="4" max="6" width="9.453125" style="6" customWidth="1"/>
    <col min="7" max="7" width="23.453125" style="6" customWidth="1"/>
    <col min="8" max="9" width="9.453125" style="6" customWidth="1"/>
    <col min="10" max="16384" width="9.453125" style="6" hidden="1"/>
  </cols>
  <sheetData>
    <row r="1" spans="1:9" ht="17.5">
      <c r="A1" s="1" t="s">
        <v>11</v>
      </c>
      <c r="B1" s="2"/>
      <c r="C1" s="3"/>
      <c r="D1" s="4"/>
      <c r="E1" s="5"/>
      <c r="F1" s="5"/>
      <c r="G1" s="5"/>
      <c r="H1" s="5"/>
    </row>
    <row r="2" spans="1:9" ht="13"/>
    <row r="3" spans="1:9" ht="13"/>
    <row r="4" spans="1:9" ht="13"/>
    <row r="5" spans="1:9" ht="17.5">
      <c r="A5" s="7" t="s">
        <v>12</v>
      </c>
      <c r="D5" s="12" t="s">
        <v>13</v>
      </c>
      <c r="E5" s="15"/>
      <c r="F5" s="9"/>
      <c r="G5" s="9"/>
      <c r="H5" s="9"/>
      <c r="I5" s="9"/>
    </row>
    <row r="6" spans="1:9" ht="17.25" customHeight="1">
      <c r="A6" s="7"/>
      <c r="D6" s="12" t="s">
        <v>14</v>
      </c>
      <c r="E6" s="15"/>
      <c r="F6" s="9"/>
      <c r="G6" s="9"/>
      <c r="H6" s="9"/>
      <c r="I6" s="9"/>
    </row>
    <row r="7" spans="1:9" ht="17.5">
      <c r="A7" s="7"/>
      <c r="D7" s="12" t="s">
        <v>15</v>
      </c>
      <c r="H7" s="9"/>
      <c r="I7" s="9"/>
    </row>
    <row r="8" spans="1:9" ht="16.5">
      <c r="A8" s="10"/>
      <c r="D8" s="12" t="s">
        <v>16</v>
      </c>
      <c r="E8" s="15"/>
      <c r="F8" s="9"/>
      <c r="G8" s="9"/>
      <c r="H8" s="9"/>
      <c r="I8" s="9"/>
    </row>
    <row r="9" spans="1:9" ht="17.5">
      <c r="A9" s="7"/>
      <c r="D9" s="12" t="s">
        <v>17</v>
      </c>
      <c r="E9" s="15"/>
      <c r="F9" s="10"/>
      <c r="G9" s="9"/>
      <c r="H9" s="9"/>
      <c r="I9" s="9"/>
    </row>
    <row r="10" spans="1:9" ht="17.5">
      <c r="A10" s="7"/>
      <c r="D10" s="11"/>
      <c r="E10" s="11"/>
      <c r="F10" s="9"/>
      <c r="G10" s="9"/>
      <c r="H10" s="9"/>
      <c r="I10" s="9"/>
    </row>
    <row r="11" spans="1:9" ht="17.5">
      <c r="A11" s="7"/>
      <c r="D11" s="12"/>
      <c r="E11" s="12"/>
      <c r="F11" s="12"/>
      <c r="G11" s="9"/>
      <c r="H11" s="9"/>
      <c r="I11" s="9"/>
    </row>
    <row r="12" spans="1:9" ht="18">
      <c r="A12" s="7" t="s">
        <v>18</v>
      </c>
      <c r="D12" s="12" t="s">
        <v>13</v>
      </c>
      <c r="E12" s="13"/>
      <c r="F12" s="13"/>
      <c r="G12" s="14"/>
    </row>
    <row r="13" spans="1:9" ht="18">
      <c r="A13" s="7"/>
      <c r="D13" s="12"/>
      <c r="E13" s="13"/>
      <c r="F13" s="13"/>
      <c r="G13" s="14"/>
    </row>
    <row r="14" spans="1:9" ht="17.5">
      <c r="A14" s="7" t="s">
        <v>19</v>
      </c>
      <c r="D14" s="12" t="s">
        <v>20</v>
      </c>
      <c r="E14" s="13"/>
      <c r="F14" s="13"/>
      <c r="G14" s="15"/>
      <c r="H14" s="9"/>
      <c r="I14" s="9"/>
    </row>
    <row r="15" spans="1:9" ht="17.5">
      <c r="A15" s="7"/>
      <c r="D15" s="12" t="s">
        <v>21</v>
      </c>
      <c r="E15" s="13"/>
      <c r="F15" s="13"/>
      <c r="G15" s="15"/>
      <c r="H15" s="9"/>
      <c r="I15" s="9"/>
    </row>
    <row r="16" spans="1:9" ht="16.5">
      <c r="D16" s="12"/>
      <c r="E16" s="13"/>
      <c r="F16" s="13"/>
      <c r="G16" s="15"/>
      <c r="H16" s="9"/>
      <c r="I16" s="9"/>
    </row>
    <row r="17" spans="1:9" ht="17.5">
      <c r="A17" s="7" t="s">
        <v>22</v>
      </c>
      <c r="D17" s="12" t="s">
        <v>23</v>
      </c>
      <c r="E17" s="13"/>
      <c r="F17" s="13"/>
      <c r="G17" s="15"/>
      <c r="H17" s="9"/>
      <c r="I17" s="9"/>
    </row>
    <row r="18" spans="1:9" ht="17.5">
      <c r="A18" s="7"/>
      <c r="D18" s="12"/>
      <c r="E18" s="13"/>
      <c r="F18" s="13"/>
      <c r="G18" s="15"/>
      <c r="H18" s="9"/>
      <c r="I18" s="9"/>
    </row>
    <row r="19" spans="1:9" ht="17.5">
      <c r="A19" s="7" t="s">
        <v>25</v>
      </c>
      <c r="B19" s="7"/>
      <c r="C19" s="7"/>
      <c r="D19" s="12" t="s">
        <v>24</v>
      </c>
      <c r="E19" s="13"/>
      <c r="F19" s="13"/>
      <c r="G19" s="15"/>
      <c r="H19" s="9"/>
      <c r="I19" s="9"/>
    </row>
    <row r="20" spans="1:9" ht="18">
      <c r="A20" s="7"/>
      <c r="D20" s="12"/>
      <c r="E20" s="13"/>
      <c r="F20" s="13"/>
      <c r="G20" s="14"/>
      <c r="H20" s="7"/>
      <c r="I20" s="7"/>
    </row>
    <row r="21" spans="1:9" ht="18">
      <c r="A21" s="7" t="s">
        <v>26</v>
      </c>
      <c r="C21" s="312"/>
      <c r="D21" s="12" t="s">
        <v>27</v>
      </c>
      <c r="E21" s="13"/>
      <c r="F21" s="13"/>
      <c r="G21" s="14"/>
      <c r="H21" s="7"/>
      <c r="I21" s="7"/>
    </row>
    <row r="22" spans="1:9" ht="18">
      <c r="A22" s="7"/>
      <c r="D22" s="12"/>
      <c r="E22" s="13"/>
      <c r="F22" s="13"/>
      <c r="G22" s="14"/>
      <c r="H22" s="7"/>
      <c r="I22" s="7"/>
    </row>
    <row r="23" spans="1:9" ht="18">
      <c r="A23" s="7"/>
      <c r="D23" s="12"/>
      <c r="E23" s="13"/>
      <c r="F23" s="13"/>
      <c r="G23" s="14"/>
    </row>
    <row r="24" spans="1:9" ht="18">
      <c r="A24" s="7" t="s">
        <v>28</v>
      </c>
      <c r="D24" s="12" t="s">
        <v>29</v>
      </c>
      <c r="E24" s="13"/>
      <c r="F24" s="13"/>
      <c r="G24" s="14"/>
    </row>
    <row r="25" spans="1:9" ht="18">
      <c r="A25" s="7"/>
      <c r="D25" s="12" t="s">
        <v>30</v>
      </c>
      <c r="E25" s="13"/>
      <c r="F25" s="13"/>
      <c r="G25" s="14"/>
    </row>
    <row r="26" spans="1:9" ht="18">
      <c r="F26" s="14"/>
      <c r="G26" s="16"/>
    </row>
    <row r="27" spans="1:9" ht="18">
      <c r="A27" s="7" t="s">
        <v>31</v>
      </c>
      <c r="C27" s="312"/>
      <c r="D27" s="12" t="s">
        <v>32</v>
      </c>
      <c r="E27" s="13"/>
      <c r="F27" s="14"/>
      <c r="G27" s="18"/>
    </row>
    <row r="28" spans="1:9" ht="18">
      <c r="A28" s="7"/>
      <c r="C28" s="312"/>
      <c r="D28" s="12" t="s">
        <v>33</v>
      </c>
      <c r="E28" s="13"/>
      <c r="F28" s="14"/>
      <c r="G28" s="18"/>
      <c r="H28" s="19"/>
      <c r="I28" s="19"/>
    </row>
    <row r="29" spans="1:9" ht="18" customHeight="1">
      <c r="A29" s="7"/>
      <c r="C29" s="9"/>
      <c r="D29" s="12" t="s">
        <v>34</v>
      </c>
      <c r="E29" s="15"/>
      <c r="F29" s="14"/>
      <c r="G29" s="135"/>
      <c r="H29" s="136"/>
      <c r="I29" s="137"/>
    </row>
    <row r="30" spans="1:9" ht="18">
      <c r="A30" s="7"/>
      <c r="D30" s="8"/>
      <c r="E30" s="18"/>
      <c r="F30" s="16"/>
      <c r="G30" s="18"/>
      <c r="H30" s="19"/>
      <c r="I30" s="19"/>
    </row>
    <row r="31" spans="1:9" ht="17.5">
      <c r="A31" s="7" t="s">
        <v>35</v>
      </c>
      <c r="D31" s="12" t="s">
        <v>36</v>
      </c>
      <c r="E31" s="13"/>
      <c r="F31" s="13"/>
      <c r="G31" s="13"/>
      <c r="H31" s="7"/>
      <c r="I31" s="7"/>
    </row>
    <row r="32" spans="1:9" ht="17.5">
      <c r="A32" s="7"/>
      <c r="D32" s="12" t="s">
        <v>37</v>
      </c>
      <c r="E32" s="13"/>
      <c r="F32" s="13"/>
      <c r="G32" s="13"/>
      <c r="H32" s="7"/>
      <c r="I32" s="7"/>
    </row>
    <row r="33" spans="1:9" ht="17.5">
      <c r="A33" s="7"/>
      <c r="D33" s="12" t="s">
        <v>38</v>
      </c>
      <c r="E33" s="13"/>
      <c r="F33" s="13"/>
      <c r="G33" s="13"/>
      <c r="H33" s="7"/>
      <c r="I33" s="7"/>
    </row>
    <row r="34" spans="1:9" ht="17.5">
      <c r="A34" s="7"/>
      <c r="D34" s="12" t="s">
        <v>39</v>
      </c>
      <c r="E34" s="13"/>
      <c r="F34" s="13"/>
      <c r="G34" s="13"/>
    </row>
    <row r="35" spans="1:9" ht="17.5">
      <c r="A35" s="7"/>
      <c r="D35" s="12" t="s">
        <v>40</v>
      </c>
      <c r="E35" s="13"/>
      <c r="F35" s="13"/>
      <c r="G35" s="13"/>
    </row>
    <row r="36" spans="1:9" ht="17.5">
      <c r="A36" s="7"/>
      <c r="D36" s="8"/>
      <c r="E36" s="134"/>
      <c r="F36" s="134"/>
      <c r="G36" s="134"/>
    </row>
    <row r="37" spans="1:9" ht="17.5">
      <c r="A37" s="7"/>
      <c r="C37" s="19"/>
      <c r="E37" s="134"/>
      <c r="F37" s="134"/>
      <c r="G37" s="134"/>
    </row>
    <row r="38" spans="1:9" ht="18">
      <c r="A38" s="7"/>
      <c r="E38" s="17"/>
      <c r="F38" s="14"/>
      <c r="G38" s="17"/>
    </row>
    <row r="39" spans="1:9" ht="17.5">
      <c r="A39" s="7" t="s">
        <v>41</v>
      </c>
      <c r="D39" s="12" t="s">
        <v>42</v>
      </c>
      <c r="E39" s="17"/>
      <c r="F39" s="17"/>
      <c r="G39" s="17"/>
      <c r="H39" s="19"/>
      <c r="I39" s="19"/>
    </row>
    <row r="40" spans="1:9" ht="18">
      <c r="A40" s="7"/>
      <c r="E40" s="17"/>
      <c r="F40" s="14"/>
      <c r="G40" s="17"/>
    </row>
    <row r="41" spans="1:9" ht="17.5">
      <c r="A41" s="7"/>
      <c r="F41" s="7"/>
    </row>
    <row r="42" spans="1:9" ht="17.5">
      <c r="A42" s="7"/>
      <c r="F42" s="7"/>
    </row>
    <row r="43" spans="1:9" ht="17.5">
      <c r="A43" s="7"/>
      <c r="F43" s="7"/>
    </row>
    <row r="44" spans="1:9" ht="17.5">
      <c r="A44" s="7"/>
      <c r="F44" s="7"/>
    </row>
    <row r="45" spans="1:9" ht="17.5">
      <c r="A45" s="7"/>
      <c r="F45" s="7"/>
    </row>
    <row r="46" spans="1:9" ht="17.5">
      <c r="A46" s="7"/>
      <c r="F46" s="7"/>
    </row>
    <row r="47" spans="1:9" ht="17.5">
      <c r="A47" s="7"/>
      <c r="F47" s="7"/>
    </row>
    <row r="48" spans="1:9" ht="13"/>
    <row r="49" ht="13"/>
    <row r="50" ht="13"/>
    <row r="51" ht="13"/>
    <row r="52" ht="13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</sheetData>
  <pageMargins left="0.78740157480314965" right="0.35433070866141736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4"/>
  <sheetViews>
    <sheetView showWhiteSpace="0" view="pageBreakPreview" zoomScaleNormal="90" zoomScaleSheetLayoutView="100" workbookViewId="0">
      <selection sqref="A1:G1"/>
    </sheetView>
  </sheetViews>
  <sheetFormatPr defaultColWidth="9.453125" defaultRowHeight="14"/>
  <cols>
    <col min="1" max="1" width="80.453125" style="20" customWidth="1"/>
    <col min="2" max="2" width="11.54296875" style="29" customWidth="1"/>
    <col min="3" max="3" width="5.453125" style="24" customWidth="1"/>
    <col min="4" max="4" width="12.453125" style="24" customWidth="1"/>
    <col min="5" max="5" width="2.453125" style="24" customWidth="1"/>
    <col min="6" max="6" width="12.453125" style="24" customWidth="1"/>
    <col min="7" max="7" width="1.54296875" style="24" customWidth="1"/>
    <col min="8" max="8" width="12.453125" style="20" bestFit="1" customWidth="1"/>
    <col min="9" max="9" width="5" style="20" customWidth="1"/>
    <col min="10" max="10" width="11.54296875" style="20" bestFit="1" customWidth="1"/>
    <col min="11" max="11" width="9.453125" style="20"/>
    <col min="12" max="12" width="15.453125" style="20" customWidth="1"/>
    <col min="13" max="16384" width="9.453125" style="20"/>
  </cols>
  <sheetData>
    <row r="1" spans="1:10">
      <c r="A1" s="314" t="s">
        <v>11</v>
      </c>
      <c r="B1" s="315"/>
      <c r="C1" s="315"/>
      <c r="D1" s="315"/>
      <c r="E1" s="315"/>
      <c r="F1" s="315"/>
      <c r="G1" s="315"/>
    </row>
    <row r="2" spans="1:10" s="21" customFormat="1">
      <c r="A2" s="316" t="s">
        <v>44</v>
      </c>
      <c r="B2" s="317"/>
      <c r="C2" s="317"/>
      <c r="D2" s="317"/>
      <c r="E2" s="317"/>
      <c r="F2" s="317"/>
      <c r="G2" s="317"/>
    </row>
    <row r="3" spans="1:10">
      <c r="A3" s="318" t="s">
        <v>82</v>
      </c>
      <c r="B3" s="182"/>
      <c r="C3" s="22"/>
      <c r="D3" s="22"/>
      <c r="E3" s="22"/>
      <c r="F3" s="22"/>
      <c r="G3" s="22"/>
    </row>
    <row r="4" spans="1:10" ht="4.5" customHeight="1">
      <c r="A4" s="293"/>
      <c r="B4" s="182"/>
      <c r="C4" s="22"/>
      <c r="D4" s="22"/>
      <c r="E4" s="22"/>
      <c r="F4" s="22"/>
      <c r="G4" s="22"/>
    </row>
    <row r="5" spans="1:10" ht="5.25" customHeight="1">
      <c r="A5" s="293"/>
      <c r="B5" s="182"/>
      <c r="C5" s="22"/>
      <c r="D5" s="22"/>
      <c r="E5" s="22"/>
      <c r="F5" s="22"/>
      <c r="G5" s="22"/>
    </row>
    <row r="6" spans="1:10" ht="61.5" customHeight="1">
      <c r="A6" s="21"/>
      <c r="B6" s="313" t="s">
        <v>43</v>
      </c>
      <c r="C6" s="294"/>
      <c r="D6" s="300">
        <v>2021</v>
      </c>
      <c r="E6" s="278"/>
      <c r="F6" s="300">
        <v>2020</v>
      </c>
      <c r="G6" s="294"/>
    </row>
    <row r="7" spans="1:10">
      <c r="A7" s="21"/>
      <c r="B7" s="313"/>
      <c r="C7" s="294"/>
      <c r="D7" s="301" t="s">
        <v>0</v>
      </c>
      <c r="E7" s="278"/>
      <c r="F7" s="301" t="s">
        <v>0</v>
      </c>
      <c r="G7" s="294"/>
    </row>
    <row r="8" spans="1:10">
      <c r="A8" s="23"/>
    </row>
    <row r="9" spans="1:10">
      <c r="A9" s="23"/>
    </row>
    <row r="10" spans="1:10" ht="15" customHeight="1">
      <c r="A10" s="21" t="s">
        <v>45</v>
      </c>
      <c r="B10" s="29">
        <v>3</v>
      </c>
      <c r="D10" s="25">
        <v>1603310</v>
      </c>
      <c r="F10" s="25">
        <v>1438826</v>
      </c>
      <c r="H10" s="274"/>
      <c r="J10" s="26"/>
    </row>
    <row r="11" spans="1:10">
      <c r="A11" s="21" t="s">
        <v>46</v>
      </c>
      <c r="B11" s="29">
        <v>4</v>
      </c>
      <c r="D11" s="25">
        <v>13830</v>
      </c>
      <c r="F11" s="25">
        <v>12677</v>
      </c>
    </row>
    <row r="12" spans="1:10">
      <c r="A12" s="27" t="s">
        <v>47</v>
      </c>
      <c r="D12" s="28">
        <v>-8721</v>
      </c>
      <c r="F12" s="28">
        <v>2124</v>
      </c>
      <c r="G12" s="29"/>
      <c r="J12" s="26"/>
    </row>
    <row r="13" spans="1:10">
      <c r="A13" s="21" t="s">
        <v>48</v>
      </c>
      <c r="B13" s="29">
        <v>5</v>
      </c>
      <c r="D13" s="25">
        <v>-83122</v>
      </c>
      <c r="F13" s="25">
        <v>-89324</v>
      </c>
      <c r="H13" s="30"/>
      <c r="J13" s="26"/>
    </row>
    <row r="14" spans="1:10">
      <c r="A14" s="21" t="s">
        <v>49</v>
      </c>
      <c r="B14" s="29">
        <v>6</v>
      </c>
      <c r="D14" s="25">
        <v>-75927</v>
      </c>
      <c r="F14" s="25">
        <v>-80869</v>
      </c>
      <c r="H14" s="30"/>
      <c r="J14" s="26"/>
    </row>
    <row r="15" spans="1:10">
      <c r="A15" s="21" t="s">
        <v>50</v>
      </c>
      <c r="B15" s="29">
        <v>7</v>
      </c>
      <c r="D15" s="25">
        <v>-150061</v>
      </c>
      <c r="F15" s="25">
        <v>-133547</v>
      </c>
      <c r="H15" s="31"/>
    </row>
    <row r="16" spans="1:10">
      <c r="A16" s="21" t="s">
        <v>51</v>
      </c>
      <c r="B16" s="29" t="s">
        <v>7</v>
      </c>
      <c r="D16" s="25">
        <v>-53187</v>
      </c>
      <c r="F16" s="25">
        <v>-46633</v>
      </c>
      <c r="H16" s="30"/>
    </row>
    <row r="17" spans="1:11">
      <c r="A17" s="21" t="s">
        <v>52</v>
      </c>
      <c r="D17" s="25">
        <v>-1166508</v>
      </c>
      <c r="F17" s="25">
        <v>-1041687</v>
      </c>
      <c r="H17" s="30"/>
    </row>
    <row r="18" spans="1:11">
      <c r="A18" s="21" t="s">
        <v>53</v>
      </c>
      <c r="B18" s="29">
        <v>8</v>
      </c>
      <c r="D18" s="25">
        <v>-16095</v>
      </c>
      <c r="F18" s="25">
        <f>-15767</f>
        <v>-15767</v>
      </c>
      <c r="H18" s="31"/>
      <c r="J18" s="26"/>
    </row>
    <row r="19" spans="1:11" ht="15" customHeight="1">
      <c r="A19" s="293" t="s">
        <v>54</v>
      </c>
      <c r="D19" s="32">
        <f>SUM(D10:D18)</f>
        <v>63519</v>
      </c>
      <c r="F19" s="32">
        <f>SUM(F10:F18)</f>
        <v>45800</v>
      </c>
      <c r="H19" s="30"/>
      <c r="K19" s="26"/>
    </row>
    <row r="20" spans="1:11" ht="8.25" customHeight="1">
      <c r="A20" s="21"/>
      <c r="D20" s="25"/>
      <c r="F20" s="25"/>
      <c r="H20" s="30"/>
    </row>
    <row r="21" spans="1:11" ht="14.15" customHeight="1">
      <c r="A21" s="319" t="s">
        <v>55</v>
      </c>
      <c r="B21" s="29">
        <v>10</v>
      </c>
      <c r="D21" s="36">
        <v>-10476</v>
      </c>
      <c r="F21" s="36">
        <v>-5993</v>
      </c>
      <c r="H21" s="30"/>
    </row>
    <row r="22" spans="1:11" ht="8.4" customHeight="1">
      <c r="A22" s="21"/>
      <c r="D22" s="25"/>
      <c r="F22" s="25"/>
      <c r="H22" s="30"/>
    </row>
    <row r="23" spans="1:11">
      <c r="A23" s="21" t="s">
        <v>56</v>
      </c>
      <c r="B23" s="29">
        <v>11</v>
      </c>
      <c r="D23" s="25">
        <v>6632</v>
      </c>
      <c r="F23" s="25">
        <f>5078+3</f>
        <v>5081</v>
      </c>
      <c r="H23" s="30"/>
    </row>
    <row r="24" spans="1:11">
      <c r="A24" s="21" t="s">
        <v>57</v>
      </c>
      <c r="B24" s="29">
        <v>12</v>
      </c>
      <c r="D24" s="25">
        <v>-11797</v>
      </c>
      <c r="F24" s="25">
        <v>-19099</v>
      </c>
      <c r="H24" s="30"/>
    </row>
    <row r="25" spans="1:11">
      <c r="A25" s="33" t="s">
        <v>58</v>
      </c>
      <c r="D25" s="32">
        <f>SUM(D23:D24)</f>
        <v>-5165</v>
      </c>
      <c r="F25" s="32">
        <f>SUM(F23:F24)</f>
        <v>-14018</v>
      </c>
      <c r="H25" s="30"/>
    </row>
    <row r="26" spans="1:11" ht="9" customHeight="1">
      <c r="A26" s="33"/>
      <c r="D26" s="35"/>
      <c r="F26" s="35"/>
      <c r="H26" s="30"/>
    </row>
    <row r="27" spans="1:11">
      <c r="A27" s="21" t="s">
        <v>59</v>
      </c>
      <c r="B27" s="29" t="s">
        <v>8</v>
      </c>
      <c r="D27" s="285">
        <f>12753-661</f>
        <v>12092</v>
      </c>
      <c r="F27" s="285">
        <v>5976</v>
      </c>
      <c r="H27" s="30"/>
    </row>
    <row r="28" spans="1:11" hidden="1">
      <c r="A28" s="21" t="s">
        <v>2</v>
      </c>
      <c r="D28" s="25">
        <v>0</v>
      </c>
      <c r="F28" s="25">
        <v>0</v>
      </c>
      <c r="H28" s="30"/>
    </row>
    <row r="29" spans="1:11">
      <c r="A29" s="21" t="s">
        <v>60</v>
      </c>
      <c r="B29" s="29">
        <v>47</v>
      </c>
      <c r="D29" s="25">
        <v>37604</v>
      </c>
      <c r="F29" s="25">
        <f>-320-3</f>
        <v>-323</v>
      </c>
      <c r="H29" s="30"/>
    </row>
    <row r="30" spans="1:11">
      <c r="A30" s="293" t="s">
        <v>61</v>
      </c>
      <c r="B30" s="292"/>
      <c r="D30" s="32">
        <f>D19+D25+D27+D21+D29</f>
        <v>97574</v>
      </c>
      <c r="F30" s="32">
        <f>F19+F25+F27+F28+F29+F21</f>
        <v>31442</v>
      </c>
      <c r="H30" s="34"/>
    </row>
    <row r="31" spans="1:11" ht="6.75" customHeight="1">
      <c r="A31" s="293"/>
      <c r="B31" s="292"/>
      <c r="D31" s="146"/>
      <c r="F31" s="146"/>
      <c r="H31" s="34"/>
    </row>
    <row r="32" spans="1:11">
      <c r="A32" s="319" t="s">
        <v>62</v>
      </c>
      <c r="B32" s="29">
        <v>14</v>
      </c>
      <c r="D32" s="36">
        <v>-5871</v>
      </c>
      <c r="F32" s="36">
        <v>-6162</v>
      </c>
      <c r="H32" s="34"/>
    </row>
    <row r="33" spans="1:10" ht="6.75" customHeight="1">
      <c r="A33" s="293"/>
      <c r="B33" s="183"/>
      <c r="C33" s="37"/>
      <c r="D33" s="35"/>
      <c r="E33" s="37"/>
      <c r="F33" s="35"/>
      <c r="G33" s="37"/>
      <c r="H33" s="34"/>
      <c r="J33" s="38"/>
    </row>
    <row r="34" spans="1:10" ht="7.5" customHeight="1">
      <c r="A34" s="293"/>
      <c r="B34" s="183"/>
      <c r="C34" s="37"/>
      <c r="D34" s="35"/>
      <c r="E34" s="37"/>
      <c r="F34" s="35"/>
      <c r="G34" s="37"/>
      <c r="H34" s="34"/>
      <c r="J34" s="38"/>
    </row>
    <row r="35" spans="1:10" ht="14.5" thickBot="1">
      <c r="A35" s="320" t="s">
        <v>63</v>
      </c>
      <c r="B35" s="183"/>
      <c r="C35" s="37"/>
      <c r="D35" s="132">
        <f>D30+D32</f>
        <v>91703</v>
      </c>
      <c r="E35" s="37"/>
      <c r="F35" s="132">
        <f>F30+F32</f>
        <v>25280</v>
      </c>
      <c r="G35" s="37"/>
      <c r="H35" s="281"/>
      <c r="J35" s="38"/>
    </row>
    <row r="36" spans="1:10" ht="14.5" thickTop="1">
      <c r="A36" s="293"/>
      <c r="B36" s="183"/>
      <c r="C36" s="37"/>
      <c r="D36" s="35"/>
      <c r="E36" s="37"/>
      <c r="F36" s="35"/>
      <c r="G36" s="37"/>
      <c r="H36" s="34"/>
      <c r="J36" s="38"/>
    </row>
    <row r="37" spans="1:10">
      <c r="A37" s="320" t="s">
        <v>64</v>
      </c>
      <c r="C37" s="39"/>
      <c r="D37" s="35"/>
      <c r="E37" s="39"/>
      <c r="F37" s="35"/>
      <c r="G37" s="37"/>
      <c r="H37" s="34"/>
      <c r="J37" s="38"/>
    </row>
    <row r="38" spans="1:10">
      <c r="A38" s="321" t="s">
        <v>65</v>
      </c>
      <c r="C38" s="39"/>
      <c r="D38" s="35"/>
      <c r="E38" s="39"/>
      <c r="F38" s="35"/>
      <c r="G38" s="37"/>
      <c r="H38" s="34"/>
      <c r="J38" s="38"/>
    </row>
    <row r="39" spans="1:10">
      <c r="A39" s="269" t="s">
        <v>69</v>
      </c>
      <c r="B39" s="29">
        <v>15</v>
      </c>
      <c r="C39" s="39"/>
      <c r="D39" s="48">
        <f>10603+13</f>
        <v>10616</v>
      </c>
      <c r="E39" s="39"/>
      <c r="F39" s="48">
        <v>-41</v>
      </c>
      <c r="G39" s="37"/>
      <c r="H39" s="34"/>
      <c r="J39" s="38"/>
    </row>
    <row r="40" spans="1:10">
      <c r="A40" s="269" t="s">
        <v>68</v>
      </c>
      <c r="B40" s="29" t="s">
        <v>9</v>
      </c>
      <c r="C40" s="39"/>
      <c r="D40" s="48">
        <v>-25</v>
      </c>
      <c r="E40" s="39"/>
      <c r="F40" s="48">
        <f>-191-23</f>
        <v>-214</v>
      </c>
      <c r="G40" s="37"/>
      <c r="H40" s="34"/>
      <c r="J40" s="38"/>
    </row>
    <row r="41" spans="1:10">
      <c r="A41" s="149" t="s">
        <v>66</v>
      </c>
      <c r="B41" s="29">
        <v>15</v>
      </c>
      <c r="C41" s="39"/>
      <c r="D41" s="48">
        <v>-355</v>
      </c>
      <c r="E41" s="39"/>
      <c r="F41" s="48">
        <v>-637</v>
      </c>
      <c r="G41" s="37"/>
      <c r="H41" s="34"/>
      <c r="J41" s="38"/>
    </row>
    <row r="42" spans="1:10" ht="28">
      <c r="A42" s="27" t="s">
        <v>67</v>
      </c>
      <c r="B42" s="29">
        <v>15</v>
      </c>
      <c r="C42" s="39"/>
      <c r="D42" s="48">
        <v>-1150</v>
      </c>
      <c r="E42" s="39"/>
      <c r="F42" s="48">
        <v>4</v>
      </c>
      <c r="G42" s="37"/>
      <c r="H42" s="34"/>
      <c r="J42" s="38"/>
    </row>
    <row r="43" spans="1:10">
      <c r="A43" s="269"/>
      <c r="C43" s="39"/>
      <c r="D43" s="271">
        <f>SUM(D39:D42)</f>
        <v>9086</v>
      </c>
      <c r="E43" s="39"/>
      <c r="F43" s="271">
        <f>SUM(F39:F42)</f>
        <v>-888</v>
      </c>
      <c r="G43" s="37"/>
      <c r="H43" s="34"/>
      <c r="J43" s="38"/>
    </row>
    <row r="44" spans="1:10">
      <c r="A44" s="148" t="s">
        <v>70</v>
      </c>
      <c r="B44" s="184"/>
      <c r="C44" s="39"/>
      <c r="D44" s="48"/>
      <c r="E44" s="39"/>
      <c r="F44" s="35"/>
      <c r="G44" s="37"/>
      <c r="H44" s="34"/>
      <c r="J44" s="38"/>
    </row>
    <row r="45" spans="1:10">
      <c r="A45" s="149" t="s">
        <v>71</v>
      </c>
      <c r="B45" s="184">
        <v>15</v>
      </c>
      <c r="C45" s="39"/>
      <c r="D45" s="284">
        <f>3366-458-3708+1</f>
        <v>-799</v>
      </c>
      <c r="E45" s="48"/>
      <c r="F45" s="284">
        <f>-1469</f>
        <v>-1469</v>
      </c>
      <c r="G45" s="37"/>
      <c r="H45" s="34"/>
      <c r="J45" s="38"/>
    </row>
    <row r="46" spans="1:10">
      <c r="A46" s="149" t="s">
        <v>72</v>
      </c>
      <c r="B46" s="184" t="s">
        <v>10</v>
      </c>
      <c r="C46" s="39"/>
      <c r="D46" s="284">
        <v>3708</v>
      </c>
      <c r="E46" s="48"/>
      <c r="F46" s="284">
        <v>-6150</v>
      </c>
      <c r="G46" s="37"/>
      <c r="H46" s="34"/>
      <c r="J46" s="38"/>
    </row>
    <row r="47" spans="1:10">
      <c r="A47" s="293"/>
      <c r="B47" s="184"/>
      <c r="C47" s="39"/>
      <c r="D47" s="32">
        <f>SUM(D45:D46)</f>
        <v>2909</v>
      </c>
      <c r="E47" s="39"/>
      <c r="F47" s="32">
        <f>SUM(F45:F46)</f>
        <v>-7619</v>
      </c>
      <c r="G47" s="37"/>
      <c r="H47" s="34"/>
      <c r="J47" s="38"/>
    </row>
    <row r="48" spans="1:10">
      <c r="A48" s="293" t="s">
        <v>73</v>
      </c>
      <c r="B48" s="184">
        <v>15</v>
      </c>
      <c r="C48" s="39"/>
      <c r="D48" s="32">
        <f>D43+D47</f>
        <v>11995</v>
      </c>
      <c r="E48" s="39"/>
      <c r="F48" s="32">
        <f>F43+F47</f>
        <v>-8507</v>
      </c>
      <c r="G48" s="37"/>
      <c r="H48" s="34"/>
      <c r="J48" s="38"/>
    </row>
    <row r="49" spans="1:12">
      <c r="A49" s="293"/>
      <c r="B49" s="184"/>
      <c r="C49" s="39"/>
      <c r="D49" s="35"/>
      <c r="E49" s="39"/>
      <c r="F49" s="35"/>
      <c r="G49" s="37"/>
      <c r="H49" s="34"/>
      <c r="J49" s="38"/>
    </row>
    <row r="50" spans="1:12" ht="14.5" thickBot="1">
      <c r="A50" s="261" t="s">
        <v>74</v>
      </c>
      <c r="B50" s="183"/>
      <c r="C50" s="37"/>
      <c r="D50" s="132">
        <f>+D35+D48</f>
        <v>103698</v>
      </c>
      <c r="E50" s="37"/>
      <c r="F50" s="132">
        <f>+F35+F48</f>
        <v>16773</v>
      </c>
      <c r="G50" s="37"/>
      <c r="H50" s="34"/>
      <c r="J50" s="283"/>
      <c r="L50" s="283"/>
    </row>
    <row r="51" spans="1:12" ht="8.25" customHeight="1" thickTop="1">
      <c r="A51" s="148"/>
      <c r="B51" s="184"/>
      <c r="C51" s="39"/>
      <c r="D51" s="35"/>
      <c r="E51" s="39"/>
      <c r="F51" s="35"/>
      <c r="G51" s="37"/>
      <c r="H51" s="34"/>
      <c r="J51" s="38"/>
    </row>
    <row r="52" spans="1:12">
      <c r="A52" s="261" t="s">
        <v>75</v>
      </c>
      <c r="B52" s="185"/>
      <c r="C52" s="41"/>
      <c r="D52" s="42"/>
      <c r="E52" s="41"/>
      <c r="F52" s="42"/>
      <c r="G52" s="43"/>
      <c r="H52" s="34"/>
    </row>
    <row r="53" spans="1:12">
      <c r="A53" s="273" t="s">
        <v>76</v>
      </c>
      <c r="B53" s="46"/>
      <c r="C53" s="44"/>
      <c r="D53" s="286">
        <f>90157-661</f>
        <v>89496</v>
      </c>
      <c r="E53" s="44"/>
      <c r="F53" s="286">
        <v>29805</v>
      </c>
      <c r="G53" s="46"/>
      <c r="H53" s="34"/>
    </row>
    <row r="54" spans="1:12">
      <c r="A54" s="47" t="s">
        <v>77</v>
      </c>
      <c r="B54" s="46"/>
      <c r="C54" s="44"/>
      <c r="D54" s="48">
        <v>2207</v>
      </c>
      <c r="E54" s="44"/>
      <c r="F54" s="48">
        <v>-4525</v>
      </c>
      <c r="G54" s="44"/>
      <c r="H54" s="34"/>
    </row>
    <row r="55" spans="1:12" ht="9" customHeight="1">
      <c r="A55" s="49"/>
      <c r="B55" s="185"/>
      <c r="C55" s="41"/>
      <c r="D55" s="145"/>
      <c r="E55" s="41"/>
      <c r="F55" s="145"/>
      <c r="G55" s="43"/>
      <c r="H55" s="34"/>
    </row>
    <row r="56" spans="1:12">
      <c r="A56" s="262" t="s">
        <v>78</v>
      </c>
      <c r="B56" s="185"/>
      <c r="C56" s="41"/>
      <c r="D56" s="145"/>
      <c r="E56" s="41"/>
      <c r="F56" s="145"/>
      <c r="G56" s="43"/>
      <c r="H56" s="34"/>
    </row>
    <row r="57" spans="1:12">
      <c r="A57" s="273" t="s">
        <v>76</v>
      </c>
      <c r="B57" s="46"/>
      <c r="C57" s="44"/>
      <c r="D57" s="45">
        <f>102617+14-661</f>
        <v>101970</v>
      </c>
      <c r="E57" s="44"/>
      <c r="F57" s="45">
        <v>22177</v>
      </c>
      <c r="G57" s="46"/>
      <c r="H57" s="34"/>
      <c r="J57" s="40"/>
    </row>
    <row r="58" spans="1:12">
      <c r="A58" s="47" t="s">
        <v>77</v>
      </c>
      <c r="B58" s="46"/>
      <c r="C58" s="44"/>
      <c r="D58" s="48">
        <v>1728</v>
      </c>
      <c r="E58" s="44"/>
      <c r="F58" s="48">
        <v>-5404</v>
      </c>
      <c r="G58" s="44"/>
      <c r="H58" s="34"/>
    </row>
    <row r="59" spans="1:12" ht="8.25" customHeight="1">
      <c r="A59" s="47"/>
      <c r="B59" s="50"/>
      <c r="C59" s="50"/>
      <c r="D59" s="51"/>
      <c r="E59" s="50"/>
      <c r="F59" s="51"/>
      <c r="G59" s="50"/>
    </row>
    <row r="60" spans="1:12" ht="18" customHeight="1">
      <c r="A60" s="302" t="s">
        <v>79</v>
      </c>
      <c r="B60" s="303">
        <v>28</v>
      </c>
      <c r="C60" s="304" t="s">
        <v>4</v>
      </c>
      <c r="D60" s="305">
        <v>0.71</v>
      </c>
      <c r="E60" s="303"/>
      <c r="F60" s="305">
        <v>0.24</v>
      </c>
      <c r="G60" s="50"/>
    </row>
    <row r="61" spans="1:12">
      <c r="A61" s="27"/>
    </row>
    <row r="62" spans="1:12">
      <c r="A62" s="52"/>
    </row>
    <row r="63" spans="1:12">
      <c r="A63" s="307" t="s">
        <v>80</v>
      </c>
      <c r="B63" s="307"/>
      <c r="C63" s="307"/>
      <c r="D63" s="307"/>
      <c r="E63" s="307"/>
      <c r="F63" s="307"/>
      <c r="G63" s="37"/>
    </row>
    <row r="64" spans="1:12" ht="14.5">
      <c r="A64" s="189"/>
      <c r="B64" s="183"/>
      <c r="C64" s="37"/>
      <c r="D64" s="37"/>
      <c r="E64" s="37"/>
      <c r="F64" s="37"/>
      <c r="G64" s="37"/>
    </row>
    <row r="65" spans="1:8" ht="14.5">
      <c r="A65" s="189"/>
      <c r="B65" s="183"/>
      <c r="C65" s="37"/>
      <c r="D65" s="37"/>
      <c r="E65" s="37"/>
      <c r="F65" s="37"/>
      <c r="G65" s="37"/>
    </row>
    <row r="66" spans="1:8">
      <c r="A66" s="52"/>
    </row>
    <row r="68" spans="1:8">
      <c r="A68" s="322" t="s">
        <v>18</v>
      </c>
    </row>
    <row r="69" spans="1:8">
      <c r="A69" s="323" t="s">
        <v>13</v>
      </c>
    </row>
    <row r="71" spans="1:8">
      <c r="A71" s="324" t="s">
        <v>81</v>
      </c>
    </row>
    <row r="72" spans="1:8">
      <c r="A72" s="325" t="s">
        <v>23</v>
      </c>
    </row>
    <row r="73" spans="1:8">
      <c r="A73" s="55"/>
    </row>
    <row r="74" spans="1:8">
      <c r="A74" s="326" t="s">
        <v>25</v>
      </c>
    </row>
    <row r="75" spans="1:8">
      <c r="A75" s="327" t="s">
        <v>24</v>
      </c>
    </row>
    <row r="77" spans="1:8">
      <c r="A77" s="21"/>
    </row>
    <row r="78" spans="1:8">
      <c r="A78" s="21"/>
    </row>
    <row r="79" spans="1:8">
      <c r="A79" s="21"/>
    </row>
    <row r="80" spans="1:8">
      <c r="A80" s="21"/>
      <c r="H80" s="275"/>
    </row>
    <row r="81" spans="1:7">
      <c r="A81" s="306"/>
      <c r="B81" s="306"/>
      <c r="C81" s="306"/>
      <c r="D81" s="306"/>
      <c r="E81" s="306"/>
      <c r="F81" s="306"/>
      <c r="G81" s="306"/>
    </row>
    <row r="82" spans="1:7" ht="17.25" customHeight="1">
      <c r="A82" s="53"/>
      <c r="B82" s="57"/>
      <c r="C82" s="57"/>
      <c r="D82" s="57"/>
      <c r="E82" s="57"/>
      <c r="F82" s="57"/>
      <c r="G82" s="57"/>
    </row>
    <row r="83" spans="1:7">
      <c r="A83" s="58"/>
    </row>
    <row r="84" spans="1:7">
      <c r="A84" s="59"/>
    </row>
    <row r="85" spans="1:7">
      <c r="A85" s="60"/>
    </row>
    <row r="86" spans="1:7">
      <c r="A86" s="60"/>
    </row>
    <row r="87" spans="1:7">
      <c r="A87" s="56"/>
    </row>
    <row r="88" spans="1:7">
      <c r="A88" s="61"/>
    </row>
    <row r="89" spans="1:7">
      <c r="A89" s="55"/>
    </row>
    <row r="94" spans="1:7" ht="14.5">
      <c r="A94" s="62"/>
    </row>
  </sheetData>
  <mergeCells count="5">
    <mergeCell ref="A81:G81"/>
    <mergeCell ref="A1:G1"/>
    <mergeCell ref="A2:G2"/>
    <mergeCell ref="B6:B7"/>
    <mergeCell ref="A63:F63"/>
  </mergeCells>
  <pageMargins left="0.6692913385826772" right="0.39370078740157483" top="0.51181102362204722" bottom="0.47244094488188981" header="0.31496062992125984" footer="0.31496062992125984"/>
  <pageSetup paperSize="9" scale="67" fitToHeight="0" orientation="portrait" blackAndWhite="1" useFirstPageNumber="1" r:id="rId1"/>
  <headerFooter alignWithMargins="0">
    <oddFooter>&amp;R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86"/>
  <sheetViews>
    <sheetView view="pageBreakPreview" zoomScaleNormal="90" zoomScaleSheetLayoutView="100" workbookViewId="0"/>
  </sheetViews>
  <sheetFormatPr defaultColWidth="9.453125" defaultRowHeight="12.5"/>
  <cols>
    <col min="1" max="1" width="67.453125" style="66" customWidth="1"/>
    <col min="2" max="2" width="6.54296875" style="66" customWidth="1"/>
    <col min="3" max="3" width="12.54296875" style="66" customWidth="1"/>
    <col min="4" max="4" width="14.453125" style="95" customWidth="1"/>
    <col min="5" max="5" width="1.453125" style="66" customWidth="1"/>
    <col min="6" max="6" width="14.54296875" style="95" customWidth="1"/>
    <col min="7" max="7" width="1.453125" style="66" customWidth="1"/>
    <col min="8" max="8" width="1.54296875" style="66" customWidth="1"/>
    <col min="9" max="16384" width="9.453125" style="66"/>
  </cols>
  <sheetData>
    <row r="1" spans="1:8" ht="14">
      <c r="A1" s="63" t="s">
        <v>11</v>
      </c>
      <c r="B1" s="64"/>
      <c r="C1" s="64"/>
      <c r="D1" s="65"/>
      <c r="E1" s="64"/>
      <c r="F1" s="65"/>
      <c r="G1" s="64"/>
    </row>
    <row r="2" spans="1:8" ht="14">
      <c r="A2" s="67" t="s">
        <v>83</v>
      </c>
      <c r="B2" s="68"/>
      <c r="C2" s="68"/>
      <c r="D2" s="69"/>
      <c r="E2" s="68"/>
      <c r="F2" s="69"/>
      <c r="G2" s="68"/>
    </row>
    <row r="3" spans="1:8" ht="14">
      <c r="A3" s="67" t="s">
        <v>84</v>
      </c>
      <c r="B3" s="70"/>
      <c r="C3" s="70"/>
      <c r="D3" s="71"/>
      <c r="E3" s="70"/>
      <c r="F3" s="71"/>
      <c r="G3" s="70"/>
    </row>
    <row r="4" spans="1:8" ht="26.25" customHeight="1">
      <c r="A4" s="72"/>
      <c r="B4" s="294"/>
      <c r="C4" s="308" t="s">
        <v>43</v>
      </c>
      <c r="D4" s="335" t="s">
        <v>132</v>
      </c>
      <c r="E4" s="295"/>
      <c r="F4" s="335" t="s">
        <v>133</v>
      </c>
      <c r="G4" s="295"/>
    </row>
    <row r="5" spans="1:8" ht="12" customHeight="1">
      <c r="B5" s="294"/>
      <c r="C5" s="308"/>
      <c r="D5" s="336"/>
      <c r="E5" s="295"/>
      <c r="F5" s="336"/>
      <c r="G5" s="295"/>
    </row>
    <row r="6" spans="1:8" ht="12" customHeight="1">
      <c r="B6" s="294"/>
      <c r="C6" s="295"/>
      <c r="D6" s="272"/>
      <c r="E6" s="295"/>
      <c r="F6" s="272"/>
      <c r="G6" s="295"/>
    </row>
    <row r="7" spans="1:8" ht="14">
      <c r="A7" s="67" t="s">
        <v>85</v>
      </c>
      <c r="B7" s="29"/>
      <c r="C7" s="29"/>
      <c r="D7" s="73"/>
      <c r="E7" s="29"/>
      <c r="F7" s="73"/>
      <c r="G7" s="29"/>
    </row>
    <row r="8" spans="1:8" ht="14">
      <c r="A8" s="67" t="s">
        <v>86</v>
      </c>
      <c r="B8" s="74"/>
      <c r="C8" s="74"/>
      <c r="D8" s="75"/>
      <c r="E8" s="74"/>
      <c r="F8" s="75"/>
      <c r="G8" s="74"/>
    </row>
    <row r="9" spans="1:8" ht="14">
      <c r="A9" s="76" t="s">
        <v>87</v>
      </c>
      <c r="B9" s="77"/>
      <c r="C9" s="287">
        <v>16</v>
      </c>
      <c r="D9" s="187">
        <v>362393</v>
      </c>
      <c r="E9" s="77"/>
      <c r="F9" s="187">
        <v>395872</v>
      </c>
      <c r="G9" s="77"/>
    </row>
    <row r="10" spans="1:8" ht="14">
      <c r="A10" s="79" t="s">
        <v>88</v>
      </c>
      <c r="B10" s="77"/>
      <c r="C10" s="287">
        <v>17</v>
      </c>
      <c r="D10" s="187">
        <v>54421</v>
      </c>
      <c r="E10" s="77"/>
      <c r="F10" s="187">
        <v>58272</v>
      </c>
      <c r="G10" s="77"/>
    </row>
    <row r="11" spans="1:8" ht="14">
      <c r="A11" s="79" t="s">
        <v>89</v>
      </c>
      <c r="B11" s="77"/>
      <c r="C11" s="287">
        <v>17</v>
      </c>
      <c r="D11" s="187">
        <v>13420</v>
      </c>
      <c r="E11" s="77"/>
      <c r="F11" s="187">
        <v>13269</v>
      </c>
      <c r="G11" s="77"/>
    </row>
    <row r="12" spans="1:8" ht="14">
      <c r="A12" s="76" t="s">
        <v>90</v>
      </c>
      <c r="B12" s="77"/>
      <c r="C12" s="287">
        <v>18</v>
      </c>
      <c r="D12" s="187">
        <v>9446</v>
      </c>
      <c r="E12" s="77"/>
      <c r="F12" s="187">
        <v>11691</v>
      </c>
      <c r="G12" s="77"/>
    </row>
    <row r="13" spans="1:8" ht="14">
      <c r="A13" s="81" t="s">
        <v>91</v>
      </c>
      <c r="B13" s="77"/>
      <c r="C13" s="287">
        <v>19</v>
      </c>
      <c r="D13" s="187">
        <f>127981-661</f>
        <v>127320</v>
      </c>
      <c r="E13" s="77"/>
      <c r="F13" s="187">
        <v>62811</v>
      </c>
      <c r="G13" s="77"/>
    </row>
    <row r="14" spans="1:8" ht="14">
      <c r="A14" s="79" t="s">
        <v>92</v>
      </c>
      <c r="B14" s="77"/>
      <c r="C14" s="287">
        <v>20</v>
      </c>
      <c r="D14" s="187">
        <v>5778</v>
      </c>
      <c r="E14" s="77"/>
      <c r="F14" s="187">
        <v>14294</v>
      </c>
      <c r="G14" s="77"/>
    </row>
    <row r="15" spans="1:8" ht="14">
      <c r="A15" s="81" t="s">
        <v>93</v>
      </c>
      <c r="B15" s="77"/>
      <c r="C15" s="287">
        <v>21</v>
      </c>
      <c r="D15" s="187">
        <v>49696</v>
      </c>
      <c r="E15" s="77"/>
      <c r="F15" s="187">
        <v>59726</v>
      </c>
      <c r="G15" s="77"/>
      <c r="H15" s="141"/>
    </row>
    <row r="16" spans="1:8" ht="14">
      <c r="A16" s="81" t="s">
        <v>94</v>
      </c>
      <c r="B16" s="77"/>
      <c r="C16" s="287">
        <v>22</v>
      </c>
      <c r="D16" s="187">
        <v>10222</v>
      </c>
      <c r="E16" s="77"/>
      <c r="F16" s="187">
        <v>11951</v>
      </c>
      <c r="G16" s="77"/>
    </row>
    <row r="17" spans="1:10" ht="14">
      <c r="A17" s="79" t="s">
        <v>95</v>
      </c>
      <c r="B17" s="89"/>
      <c r="C17" s="289">
        <v>30</v>
      </c>
      <c r="D17" s="187">
        <v>1050</v>
      </c>
      <c r="E17" s="89"/>
      <c r="F17" s="187">
        <v>2049</v>
      </c>
      <c r="G17" s="89"/>
    </row>
    <row r="18" spans="1:10" ht="14.25" customHeight="1">
      <c r="A18" s="82"/>
      <c r="B18" s="74"/>
      <c r="C18" s="74"/>
      <c r="D18" s="83">
        <f>SUM(D9:D17)</f>
        <v>633746</v>
      </c>
      <c r="E18" s="74"/>
      <c r="F18" s="83">
        <f>SUM(F9:F17)</f>
        <v>629935</v>
      </c>
      <c r="G18" s="74"/>
    </row>
    <row r="19" spans="1:10" ht="14">
      <c r="A19" s="67" t="s">
        <v>96</v>
      </c>
      <c r="B19" s="74"/>
      <c r="C19" s="74"/>
      <c r="D19" s="270"/>
      <c r="E19" s="74"/>
      <c r="F19" s="142"/>
      <c r="G19" s="74"/>
      <c r="H19" s="138"/>
    </row>
    <row r="20" spans="1:10" ht="14">
      <c r="A20" s="76" t="s">
        <v>97</v>
      </c>
      <c r="B20" s="77"/>
      <c r="C20" s="287">
        <v>23</v>
      </c>
      <c r="D20" s="187">
        <v>255949</v>
      </c>
      <c r="E20" s="77"/>
      <c r="F20" s="187">
        <v>287569</v>
      </c>
      <c r="G20" s="77"/>
    </row>
    <row r="21" spans="1:10" ht="14">
      <c r="A21" s="76" t="s">
        <v>98</v>
      </c>
      <c r="B21" s="77"/>
      <c r="C21" s="288">
        <v>24</v>
      </c>
      <c r="D21" s="187">
        <v>227832</v>
      </c>
      <c r="E21" s="143"/>
      <c r="F21" s="187">
        <v>250707</v>
      </c>
      <c r="G21" s="143"/>
    </row>
    <row r="22" spans="1:10" ht="14">
      <c r="A22" s="76" t="s">
        <v>99</v>
      </c>
      <c r="B22" s="77"/>
      <c r="C22" s="288">
        <v>25</v>
      </c>
      <c r="D22" s="187">
        <v>14479</v>
      </c>
      <c r="E22" s="143"/>
      <c r="F22" s="187">
        <v>6682</v>
      </c>
      <c r="G22" s="143"/>
      <c r="H22" s="80"/>
      <c r="J22" s="80"/>
    </row>
    <row r="23" spans="1:10" ht="14">
      <c r="A23" s="76" t="s">
        <v>100</v>
      </c>
      <c r="B23" s="77"/>
      <c r="C23" s="287">
        <v>26</v>
      </c>
      <c r="D23" s="187">
        <v>35250</v>
      </c>
      <c r="E23" s="77"/>
      <c r="F23" s="187">
        <v>41926</v>
      </c>
      <c r="G23" s="77"/>
    </row>
    <row r="24" spans="1:10" ht="14">
      <c r="A24" s="76" t="s">
        <v>101</v>
      </c>
      <c r="B24" s="77"/>
      <c r="C24" s="287">
        <v>27</v>
      </c>
      <c r="D24" s="187">
        <v>37722</v>
      </c>
      <c r="E24" s="77"/>
      <c r="F24" s="187">
        <v>25293</v>
      </c>
      <c r="G24" s="77"/>
    </row>
    <row r="25" spans="1:10" ht="14">
      <c r="A25" s="67"/>
      <c r="B25" s="74"/>
      <c r="C25" s="77"/>
      <c r="D25" s="83">
        <f>SUM(D20:D24)</f>
        <v>571232</v>
      </c>
      <c r="E25" s="77"/>
      <c r="F25" s="83">
        <f>SUM(F20:F24)</f>
        <v>612177</v>
      </c>
      <c r="G25" s="77"/>
    </row>
    <row r="26" spans="1:10" ht="6.75" customHeight="1">
      <c r="A26" s="67"/>
      <c r="B26" s="74"/>
      <c r="C26" s="77"/>
      <c r="D26" s="84"/>
      <c r="E26" s="77"/>
      <c r="F26" s="84"/>
      <c r="G26" s="77"/>
    </row>
    <row r="27" spans="1:10" ht="14.5" thickBot="1">
      <c r="A27" s="67" t="s">
        <v>102</v>
      </c>
      <c r="B27" s="74"/>
      <c r="C27" s="77"/>
      <c r="D27" s="86">
        <f>SUM(D25,D18)</f>
        <v>1204978</v>
      </c>
      <c r="E27" s="77"/>
      <c r="F27" s="86">
        <f>SUM(F25,F18)</f>
        <v>1242112</v>
      </c>
      <c r="G27" s="77"/>
      <c r="H27" s="139"/>
    </row>
    <row r="28" spans="1:10" ht="8.25" customHeight="1" thickTop="1">
      <c r="A28" s="67"/>
      <c r="B28" s="74"/>
      <c r="C28" s="74"/>
      <c r="D28" s="84"/>
      <c r="E28" s="74"/>
      <c r="F28" s="84"/>
      <c r="G28" s="74"/>
    </row>
    <row r="29" spans="1:10" ht="14">
      <c r="A29" s="67" t="s">
        <v>103</v>
      </c>
      <c r="B29" s="29"/>
      <c r="C29" s="29"/>
      <c r="D29" s="84"/>
      <c r="E29" s="29"/>
      <c r="F29" s="84"/>
      <c r="G29" s="29"/>
    </row>
    <row r="30" spans="1:10" ht="14">
      <c r="A30" s="88" t="s">
        <v>104</v>
      </c>
      <c r="B30" s="29"/>
      <c r="C30" s="29"/>
      <c r="D30" s="87"/>
      <c r="E30" s="29"/>
      <c r="F30" s="87"/>
      <c r="G30" s="29"/>
    </row>
    <row r="31" spans="1:10" ht="14">
      <c r="A31" s="186" t="s">
        <v>105</v>
      </c>
      <c r="B31" s="89"/>
      <c r="C31" s="89"/>
      <c r="D31" s="187">
        <v>134798</v>
      </c>
      <c r="E31" s="89"/>
      <c r="F31" s="187">
        <v>134798</v>
      </c>
      <c r="G31" s="89"/>
    </row>
    <row r="32" spans="1:10" ht="14">
      <c r="A32" s="76" t="s">
        <v>106</v>
      </c>
      <c r="B32" s="89"/>
      <c r="C32" s="89"/>
      <c r="D32" s="187">
        <v>55031</v>
      </c>
      <c r="E32" s="89"/>
      <c r="F32" s="187">
        <v>57701</v>
      </c>
      <c r="G32" s="89"/>
      <c r="J32" s="265"/>
    </row>
    <row r="33" spans="1:10" ht="14">
      <c r="A33" s="76" t="s">
        <v>107</v>
      </c>
      <c r="B33" s="89"/>
      <c r="C33" s="89"/>
      <c r="D33" s="187">
        <v>12512</v>
      </c>
      <c r="E33" s="89"/>
      <c r="F33" s="187">
        <v>0</v>
      </c>
      <c r="G33" s="89"/>
      <c r="J33" s="265"/>
    </row>
    <row r="34" spans="1:10" ht="14">
      <c r="A34" s="76" t="s">
        <v>108</v>
      </c>
      <c r="B34" s="89"/>
      <c r="D34" s="187">
        <f>445295-661</f>
        <v>444634</v>
      </c>
      <c r="E34" s="89"/>
      <c r="F34" s="187">
        <v>360770</v>
      </c>
      <c r="G34" s="89"/>
      <c r="H34" s="141"/>
      <c r="J34" s="265"/>
    </row>
    <row r="35" spans="1:10" ht="14">
      <c r="A35" s="67"/>
      <c r="B35" s="74"/>
      <c r="C35" s="89">
        <v>28</v>
      </c>
      <c r="D35" s="90">
        <f>SUM(D31:D34)</f>
        <v>646975</v>
      </c>
      <c r="E35" s="77"/>
      <c r="F35" s="90">
        <f>SUM(F31:F34)</f>
        <v>553269</v>
      </c>
      <c r="G35" s="77"/>
    </row>
    <row r="36" spans="1:10" ht="9" customHeight="1">
      <c r="A36" s="67"/>
      <c r="B36" s="74"/>
      <c r="C36" s="77"/>
      <c r="D36" s="91"/>
      <c r="E36" s="77"/>
      <c r="F36" s="91"/>
      <c r="G36" s="77"/>
    </row>
    <row r="37" spans="1:10" ht="14">
      <c r="A37" s="328" t="s">
        <v>109</v>
      </c>
      <c r="B37" s="74"/>
      <c r="C37" s="77"/>
      <c r="D37" s="93">
        <v>11893</v>
      </c>
      <c r="E37" s="77"/>
      <c r="F37" s="93">
        <v>13326</v>
      </c>
      <c r="G37" s="77"/>
    </row>
    <row r="38" spans="1:10" ht="7.5" customHeight="1">
      <c r="A38" s="92"/>
      <c r="B38" s="74"/>
      <c r="C38" s="77"/>
      <c r="D38" s="91"/>
      <c r="E38" s="77"/>
      <c r="F38" s="91"/>
      <c r="G38" s="77"/>
    </row>
    <row r="39" spans="1:10" ht="14">
      <c r="A39" s="329" t="s">
        <v>110</v>
      </c>
      <c r="B39" s="74"/>
      <c r="C39" s="77">
        <v>28</v>
      </c>
      <c r="D39" s="93">
        <f>D37+D35</f>
        <v>658868</v>
      </c>
      <c r="E39" s="77"/>
      <c r="F39" s="93">
        <f>F37+F35</f>
        <v>566595</v>
      </c>
      <c r="G39" s="77"/>
    </row>
    <row r="40" spans="1:10" ht="9" customHeight="1">
      <c r="A40" s="94"/>
      <c r="B40" s="74"/>
      <c r="C40" s="77"/>
      <c r="D40" s="91"/>
      <c r="E40" s="77"/>
      <c r="F40" s="91"/>
      <c r="G40" s="77"/>
    </row>
    <row r="41" spans="1:10" ht="14">
      <c r="A41" s="330" t="s">
        <v>111</v>
      </c>
      <c r="B41" s="74"/>
      <c r="C41" s="74"/>
      <c r="D41" s="85"/>
      <c r="E41" s="74"/>
      <c r="F41" s="85"/>
      <c r="G41" s="74"/>
    </row>
    <row r="42" spans="1:10" ht="14">
      <c r="A42" s="318" t="s">
        <v>112</v>
      </c>
      <c r="B42" s="89"/>
      <c r="C42" s="89"/>
      <c r="D42" s="85"/>
      <c r="E42" s="89"/>
      <c r="F42" s="85"/>
      <c r="G42" s="89"/>
    </row>
    <row r="43" spans="1:10" ht="14">
      <c r="A43" s="331" t="s">
        <v>113</v>
      </c>
      <c r="B43" s="89"/>
      <c r="C43" s="289">
        <v>29</v>
      </c>
      <c r="D43" s="78">
        <v>42907</v>
      </c>
      <c r="E43" s="89"/>
      <c r="F43" s="78">
        <v>34567</v>
      </c>
      <c r="G43" s="89"/>
    </row>
    <row r="44" spans="1:10" ht="14">
      <c r="A44" s="332" t="s">
        <v>114</v>
      </c>
      <c r="B44" s="89"/>
      <c r="C44" s="289">
        <v>30</v>
      </c>
      <c r="D44" s="78">
        <v>8472</v>
      </c>
      <c r="E44" s="89"/>
      <c r="F44" s="78">
        <v>7937</v>
      </c>
      <c r="G44" s="89"/>
    </row>
    <row r="45" spans="1:10" ht="14">
      <c r="A45" s="332" t="s">
        <v>115</v>
      </c>
      <c r="B45" s="89"/>
      <c r="C45" s="289">
        <v>31</v>
      </c>
      <c r="D45" s="78">
        <v>10210</v>
      </c>
      <c r="E45" s="89"/>
      <c r="F45" s="78">
        <v>8783</v>
      </c>
      <c r="G45" s="89"/>
    </row>
    <row r="46" spans="1:10" ht="14">
      <c r="A46" s="331" t="s">
        <v>116</v>
      </c>
      <c r="B46" s="89"/>
      <c r="C46" s="289">
        <v>32</v>
      </c>
      <c r="D46" s="78">
        <v>7622</v>
      </c>
      <c r="E46" s="89"/>
      <c r="F46" s="78">
        <v>7339</v>
      </c>
      <c r="G46" s="89"/>
      <c r="H46" s="141"/>
    </row>
    <row r="47" spans="1:10" ht="14">
      <c r="A47" s="333" t="s">
        <v>117</v>
      </c>
      <c r="B47" s="89"/>
      <c r="C47" s="289">
        <v>33</v>
      </c>
      <c r="D47" s="78">
        <v>38589</v>
      </c>
      <c r="E47" s="89"/>
      <c r="F47" s="78">
        <v>49593</v>
      </c>
      <c r="G47" s="89"/>
    </row>
    <row r="48" spans="1:10" ht="14">
      <c r="A48" s="333" t="s">
        <v>118</v>
      </c>
      <c r="B48" s="89"/>
      <c r="C48" s="289">
        <v>34</v>
      </c>
      <c r="D48" s="78">
        <v>6783</v>
      </c>
      <c r="E48" s="89"/>
      <c r="F48" s="78">
        <v>10422</v>
      </c>
      <c r="G48" s="89"/>
    </row>
    <row r="49" spans="1:11" ht="14">
      <c r="A49" s="331" t="s">
        <v>119</v>
      </c>
      <c r="B49" s="89"/>
      <c r="C49" s="289">
        <v>35</v>
      </c>
      <c r="D49" s="78">
        <v>7635</v>
      </c>
      <c r="E49" s="89"/>
      <c r="F49" s="78">
        <f>22847-10422</f>
        <v>12425</v>
      </c>
      <c r="G49" s="89"/>
    </row>
    <row r="50" spans="1:11" ht="14">
      <c r="A50" s="82"/>
      <c r="B50" s="74"/>
      <c r="C50" s="89"/>
      <c r="D50" s="259">
        <f>SUM(D43:D49)</f>
        <v>122218</v>
      </c>
      <c r="E50" s="89"/>
      <c r="F50" s="259">
        <f>SUM(F43:F49)</f>
        <v>131066</v>
      </c>
      <c r="G50" s="89"/>
      <c r="H50" s="95"/>
    </row>
    <row r="51" spans="1:11" ht="14.25" customHeight="1"/>
    <row r="52" spans="1:11" ht="14">
      <c r="A52" s="318" t="s">
        <v>120</v>
      </c>
      <c r="B52" s="96"/>
      <c r="C52" s="96"/>
      <c r="D52" s="97"/>
      <c r="E52" s="96"/>
      <c r="F52" s="97"/>
      <c r="G52" s="96"/>
    </row>
    <row r="53" spans="1:11" s="141" customFormat="1" ht="14">
      <c r="A53" s="333" t="s">
        <v>121</v>
      </c>
      <c r="B53" s="77"/>
      <c r="C53" s="287">
        <v>36</v>
      </c>
      <c r="D53" s="78">
        <v>217392</v>
      </c>
      <c r="E53" s="77"/>
      <c r="F53" s="78">
        <v>255281</v>
      </c>
      <c r="G53" s="77"/>
    </row>
    <row r="54" spans="1:11" ht="14">
      <c r="A54" s="333" t="s">
        <v>122</v>
      </c>
      <c r="B54" s="77"/>
      <c r="C54" s="287">
        <v>29</v>
      </c>
      <c r="D54" s="78">
        <v>9467</v>
      </c>
      <c r="E54" s="77"/>
      <c r="F54" s="78">
        <v>31172</v>
      </c>
      <c r="G54" s="77"/>
    </row>
    <row r="55" spans="1:11" ht="14">
      <c r="A55" s="333" t="s">
        <v>123</v>
      </c>
      <c r="B55" s="77"/>
      <c r="C55" s="287">
        <v>37</v>
      </c>
      <c r="D55" s="78">
        <v>143480</v>
      </c>
      <c r="E55" s="77"/>
      <c r="F55" s="78">
        <v>164919</v>
      </c>
      <c r="G55" s="77"/>
    </row>
    <row r="56" spans="1:11" ht="14">
      <c r="A56" s="333" t="s">
        <v>124</v>
      </c>
      <c r="B56" s="77"/>
      <c r="C56" s="287">
        <v>38</v>
      </c>
      <c r="D56" s="78">
        <v>3700</v>
      </c>
      <c r="E56" s="143"/>
      <c r="F56" s="78">
        <v>2367</v>
      </c>
      <c r="G56" s="143"/>
      <c r="H56" s="80"/>
      <c r="I56" s="80"/>
    </row>
    <row r="57" spans="1:11" ht="14">
      <c r="A57" s="333" t="s">
        <v>125</v>
      </c>
      <c r="B57" s="77"/>
      <c r="C57" s="287">
        <v>39</v>
      </c>
      <c r="D57" s="78">
        <v>6370</v>
      </c>
      <c r="E57" s="77"/>
      <c r="F57" s="78">
        <v>36591</v>
      </c>
      <c r="G57" s="77"/>
    </row>
    <row r="58" spans="1:11" ht="14">
      <c r="A58" s="333" t="s">
        <v>126</v>
      </c>
      <c r="B58" s="77"/>
      <c r="C58" s="287">
        <v>33</v>
      </c>
      <c r="D58" s="78">
        <v>11583</v>
      </c>
      <c r="E58" s="77"/>
      <c r="F58" s="78">
        <v>17951</v>
      </c>
      <c r="G58" s="77"/>
    </row>
    <row r="59" spans="1:11" ht="14">
      <c r="A59" s="334" t="s">
        <v>127</v>
      </c>
      <c r="B59" s="77"/>
      <c r="C59" s="287">
        <v>40</v>
      </c>
      <c r="D59" s="78">
        <v>17888</v>
      </c>
      <c r="E59" s="77"/>
      <c r="F59" s="78">
        <v>17996</v>
      </c>
      <c r="G59" s="77"/>
      <c r="H59" s="80"/>
      <c r="I59" s="80"/>
    </row>
    <row r="60" spans="1:11" ht="14">
      <c r="A60" s="333" t="s">
        <v>128</v>
      </c>
      <c r="B60" s="77"/>
      <c r="C60" s="287">
        <v>41</v>
      </c>
      <c r="D60" s="78">
        <v>7039</v>
      </c>
      <c r="E60" s="77"/>
      <c r="F60" s="78">
        <v>6590</v>
      </c>
      <c r="G60" s="77"/>
    </row>
    <row r="61" spans="1:11" ht="14">
      <c r="A61" s="333" t="s">
        <v>129</v>
      </c>
      <c r="B61" s="77"/>
      <c r="C61" s="287">
        <v>42</v>
      </c>
      <c r="D61" s="78">
        <v>6973</v>
      </c>
      <c r="E61" s="77"/>
      <c r="F61" s="78">
        <f>29535-17951</f>
        <v>11584</v>
      </c>
      <c r="G61" s="77"/>
      <c r="K61" s="95"/>
    </row>
    <row r="62" spans="1:11" ht="14">
      <c r="A62" s="67"/>
      <c r="B62" s="74"/>
      <c r="C62" s="74"/>
      <c r="D62" s="90">
        <f>SUM(D53:D61)</f>
        <v>423892</v>
      </c>
      <c r="E62" s="74"/>
      <c r="F62" s="90">
        <f>SUM(F53:F61)</f>
        <v>544451</v>
      </c>
      <c r="G62" s="74"/>
      <c r="H62" s="95"/>
    </row>
    <row r="63" spans="1:11" ht="7.5" customHeight="1">
      <c r="A63" s="67"/>
      <c r="B63" s="74"/>
      <c r="C63" s="74"/>
      <c r="D63" s="91"/>
      <c r="E63" s="74"/>
      <c r="F63" s="91"/>
      <c r="G63" s="74"/>
    </row>
    <row r="64" spans="1:11" ht="14">
      <c r="A64" s="330" t="s">
        <v>130</v>
      </c>
      <c r="B64" s="74"/>
      <c r="C64" s="74"/>
      <c r="D64" s="93">
        <f>D50+D62</f>
        <v>546110</v>
      </c>
      <c r="E64" s="74"/>
      <c r="F64" s="93">
        <f>F50+F62</f>
        <v>675517</v>
      </c>
      <c r="G64" s="74"/>
      <c r="H64" s="95"/>
    </row>
    <row r="65" spans="1:10" ht="6.75" customHeight="1">
      <c r="A65" s="98"/>
      <c r="B65" s="74"/>
      <c r="C65" s="74"/>
      <c r="D65" s="91"/>
      <c r="E65" s="74"/>
      <c r="F65" s="91"/>
      <c r="G65" s="74"/>
    </row>
    <row r="66" spans="1:10" ht="14.5" thickBot="1">
      <c r="A66" s="318" t="s">
        <v>131</v>
      </c>
      <c r="B66" s="74"/>
      <c r="C66" s="74"/>
      <c r="D66" s="86">
        <f>D64+D39</f>
        <v>1204978</v>
      </c>
      <c r="E66" s="74"/>
      <c r="F66" s="86">
        <f>F64+F39</f>
        <v>1242112</v>
      </c>
      <c r="G66" s="74"/>
    </row>
    <row r="67" spans="1:10" ht="14.5" thickTop="1">
      <c r="A67" s="76"/>
      <c r="B67" s="77"/>
      <c r="C67" s="99"/>
      <c r="D67" s="147"/>
      <c r="E67" s="99"/>
      <c r="F67" s="147"/>
      <c r="G67" s="99"/>
      <c r="J67" s="95"/>
    </row>
    <row r="68" spans="1:10" ht="14">
      <c r="A68" s="76"/>
      <c r="B68" s="77"/>
      <c r="C68" s="99"/>
      <c r="D68" s="147"/>
      <c r="E68" s="99"/>
      <c r="F68" s="147"/>
      <c r="G68" s="99"/>
      <c r="J68" s="95"/>
    </row>
    <row r="69" spans="1:10" ht="13">
      <c r="A69" s="307" t="s">
        <v>80</v>
      </c>
      <c r="B69" s="307"/>
      <c r="C69" s="307"/>
      <c r="D69" s="307"/>
      <c r="E69" s="307"/>
      <c r="F69" s="307"/>
      <c r="G69" s="99"/>
    </row>
    <row r="70" spans="1:10" ht="14">
      <c r="A70" s="76"/>
      <c r="B70" s="77"/>
      <c r="C70" s="99"/>
      <c r="D70" s="147"/>
      <c r="E70" s="99"/>
      <c r="F70" s="147"/>
      <c r="G70" s="99"/>
    </row>
    <row r="71" spans="1:10" ht="14">
      <c r="A71" s="100"/>
      <c r="B71" s="77"/>
      <c r="C71" s="101"/>
      <c r="D71" s="102"/>
      <c r="E71" s="101"/>
      <c r="F71" s="102"/>
      <c r="G71" s="101"/>
    </row>
    <row r="72" spans="1:10" ht="17.25" customHeight="1">
      <c r="A72" s="57"/>
      <c r="B72" s="57"/>
      <c r="C72" s="57"/>
      <c r="D72" s="103"/>
      <c r="E72" s="57"/>
      <c r="F72" s="103"/>
      <c r="G72" s="57"/>
    </row>
    <row r="73" spans="1:10" ht="8.25" customHeight="1">
      <c r="A73" s="57"/>
      <c r="B73" s="57"/>
      <c r="C73" s="57"/>
      <c r="D73" s="103"/>
      <c r="E73" s="57"/>
      <c r="F73" s="103"/>
      <c r="G73" s="57"/>
    </row>
    <row r="74" spans="1:10" s="20" customFormat="1" ht="14">
      <c r="A74" s="322" t="s">
        <v>18</v>
      </c>
      <c r="B74" s="24"/>
      <c r="C74" s="24"/>
      <c r="D74" s="104"/>
      <c r="E74" s="24"/>
      <c r="F74" s="104"/>
      <c r="G74" s="24"/>
    </row>
    <row r="75" spans="1:10" s="20" customFormat="1" ht="14">
      <c r="A75" s="323" t="s">
        <v>13</v>
      </c>
      <c r="B75" s="24"/>
      <c r="C75" s="24"/>
      <c r="D75" s="104"/>
      <c r="E75" s="24"/>
      <c r="F75" s="104"/>
      <c r="G75" s="24"/>
    </row>
    <row r="76" spans="1:10" s="20" customFormat="1" ht="9" customHeight="1">
      <c r="A76" s="54"/>
      <c r="B76" s="24"/>
      <c r="C76" s="24"/>
      <c r="D76" s="104"/>
      <c r="E76" s="24"/>
      <c r="F76" s="104"/>
      <c r="G76" s="24"/>
    </row>
    <row r="77" spans="1:10" s="20" customFormat="1" ht="7.5" customHeight="1">
      <c r="A77" s="54"/>
      <c r="B77" s="24"/>
      <c r="C77" s="24"/>
      <c r="D77" s="104"/>
      <c r="E77" s="24"/>
      <c r="F77" s="104"/>
      <c r="G77" s="24"/>
    </row>
    <row r="78" spans="1:10" s="20" customFormat="1" ht="14">
      <c r="A78" s="324" t="s">
        <v>81</v>
      </c>
      <c r="B78" s="24"/>
      <c r="C78" s="24"/>
      <c r="D78" s="104"/>
      <c r="E78" s="24"/>
      <c r="F78" s="104"/>
      <c r="G78" s="24"/>
    </row>
    <row r="79" spans="1:10" s="20" customFormat="1" ht="14">
      <c r="A79" s="325" t="s">
        <v>23</v>
      </c>
      <c r="B79" s="24"/>
      <c r="C79" s="24"/>
      <c r="D79" s="104"/>
      <c r="E79" s="24"/>
      <c r="F79" s="104"/>
      <c r="G79" s="24"/>
    </row>
    <row r="80" spans="1:10" s="20" customFormat="1" ht="10.5" customHeight="1">
      <c r="A80" s="55"/>
      <c r="B80" s="24"/>
      <c r="C80" s="24"/>
      <c r="D80" s="104"/>
      <c r="E80" s="24"/>
      <c r="F80" s="104"/>
      <c r="G80" s="24"/>
    </row>
    <row r="81" spans="1:1" ht="14">
      <c r="A81" s="326" t="s">
        <v>25</v>
      </c>
    </row>
    <row r="82" spans="1:1" ht="14">
      <c r="A82" s="327" t="s">
        <v>24</v>
      </c>
    </row>
    <row r="83" spans="1:1" ht="14">
      <c r="A83" s="280"/>
    </row>
    <row r="84" spans="1:1" ht="14">
      <c r="A84" s="105"/>
    </row>
    <row r="85" spans="1:1" ht="14">
      <c r="A85" s="105"/>
    </row>
    <row r="86" spans="1:1" ht="14">
      <c r="A86" s="105"/>
    </row>
  </sheetData>
  <mergeCells count="4">
    <mergeCell ref="C4:C5"/>
    <mergeCell ref="F4:F5"/>
    <mergeCell ref="D4:D5"/>
    <mergeCell ref="A69:F69"/>
  </mergeCells>
  <pageMargins left="0.70866141732283472" right="0.70866141732283472" top="0.47244094488188981" bottom="0.47244094488188981" header="0.31496062992125984" footer="0.31496062992125984"/>
  <pageSetup paperSize="9" scale="70" orientation="portrait" r:id="rId1"/>
  <headerFooter alignWithMargins="0">
    <oddFooter>&amp;R&amp;"Times New Roman Cyr,Regular"2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82"/>
  <sheetViews>
    <sheetView view="pageBreakPreview" zoomScaleNormal="100" zoomScaleSheetLayoutView="100" workbookViewId="0">
      <selection activeCell="A77" sqref="A77"/>
    </sheetView>
  </sheetViews>
  <sheetFormatPr defaultColWidth="2.54296875" defaultRowHeight="15.5"/>
  <cols>
    <col min="1" max="1" width="88.08984375" style="125" customWidth="1"/>
    <col min="2" max="2" width="12.54296875" style="121" customWidth="1"/>
    <col min="3" max="3" width="13.54296875" style="121" customWidth="1"/>
    <col min="4" max="4" width="2.453125" style="121" customWidth="1"/>
    <col min="5" max="5" width="13.54296875" style="121" customWidth="1"/>
    <col min="6" max="6" width="8.54296875" style="119" bestFit="1" customWidth="1"/>
    <col min="7" max="29" width="11.54296875" style="109" customWidth="1"/>
    <col min="30" max="16384" width="2.54296875" style="109"/>
  </cols>
  <sheetData>
    <row r="1" spans="1:7" s="106" customFormat="1" ht="14">
      <c r="A1" s="337" t="s">
        <v>11</v>
      </c>
      <c r="B1" s="153"/>
      <c r="C1" s="153"/>
      <c r="D1" s="153"/>
      <c r="E1" s="153"/>
      <c r="F1" s="154"/>
    </row>
    <row r="2" spans="1:7" s="107" customFormat="1" ht="14">
      <c r="A2" s="338" t="s">
        <v>44</v>
      </c>
      <c r="B2" s="155"/>
      <c r="C2" s="155"/>
      <c r="D2" s="155"/>
      <c r="E2" s="155"/>
      <c r="F2" s="154"/>
    </row>
    <row r="3" spans="1:7" s="107" customFormat="1" ht="14">
      <c r="A3" s="318" t="s">
        <v>134</v>
      </c>
      <c r="B3" s="156"/>
      <c r="C3" s="156"/>
      <c r="D3" s="156"/>
      <c r="E3" s="156"/>
      <c r="F3" s="156"/>
    </row>
    <row r="4" spans="1:7" ht="45" customHeight="1">
      <c r="B4" s="157" t="s">
        <v>43</v>
      </c>
      <c r="C4" s="300">
        <v>2021</v>
      </c>
      <c r="D4" s="277"/>
      <c r="E4" s="300">
        <v>2020</v>
      </c>
      <c r="F4" s="108"/>
    </row>
    <row r="5" spans="1:7" ht="15" customHeight="1">
      <c r="A5" s="158"/>
      <c r="B5" s="110"/>
      <c r="C5" s="301" t="s">
        <v>0</v>
      </c>
      <c r="D5" s="277"/>
      <c r="E5" s="301" t="s">
        <v>0</v>
      </c>
      <c r="F5" s="108"/>
    </row>
    <row r="6" spans="1:7" ht="20.5">
      <c r="A6" s="158"/>
      <c r="B6" s="110"/>
      <c r="C6" s="111"/>
      <c r="D6" s="110"/>
      <c r="E6" s="111"/>
      <c r="F6" s="108"/>
    </row>
    <row r="7" spans="1:7" ht="14">
      <c r="A7" s="339" t="s">
        <v>135</v>
      </c>
      <c r="B7" s="112"/>
      <c r="C7" s="118"/>
      <c r="D7" s="112"/>
      <c r="E7" s="118"/>
      <c r="F7" s="160"/>
    </row>
    <row r="8" spans="1:7" ht="14">
      <c r="A8" s="161" t="s">
        <v>136</v>
      </c>
      <c r="B8" s="152"/>
      <c r="C8" s="131">
        <v>1656161</v>
      </c>
      <c r="D8" s="112"/>
      <c r="E8" s="131">
        <v>1376047</v>
      </c>
      <c r="F8" s="131"/>
      <c r="G8" s="113"/>
    </row>
    <row r="9" spans="1:7" ht="14">
      <c r="A9" s="161" t="s">
        <v>137</v>
      </c>
      <c r="B9" s="152"/>
      <c r="C9" s="131">
        <v>-1504805</v>
      </c>
      <c r="D9" s="112"/>
      <c r="E9" s="131">
        <v>-1341304</v>
      </c>
      <c r="F9" s="131"/>
      <c r="G9" s="113"/>
    </row>
    <row r="10" spans="1:7" ht="14">
      <c r="A10" s="161" t="s">
        <v>138</v>
      </c>
      <c r="B10" s="152"/>
      <c r="C10" s="131">
        <v>-146239</v>
      </c>
      <c r="D10" s="112"/>
      <c r="E10" s="131">
        <v>-129085</v>
      </c>
      <c r="F10" s="131"/>
      <c r="G10" s="113"/>
    </row>
    <row r="11" spans="1:7" s="114" customFormat="1" ht="14">
      <c r="A11" s="161" t="s">
        <v>139</v>
      </c>
      <c r="B11" s="152"/>
      <c r="C11" s="131">
        <v>-74454</v>
      </c>
      <c r="D11" s="112"/>
      <c r="E11" s="131">
        <v>-74451</v>
      </c>
      <c r="F11" s="131"/>
      <c r="G11" s="113"/>
    </row>
    <row r="12" spans="1:7" s="114" customFormat="1" ht="14">
      <c r="A12" s="161" t="s">
        <v>140</v>
      </c>
      <c r="B12" s="152"/>
      <c r="C12" s="131">
        <v>9434</v>
      </c>
      <c r="D12" s="112"/>
      <c r="E12" s="131">
        <v>10973</v>
      </c>
      <c r="F12" s="131"/>
      <c r="G12" s="113"/>
    </row>
    <row r="13" spans="1:7" s="114" customFormat="1" ht="14">
      <c r="A13" s="161" t="s">
        <v>141</v>
      </c>
      <c r="B13" s="152"/>
      <c r="C13" s="131">
        <v>-7937</v>
      </c>
      <c r="D13" s="112"/>
      <c r="E13" s="131">
        <v>-7947</v>
      </c>
      <c r="F13" s="131"/>
      <c r="G13" s="113"/>
    </row>
    <row r="14" spans="1:7" s="114" customFormat="1" ht="14">
      <c r="A14" s="161" t="s">
        <v>142</v>
      </c>
      <c r="B14" s="152"/>
      <c r="C14" s="131">
        <v>43</v>
      </c>
      <c r="D14" s="112"/>
      <c r="E14" s="131">
        <v>78</v>
      </c>
      <c r="F14" s="131"/>
      <c r="G14" s="113"/>
    </row>
    <row r="15" spans="1:7" s="114" customFormat="1" ht="14">
      <c r="A15" s="161" t="s">
        <v>143</v>
      </c>
      <c r="B15" s="152"/>
      <c r="C15" s="131">
        <v>-6600</v>
      </c>
      <c r="D15" s="112"/>
      <c r="E15" s="131">
        <v>-9195</v>
      </c>
      <c r="F15" s="131"/>
      <c r="G15" s="113"/>
    </row>
    <row r="16" spans="1:7" s="114" customFormat="1" ht="14">
      <c r="A16" s="161" t="s">
        <v>146</v>
      </c>
      <c r="B16" s="152"/>
      <c r="C16" s="131">
        <v>-548</v>
      </c>
      <c r="D16" s="112"/>
      <c r="E16" s="131">
        <v>-2271</v>
      </c>
      <c r="F16" s="131"/>
      <c r="G16" s="113"/>
    </row>
    <row r="17" spans="1:10" ht="14">
      <c r="A17" s="161" t="s">
        <v>144</v>
      </c>
      <c r="B17" s="152"/>
      <c r="C17" s="131">
        <v>-1018</v>
      </c>
      <c r="D17" s="112"/>
      <c r="E17" s="131">
        <v>-2256</v>
      </c>
      <c r="F17" s="131"/>
      <c r="G17" s="113"/>
      <c r="H17" s="163"/>
      <c r="I17" s="163"/>
      <c r="J17" s="163"/>
    </row>
    <row r="18" spans="1:10" s="114" customFormat="1" ht="14">
      <c r="A18" s="159" t="s">
        <v>145</v>
      </c>
      <c r="B18" s="112"/>
      <c r="C18" s="115">
        <f>SUM(C8:C17)</f>
        <v>-75963</v>
      </c>
      <c r="D18" s="112"/>
      <c r="E18" s="115">
        <f>SUM(E8:E17)</f>
        <v>-179411</v>
      </c>
      <c r="F18" s="164"/>
    </row>
    <row r="19" spans="1:10" s="114" customFormat="1" ht="14">
      <c r="A19" s="159"/>
      <c r="B19" s="112"/>
      <c r="C19" s="118"/>
      <c r="D19" s="112"/>
      <c r="E19" s="118"/>
      <c r="F19" s="160"/>
    </row>
    <row r="20" spans="1:10" s="114" customFormat="1" ht="14">
      <c r="A20" s="340" t="s">
        <v>147</v>
      </c>
      <c r="B20" s="112"/>
      <c r="C20" s="118"/>
      <c r="D20" s="112"/>
      <c r="E20" s="118"/>
      <c r="F20" s="160"/>
    </row>
    <row r="21" spans="1:10" ht="14">
      <c r="A21" s="353" t="s">
        <v>171</v>
      </c>
      <c r="B21" s="152"/>
      <c r="C21" s="131">
        <v>-20349</v>
      </c>
      <c r="D21" s="112"/>
      <c r="E21" s="131">
        <v>-23552</v>
      </c>
      <c r="F21" s="164"/>
      <c r="G21" s="113"/>
    </row>
    <row r="22" spans="1:10" ht="14">
      <c r="A22" s="356" t="s">
        <v>172</v>
      </c>
      <c r="B22" s="188"/>
      <c r="C22" s="131">
        <v>1055</v>
      </c>
      <c r="D22" s="112"/>
      <c r="E22" s="131">
        <v>1770</v>
      </c>
      <c r="F22" s="164"/>
      <c r="G22" s="113"/>
    </row>
    <row r="23" spans="1:10" ht="14">
      <c r="A23" s="355" t="s">
        <v>173</v>
      </c>
      <c r="B23" s="188"/>
      <c r="C23" s="131">
        <v>0</v>
      </c>
      <c r="D23" s="112"/>
      <c r="E23" s="131">
        <v>-429</v>
      </c>
      <c r="F23" s="164"/>
      <c r="G23" s="113"/>
    </row>
    <row r="24" spans="1:10" ht="14">
      <c r="A24" s="357" t="s">
        <v>174</v>
      </c>
      <c r="B24" s="188"/>
      <c r="C24" s="131">
        <v>1952</v>
      </c>
      <c r="D24" s="112"/>
      <c r="E24" s="131">
        <v>0</v>
      </c>
      <c r="F24" s="164"/>
      <c r="G24" s="113"/>
    </row>
    <row r="25" spans="1:10" ht="14">
      <c r="A25" s="353" t="s">
        <v>175</v>
      </c>
      <c r="B25" s="152"/>
      <c r="C25" s="131">
        <v>-6761</v>
      </c>
      <c r="D25" s="112"/>
      <c r="E25" s="131">
        <v>-3032</v>
      </c>
      <c r="F25" s="164"/>
      <c r="G25" s="113"/>
    </row>
    <row r="26" spans="1:10" ht="14">
      <c r="A26" s="357" t="s">
        <v>176</v>
      </c>
      <c r="B26" s="166">
        <v>20</v>
      </c>
      <c r="C26" s="131">
        <v>-22338</v>
      </c>
      <c r="D26" s="112"/>
      <c r="E26" s="131">
        <v>-5262</v>
      </c>
      <c r="F26" s="164"/>
      <c r="G26" s="113"/>
    </row>
    <row r="27" spans="1:10" ht="14">
      <c r="A27" s="357" t="s">
        <v>177</v>
      </c>
      <c r="B27" s="152"/>
      <c r="C27" s="131">
        <v>2040</v>
      </c>
      <c r="D27" s="112"/>
      <c r="E27" s="131">
        <v>56</v>
      </c>
      <c r="F27" s="164"/>
      <c r="G27" s="113"/>
    </row>
    <row r="28" spans="1:10" ht="14">
      <c r="A28" s="357" t="s">
        <v>178</v>
      </c>
      <c r="B28" s="152"/>
      <c r="C28" s="131">
        <v>451</v>
      </c>
      <c r="D28" s="112"/>
      <c r="E28" s="131">
        <v>325</v>
      </c>
      <c r="F28" s="164"/>
      <c r="G28" s="113"/>
    </row>
    <row r="29" spans="1:10" ht="14">
      <c r="A29" s="357" t="s">
        <v>179</v>
      </c>
      <c r="B29" s="166">
        <v>46</v>
      </c>
      <c r="C29" s="131">
        <v>-2338</v>
      </c>
      <c r="D29" s="112"/>
      <c r="E29" s="131">
        <v>877</v>
      </c>
      <c r="F29" s="164"/>
      <c r="G29" s="113"/>
    </row>
    <row r="30" spans="1:10" ht="15" customHeight="1">
      <c r="A30" s="161" t="s">
        <v>180</v>
      </c>
      <c r="B30" s="166">
        <v>47</v>
      </c>
      <c r="C30" s="131">
        <v>-1152</v>
      </c>
      <c r="D30" s="112"/>
      <c r="E30" s="131">
        <v>71</v>
      </c>
      <c r="F30" s="164"/>
      <c r="G30" s="113"/>
    </row>
    <row r="31" spans="1:10" ht="14">
      <c r="A31" s="161" t="s">
        <v>181</v>
      </c>
      <c r="B31" s="166">
        <v>19</v>
      </c>
      <c r="C31" s="162">
        <v>-20800</v>
      </c>
      <c r="D31" s="166"/>
      <c r="E31" s="162">
        <v>0</v>
      </c>
      <c r="F31" s="164"/>
      <c r="G31" s="113"/>
    </row>
    <row r="32" spans="1:10" ht="14">
      <c r="A32" s="161" t="s">
        <v>182</v>
      </c>
      <c r="B32" s="166"/>
      <c r="C32" s="162">
        <v>213</v>
      </c>
      <c r="D32" s="166"/>
      <c r="E32" s="162">
        <v>1</v>
      </c>
      <c r="F32" s="164"/>
      <c r="G32" s="113"/>
    </row>
    <row r="33" spans="1:7" ht="14">
      <c r="A33" s="357" t="s">
        <v>183</v>
      </c>
      <c r="B33" s="166"/>
      <c r="C33" s="162">
        <v>-8421</v>
      </c>
      <c r="D33" s="166"/>
      <c r="E33" s="162">
        <v>-4715</v>
      </c>
      <c r="F33" s="164"/>
      <c r="G33" s="113"/>
    </row>
    <row r="34" spans="1:7" ht="14">
      <c r="A34" s="165" t="s">
        <v>184</v>
      </c>
      <c r="B34" s="152"/>
      <c r="C34" s="131">
        <v>-8010</v>
      </c>
      <c r="D34" s="112"/>
      <c r="E34" s="131">
        <v>-4532</v>
      </c>
      <c r="F34" s="164"/>
      <c r="G34" s="113"/>
    </row>
    <row r="35" spans="1:7" ht="14">
      <c r="A35" s="161" t="s">
        <v>185</v>
      </c>
      <c r="B35" s="152"/>
      <c r="C35" s="131">
        <v>10795</v>
      </c>
      <c r="D35" s="112"/>
      <c r="E35" s="131">
        <v>37151</v>
      </c>
      <c r="F35" s="164"/>
      <c r="G35" s="113"/>
    </row>
    <row r="36" spans="1:7" ht="14">
      <c r="A36" s="165" t="s">
        <v>186</v>
      </c>
      <c r="B36" s="152"/>
      <c r="C36" s="131">
        <v>-1367</v>
      </c>
      <c r="D36" s="112"/>
      <c r="E36" s="131">
        <v>-1145</v>
      </c>
      <c r="F36" s="164"/>
      <c r="G36" s="113"/>
    </row>
    <row r="37" spans="1:7" ht="14">
      <c r="A37" s="161" t="s">
        <v>187</v>
      </c>
      <c r="B37" s="152"/>
      <c r="C37" s="150">
        <v>4129</v>
      </c>
      <c r="D37" s="112"/>
      <c r="E37" s="150">
        <v>2091</v>
      </c>
      <c r="F37" s="164"/>
      <c r="G37" s="113"/>
    </row>
    <row r="38" spans="1:7" ht="14">
      <c r="A38" s="357" t="s">
        <v>189</v>
      </c>
      <c r="B38" s="152"/>
      <c r="C38" s="131">
        <v>2806</v>
      </c>
      <c r="D38" s="112"/>
      <c r="E38" s="131">
        <v>1820</v>
      </c>
      <c r="F38" s="164"/>
      <c r="G38" s="113"/>
    </row>
    <row r="39" spans="1:7" ht="14">
      <c r="A39" s="357" t="s">
        <v>188</v>
      </c>
      <c r="B39" s="152"/>
      <c r="C39" s="131">
        <v>30</v>
      </c>
      <c r="D39" s="112"/>
      <c r="E39" s="131">
        <v>0</v>
      </c>
      <c r="F39" s="164"/>
      <c r="G39" s="113"/>
    </row>
    <row r="40" spans="1:7" ht="14">
      <c r="A40" s="339" t="s">
        <v>148</v>
      </c>
      <c r="B40" s="167"/>
      <c r="C40" s="115">
        <f>SUM(C21:C39)</f>
        <v>-68065</v>
      </c>
      <c r="D40" s="112"/>
      <c r="E40" s="115">
        <f>SUM(E21:E39)</f>
        <v>1495</v>
      </c>
      <c r="F40" s="168"/>
    </row>
    <row r="41" spans="1:7" ht="14">
      <c r="A41" s="161"/>
      <c r="B41" s="112"/>
      <c r="C41" s="118"/>
      <c r="D41" s="112"/>
      <c r="E41" s="118"/>
      <c r="F41" s="160"/>
    </row>
    <row r="42" spans="1:7" ht="14">
      <c r="A42" s="340" t="s">
        <v>149</v>
      </c>
      <c r="B42" s="112"/>
      <c r="C42" s="169"/>
      <c r="D42" s="112"/>
      <c r="E42" s="169"/>
      <c r="F42" s="168"/>
    </row>
    <row r="43" spans="1:7" ht="14">
      <c r="A43" s="351" t="s">
        <v>159</v>
      </c>
      <c r="B43" s="152"/>
      <c r="C43" s="131">
        <v>19554</v>
      </c>
      <c r="D43" s="112"/>
      <c r="E43" s="131">
        <v>14407</v>
      </c>
      <c r="F43" s="164"/>
      <c r="G43" s="113"/>
    </row>
    <row r="44" spans="1:7" ht="14">
      <c r="A44" s="351" t="s">
        <v>160</v>
      </c>
      <c r="B44" s="152"/>
      <c r="C44" s="131">
        <v>-27145</v>
      </c>
      <c r="D44" s="112"/>
      <c r="E44" s="131">
        <v>-35683</v>
      </c>
      <c r="F44" s="164"/>
      <c r="G44" s="113"/>
    </row>
    <row r="45" spans="1:7" ht="14">
      <c r="A45" s="352" t="s">
        <v>161</v>
      </c>
      <c r="B45" s="152"/>
      <c r="C45" s="131">
        <v>16834</v>
      </c>
      <c r="D45" s="112"/>
      <c r="E45" s="131">
        <v>13576</v>
      </c>
      <c r="F45" s="164"/>
      <c r="G45" s="113"/>
    </row>
    <row r="46" spans="1:7" ht="14">
      <c r="A46" s="354" t="s">
        <v>162</v>
      </c>
      <c r="B46" s="152"/>
      <c r="C46" s="131">
        <v>-19405</v>
      </c>
      <c r="D46" s="112"/>
      <c r="E46" s="131">
        <v>-20241</v>
      </c>
      <c r="F46" s="164"/>
      <c r="G46" s="113"/>
    </row>
    <row r="47" spans="1:7" ht="14">
      <c r="A47" s="170" t="s">
        <v>163</v>
      </c>
      <c r="B47" s="152"/>
      <c r="C47" s="131">
        <v>0</v>
      </c>
      <c r="D47" s="112"/>
      <c r="E47" s="131">
        <v>273</v>
      </c>
      <c r="F47" s="164"/>
      <c r="G47" s="113"/>
    </row>
    <row r="48" spans="1:7" ht="14">
      <c r="A48" s="161" t="s">
        <v>164</v>
      </c>
      <c r="B48" s="112"/>
      <c r="C48" s="131">
        <v>0</v>
      </c>
      <c r="D48" s="112"/>
      <c r="E48" s="131">
        <v>-365</v>
      </c>
      <c r="F48" s="164"/>
      <c r="G48" s="113"/>
    </row>
    <row r="49" spans="1:11" ht="14">
      <c r="A49" s="161" t="s">
        <v>165</v>
      </c>
      <c r="B49" s="112"/>
      <c r="C49" s="131">
        <v>193905</v>
      </c>
      <c r="D49" s="112"/>
      <c r="E49" s="131">
        <v>243935</v>
      </c>
      <c r="F49" s="164"/>
      <c r="G49" s="113"/>
    </row>
    <row r="50" spans="1:11" ht="14">
      <c r="A50" s="264" t="s">
        <v>166</v>
      </c>
      <c r="B50" s="152"/>
      <c r="C50" s="131">
        <v>-568</v>
      </c>
      <c r="D50" s="112"/>
      <c r="E50" s="131">
        <v>-428</v>
      </c>
      <c r="F50" s="164"/>
      <c r="G50" s="113"/>
    </row>
    <row r="51" spans="1:11" ht="16.5" customHeight="1">
      <c r="A51" s="161" t="s">
        <v>167</v>
      </c>
      <c r="B51" s="152"/>
      <c r="C51" s="162">
        <v>-1994</v>
      </c>
      <c r="D51" s="112"/>
      <c r="E51" s="162">
        <v>-1732</v>
      </c>
      <c r="F51" s="164"/>
      <c r="G51" s="113"/>
    </row>
    <row r="52" spans="1:11" s="114" customFormat="1" ht="14">
      <c r="A52" s="161" t="s">
        <v>168</v>
      </c>
      <c r="B52" s="152"/>
      <c r="C52" s="131">
        <v>-20477</v>
      </c>
      <c r="D52" s="112"/>
      <c r="E52" s="131">
        <v>-16790</v>
      </c>
      <c r="F52" s="164"/>
      <c r="G52" s="113"/>
    </row>
    <row r="53" spans="1:11" s="114" customFormat="1" ht="14">
      <c r="A53" s="161" t="s">
        <v>169</v>
      </c>
      <c r="B53" s="152"/>
      <c r="C53" s="131">
        <v>0</v>
      </c>
      <c r="D53" s="112"/>
      <c r="E53" s="131">
        <v>38</v>
      </c>
      <c r="F53" s="164"/>
      <c r="G53" s="113"/>
    </row>
    <row r="54" spans="1:11" ht="14">
      <c r="A54" s="161" t="s">
        <v>170</v>
      </c>
      <c r="B54" s="152"/>
      <c r="C54" s="131">
        <v>-16628</v>
      </c>
      <c r="D54" s="112"/>
      <c r="E54" s="131">
        <v>-463</v>
      </c>
      <c r="F54" s="164"/>
      <c r="G54" s="113"/>
    </row>
    <row r="55" spans="1:11" ht="14">
      <c r="A55" s="161" t="s">
        <v>155</v>
      </c>
      <c r="B55" s="152"/>
      <c r="C55" s="131">
        <v>0</v>
      </c>
      <c r="D55" s="112"/>
      <c r="E55" s="131">
        <v>805</v>
      </c>
      <c r="F55" s="164"/>
      <c r="G55" s="113"/>
    </row>
    <row r="56" spans="1:11" ht="14">
      <c r="A56" s="171" t="s">
        <v>156</v>
      </c>
      <c r="B56" s="152"/>
      <c r="C56" s="131">
        <v>-63</v>
      </c>
      <c r="D56" s="112"/>
      <c r="E56" s="131">
        <v>-22643</v>
      </c>
      <c r="F56" s="164"/>
      <c r="G56" s="113"/>
    </row>
    <row r="57" spans="1:11" ht="14">
      <c r="A57" s="171" t="s">
        <v>157</v>
      </c>
      <c r="B57" s="152"/>
      <c r="C57" s="131">
        <v>81</v>
      </c>
      <c r="D57" s="112"/>
      <c r="E57" s="131">
        <v>1004</v>
      </c>
      <c r="F57" s="164"/>
      <c r="G57" s="113"/>
    </row>
    <row r="58" spans="1:11" ht="14">
      <c r="A58" s="171" t="s">
        <v>158</v>
      </c>
      <c r="B58" s="152"/>
      <c r="C58" s="131">
        <v>12512</v>
      </c>
      <c r="D58" s="112"/>
      <c r="E58" s="131">
        <v>0</v>
      </c>
      <c r="F58" s="164"/>
      <c r="G58" s="113"/>
    </row>
    <row r="59" spans="1:11" ht="14">
      <c r="A59" s="341" t="s">
        <v>150</v>
      </c>
      <c r="B59" s="112"/>
      <c r="C59" s="115">
        <f>SUM(C43:C58)</f>
        <v>156606</v>
      </c>
      <c r="D59" s="112"/>
      <c r="E59" s="115">
        <f>SUM(E43:E58)</f>
        <v>175693</v>
      </c>
      <c r="F59" s="173"/>
      <c r="I59" s="113"/>
      <c r="K59" s="113"/>
    </row>
    <row r="60" spans="1:11" ht="7.5" customHeight="1">
      <c r="A60" s="172"/>
      <c r="B60" s="112"/>
      <c r="C60" s="140"/>
      <c r="D60" s="112"/>
      <c r="E60" s="140"/>
      <c r="F60" s="173"/>
      <c r="I60" s="113"/>
      <c r="K60" s="113"/>
    </row>
    <row r="61" spans="1:11" s="114" customFormat="1" ht="27.75" customHeight="1">
      <c r="A61" s="342" t="s">
        <v>151</v>
      </c>
      <c r="B61" s="112"/>
      <c r="C61" s="116">
        <f>C18+C40+C59</f>
        <v>12578</v>
      </c>
      <c r="D61" s="112"/>
      <c r="E61" s="116">
        <f>E18+E40+E59</f>
        <v>-2223</v>
      </c>
      <c r="F61" s="173"/>
      <c r="G61" s="174"/>
      <c r="I61" s="113"/>
      <c r="K61" s="113"/>
    </row>
    <row r="62" spans="1:11" s="114" customFormat="1" ht="9.75" customHeight="1">
      <c r="A62" s="171"/>
      <c r="B62" s="112"/>
      <c r="C62" s="118"/>
      <c r="D62" s="112"/>
      <c r="E62" s="118"/>
      <c r="F62" s="173"/>
      <c r="I62" s="113"/>
      <c r="K62" s="113"/>
    </row>
    <row r="63" spans="1:11" ht="14">
      <c r="A63" s="343" t="s">
        <v>152</v>
      </c>
      <c r="B63" s="112"/>
      <c r="C63" s="131">
        <v>25139</v>
      </c>
      <c r="D63" s="112"/>
      <c r="E63" s="131">
        <v>27362</v>
      </c>
      <c r="F63" s="173"/>
      <c r="I63" s="113"/>
      <c r="K63" s="113"/>
    </row>
    <row r="64" spans="1:11" ht="9" customHeight="1">
      <c r="A64" s="171"/>
      <c r="B64" s="112"/>
      <c r="C64" s="175"/>
      <c r="D64" s="112"/>
      <c r="E64" s="175"/>
      <c r="F64" s="173"/>
      <c r="I64" s="113"/>
      <c r="K64" s="113"/>
    </row>
    <row r="65" spans="1:11" ht="14.5" thickBot="1">
      <c r="A65" s="344" t="s">
        <v>153</v>
      </c>
      <c r="B65" s="282">
        <f>+SFP!C24</f>
        <v>27</v>
      </c>
      <c r="C65" s="117">
        <f>C63+C61</f>
        <v>37717</v>
      </c>
      <c r="D65" s="112"/>
      <c r="E65" s="117">
        <f>E63+E61</f>
        <v>25139</v>
      </c>
      <c r="F65" s="173"/>
      <c r="I65" s="113"/>
      <c r="K65" s="113"/>
    </row>
    <row r="66" spans="1:11" ht="16" thickTop="1">
      <c r="A66" s="151"/>
      <c r="B66" s="112"/>
      <c r="C66" s="181"/>
      <c r="D66" s="112"/>
      <c r="E66" s="181"/>
    </row>
    <row r="67" spans="1:11" ht="14">
      <c r="A67" s="309" t="str">
        <f>SFP!A69</f>
        <v>Noty na stronach od 5 do 182 stanowią integralną część skonsolidowanego sprawozdania finansowego.</v>
      </c>
      <c r="B67" s="309"/>
      <c r="C67" s="309"/>
      <c r="D67" s="309"/>
      <c r="E67" s="112"/>
    </row>
    <row r="68" spans="1:11" ht="14">
      <c r="A68" s="176"/>
      <c r="B68" s="112"/>
      <c r="C68" s="152"/>
      <c r="D68" s="112"/>
      <c r="E68" s="112"/>
    </row>
    <row r="69" spans="1:11" ht="14">
      <c r="A69" s="176"/>
      <c r="B69" s="112"/>
      <c r="C69" s="152"/>
      <c r="D69" s="112"/>
      <c r="E69" s="152"/>
    </row>
    <row r="70" spans="1:11" ht="14">
      <c r="A70" s="345" t="s">
        <v>18</v>
      </c>
      <c r="B70" s="120"/>
      <c r="C70" s="120"/>
      <c r="D70" s="120"/>
      <c r="E70" s="120"/>
    </row>
    <row r="71" spans="1:11" ht="14">
      <c r="A71" s="346" t="s">
        <v>154</v>
      </c>
      <c r="B71" s="120"/>
      <c r="C71" s="120"/>
      <c r="D71" s="120"/>
      <c r="E71" s="120"/>
    </row>
    <row r="72" spans="1:11" ht="14">
      <c r="A72" s="177"/>
      <c r="B72" s="120"/>
      <c r="C72" s="120"/>
      <c r="D72" s="120"/>
      <c r="E72" s="120"/>
    </row>
    <row r="73" spans="1:11" ht="14">
      <c r="A73" s="347" t="s">
        <v>81</v>
      </c>
      <c r="B73" s="120"/>
      <c r="C73" s="120"/>
      <c r="D73" s="120"/>
      <c r="E73" s="120"/>
    </row>
    <row r="74" spans="1:11" ht="14">
      <c r="A74" s="348" t="s">
        <v>23</v>
      </c>
      <c r="B74" s="120"/>
      <c r="C74" s="120"/>
      <c r="D74" s="120"/>
      <c r="E74" s="120"/>
    </row>
    <row r="75" spans="1:11" ht="14">
      <c r="A75" s="178"/>
      <c r="B75" s="120"/>
      <c r="C75" s="120"/>
      <c r="D75" s="120"/>
      <c r="E75" s="120"/>
    </row>
    <row r="76" spans="1:11" ht="14">
      <c r="A76" s="349" t="s">
        <v>25</v>
      </c>
      <c r="B76" s="179"/>
      <c r="C76" s="179"/>
      <c r="D76" s="179"/>
      <c r="E76" s="179"/>
      <c r="F76" s="180"/>
    </row>
    <row r="77" spans="1:11" ht="14">
      <c r="A77" s="350" t="s">
        <v>24</v>
      </c>
    </row>
    <row r="78" spans="1:11" ht="14">
      <c r="A78" s="163"/>
    </row>
    <row r="79" spans="1:11" ht="14">
      <c r="A79" s="122"/>
    </row>
    <row r="80" spans="1:11" ht="14">
      <c r="A80" s="123"/>
    </row>
    <row r="81" spans="1:1" ht="14">
      <c r="A81" s="124"/>
    </row>
    <row r="82" spans="1:1" ht="14">
      <c r="A82" s="124"/>
    </row>
  </sheetData>
  <mergeCells count="1">
    <mergeCell ref="A67:D67"/>
  </mergeCells>
  <pageMargins left="0.70866141732283472" right="0.70866141732283472" top="0.35433070866141736" bottom="0.43307086614173229" header="0.27559055118110237" footer="0.31496062992125984"/>
  <pageSetup paperSize="9" scale="68" firstPageNumber="3" orientation="portrait" blackAndWhite="1" useFirstPageNumber="1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79"/>
  <sheetViews>
    <sheetView view="pageBreakPreview" zoomScale="70" zoomScaleNormal="55" zoomScaleSheetLayoutView="70" workbookViewId="0">
      <selection activeCell="I23" sqref="I23"/>
    </sheetView>
  </sheetViews>
  <sheetFormatPr defaultColWidth="9.453125" defaultRowHeight="16.5"/>
  <cols>
    <col min="1" max="1" width="88.54296875" style="207" customWidth="1"/>
    <col min="2" max="2" width="11.54296875" style="195" customWidth="1"/>
    <col min="3" max="3" width="13.54296875" style="195" customWidth="1"/>
    <col min="4" max="4" width="1.54296875" style="195" customWidth="1"/>
    <col min="5" max="5" width="13.453125" style="195" customWidth="1"/>
    <col min="6" max="6" width="0.54296875" style="195" customWidth="1"/>
    <col min="7" max="7" width="13.54296875" style="195" customWidth="1"/>
    <col min="8" max="8" width="1" style="195" customWidth="1"/>
    <col min="9" max="9" width="15.54296875" style="195" customWidth="1"/>
    <col min="10" max="10" width="1" style="195" customWidth="1"/>
    <col min="11" max="11" width="17.54296875" style="195" customWidth="1"/>
    <col min="12" max="12" width="0.54296875" style="195" customWidth="1"/>
    <col min="13" max="13" width="20.453125" style="195" customWidth="1"/>
    <col min="14" max="14" width="0.453125" style="195" customWidth="1"/>
    <col min="15" max="15" width="19.54296875" style="195" customWidth="1"/>
    <col min="16" max="16" width="0.453125" style="195" customWidth="1"/>
    <col min="17" max="17" width="19.54296875" style="195" customWidth="1"/>
    <col min="18" max="18" width="1.453125" style="195" customWidth="1"/>
    <col min="19" max="19" width="13.54296875" style="195" customWidth="1"/>
    <col min="20" max="20" width="2.453125" style="195" customWidth="1"/>
    <col min="21" max="21" width="20.453125" style="210" customWidth="1"/>
    <col min="22" max="22" width="1.453125" style="195" customWidth="1"/>
    <col min="23" max="23" width="18.54296875" style="195" customWidth="1"/>
    <col min="24" max="24" width="11.54296875" style="126" bestFit="1" customWidth="1"/>
    <col min="25" max="25" width="10.54296875" style="126" customWidth="1"/>
    <col min="26" max="27" width="9.54296875" style="126" bestFit="1" customWidth="1"/>
    <col min="28" max="16384" width="9.453125" style="126"/>
  </cols>
  <sheetData>
    <row r="1" spans="1:24" ht="18" customHeight="1">
      <c r="A1" s="358" t="s">
        <v>11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208"/>
      <c r="U1" s="209"/>
      <c r="V1" s="208"/>
      <c r="W1" s="208"/>
    </row>
    <row r="2" spans="1:24" ht="18" customHeight="1">
      <c r="A2" s="360" t="s">
        <v>190</v>
      </c>
      <c r="B2" s="360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</row>
    <row r="3" spans="1:24" ht="18" customHeight="1">
      <c r="A3" s="318" t="s">
        <v>134</v>
      </c>
      <c r="B3" s="362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W3" s="211"/>
    </row>
    <row r="4" spans="1:24" ht="65.25" customHeight="1">
      <c r="A4" s="196"/>
      <c r="B4" s="212"/>
      <c r="C4" s="364" t="s">
        <v>191</v>
      </c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212"/>
      <c r="U4" s="370" t="s">
        <v>77</v>
      </c>
      <c r="V4" s="212"/>
      <c r="W4" s="370" t="s">
        <v>201</v>
      </c>
    </row>
    <row r="5" spans="1:24" s="127" customFormat="1" ht="28.5" customHeight="1">
      <c r="A5" s="310"/>
      <c r="B5" s="365" t="s">
        <v>43</v>
      </c>
      <c r="C5" s="366" t="s">
        <v>192</v>
      </c>
      <c r="D5" s="299"/>
      <c r="E5" s="366" t="s">
        <v>193</v>
      </c>
      <c r="F5" s="299"/>
      <c r="G5" s="366" t="s">
        <v>194</v>
      </c>
      <c r="H5" s="299"/>
      <c r="I5" s="366" t="s">
        <v>195</v>
      </c>
      <c r="J5" s="296"/>
      <c r="K5" s="366" t="s">
        <v>196</v>
      </c>
      <c r="L5" s="296"/>
      <c r="M5" s="366" t="s">
        <v>197</v>
      </c>
      <c r="N5" s="299"/>
      <c r="O5" s="368" t="s">
        <v>198</v>
      </c>
      <c r="P5" s="299"/>
      <c r="Q5" s="366" t="s">
        <v>199</v>
      </c>
      <c r="R5" s="299"/>
      <c r="S5" s="366" t="s">
        <v>200</v>
      </c>
      <c r="T5" s="253"/>
      <c r="U5" s="254"/>
      <c r="V5" s="253"/>
      <c r="W5" s="253"/>
    </row>
    <row r="6" spans="1:24" s="128" customFormat="1" ht="53.15" customHeight="1">
      <c r="A6" s="311"/>
      <c r="B6" s="255"/>
      <c r="C6" s="367"/>
      <c r="D6" s="256"/>
      <c r="E6" s="367"/>
      <c r="F6" s="256"/>
      <c r="G6" s="367"/>
      <c r="H6" s="256"/>
      <c r="I6" s="367"/>
      <c r="J6" s="297"/>
      <c r="K6" s="366"/>
      <c r="L6" s="297"/>
      <c r="M6" s="367"/>
      <c r="N6" s="256"/>
      <c r="O6" s="369"/>
      <c r="P6" s="256"/>
      <c r="Q6" s="367"/>
      <c r="R6" s="256"/>
      <c r="S6" s="367"/>
      <c r="T6" s="255"/>
      <c r="U6" s="257"/>
      <c r="V6" s="258"/>
      <c r="W6" s="258"/>
    </row>
    <row r="7" spans="1:24" s="129" customFormat="1">
      <c r="A7" s="197"/>
      <c r="B7" s="190"/>
      <c r="C7" s="215" t="s">
        <v>0</v>
      </c>
      <c r="D7" s="215"/>
      <c r="E7" s="215" t="s">
        <v>0</v>
      </c>
      <c r="F7" s="215"/>
      <c r="G7" s="215" t="s">
        <v>0</v>
      </c>
      <c r="H7" s="215"/>
      <c r="I7" s="215" t="s">
        <v>0</v>
      </c>
      <c r="J7" s="215"/>
      <c r="K7" s="215" t="s">
        <v>0</v>
      </c>
      <c r="L7" s="215"/>
      <c r="M7" s="215" t="s">
        <v>0</v>
      </c>
      <c r="N7" s="215"/>
      <c r="O7" s="215" t="s">
        <v>0</v>
      </c>
      <c r="P7" s="215"/>
      <c r="Q7" s="215" t="s">
        <v>0</v>
      </c>
      <c r="R7" s="215"/>
      <c r="S7" s="215" t="s">
        <v>0</v>
      </c>
      <c r="T7" s="216"/>
      <c r="U7" s="217" t="s">
        <v>0</v>
      </c>
      <c r="V7" s="215"/>
      <c r="W7" s="215" t="s">
        <v>0</v>
      </c>
    </row>
    <row r="8" spans="1:24" s="128" customFormat="1" ht="12" customHeight="1">
      <c r="A8" s="298"/>
      <c r="B8" s="191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193"/>
      <c r="R8" s="215"/>
      <c r="S8" s="215"/>
      <c r="T8" s="213"/>
      <c r="U8" s="214"/>
      <c r="V8" s="213"/>
      <c r="W8" s="213"/>
    </row>
    <row r="9" spans="1:24" s="130" customFormat="1" ht="3.75" customHeight="1">
      <c r="A9" s="198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21"/>
      <c r="U9" s="222"/>
      <c r="V9" s="218"/>
      <c r="W9" s="223"/>
    </row>
    <row r="10" spans="1:24" s="130" customFormat="1" ht="17" thickBot="1">
      <c r="A10" s="371" t="s">
        <v>202</v>
      </c>
      <c r="B10" s="212">
        <f>+SFP!C39</f>
        <v>28</v>
      </c>
      <c r="C10" s="230">
        <v>134798</v>
      </c>
      <c r="D10" s="224"/>
      <c r="E10" s="230">
        <v>-34142</v>
      </c>
      <c r="F10" s="224"/>
      <c r="G10" s="230">
        <v>59297</v>
      </c>
      <c r="H10" s="224"/>
      <c r="I10" s="230">
        <v>28871</v>
      </c>
      <c r="J10" s="225"/>
      <c r="K10" s="230">
        <v>2873</v>
      </c>
      <c r="L10" s="225"/>
      <c r="M10" s="230">
        <v>4078</v>
      </c>
      <c r="N10" s="224"/>
      <c r="O10" s="230">
        <v>0</v>
      </c>
      <c r="P10" s="224"/>
      <c r="Q10" s="230">
        <v>360656</v>
      </c>
      <c r="R10" s="224"/>
      <c r="S10" s="230">
        <v>556431</v>
      </c>
      <c r="T10" s="226"/>
      <c r="U10" s="230">
        <v>19341</v>
      </c>
      <c r="V10" s="227"/>
      <c r="W10" s="230">
        <v>575772</v>
      </c>
      <c r="X10" s="133"/>
    </row>
    <row r="11" spans="1:24" s="130" customFormat="1" ht="17" thickTop="1">
      <c r="A11" s="372" t="s">
        <v>203</v>
      </c>
      <c r="B11" s="212"/>
      <c r="C11" s="225"/>
      <c r="D11" s="224"/>
      <c r="E11" s="224"/>
      <c r="F11" s="224"/>
      <c r="G11" s="225"/>
      <c r="H11" s="224"/>
      <c r="I11" s="225"/>
      <c r="J11" s="225"/>
      <c r="K11" s="225"/>
      <c r="L11" s="225"/>
      <c r="M11" s="225"/>
      <c r="N11" s="224"/>
      <c r="O11" s="224"/>
      <c r="P11" s="224"/>
      <c r="Q11" s="225"/>
      <c r="R11" s="224"/>
      <c r="S11" s="225"/>
      <c r="T11" s="226"/>
      <c r="U11" s="226"/>
      <c r="V11" s="227"/>
      <c r="W11" s="231"/>
    </row>
    <row r="12" spans="1:24" s="130" customFormat="1">
      <c r="A12" s="373" t="s">
        <v>204</v>
      </c>
      <c r="B12" s="212"/>
      <c r="C12" s="229">
        <v>0</v>
      </c>
      <c r="D12" s="229"/>
      <c r="E12" s="229">
        <v>486</v>
      </c>
      <c r="F12" s="229"/>
      <c r="G12" s="229">
        <v>0</v>
      </c>
      <c r="H12" s="229">
        <v>0</v>
      </c>
      <c r="I12" s="229">
        <v>0</v>
      </c>
      <c r="J12" s="229">
        <v>0</v>
      </c>
      <c r="K12" s="229">
        <v>0</v>
      </c>
      <c r="L12" s="229">
        <v>0</v>
      </c>
      <c r="M12" s="229">
        <v>0</v>
      </c>
      <c r="N12" s="229"/>
      <c r="O12" s="229">
        <v>0</v>
      </c>
      <c r="P12" s="229"/>
      <c r="Q12" s="229">
        <v>-144</v>
      </c>
      <c r="R12" s="229"/>
      <c r="S12" s="229">
        <f>SUM(C12:R12)</f>
        <v>342</v>
      </c>
      <c r="T12" s="231"/>
      <c r="U12" s="229">
        <v>0</v>
      </c>
      <c r="V12" s="231"/>
      <c r="W12" s="232">
        <f>SUM(S12:V12)</f>
        <v>342</v>
      </c>
    </row>
    <row r="13" spans="1:24" s="130" customFormat="1" ht="8.25" customHeight="1">
      <c r="A13" s="200"/>
      <c r="B13" s="212"/>
      <c r="C13" s="225"/>
      <c r="D13" s="224"/>
      <c r="E13" s="224"/>
      <c r="F13" s="224"/>
      <c r="G13" s="225"/>
      <c r="H13" s="224"/>
      <c r="I13" s="225"/>
      <c r="J13" s="225"/>
      <c r="K13" s="225"/>
      <c r="L13" s="225"/>
      <c r="M13" s="225"/>
      <c r="N13" s="224"/>
      <c r="O13" s="224"/>
      <c r="P13" s="224"/>
      <c r="Q13" s="225"/>
      <c r="R13" s="224"/>
      <c r="S13" s="225"/>
      <c r="T13" s="226"/>
      <c r="U13" s="226"/>
      <c r="V13" s="227"/>
      <c r="W13" s="232"/>
    </row>
    <row r="14" spans="1:24" s="130" customFormat="1">
      <c r="A14" s="374" t="s">
        <v>205</v>
      </c>
      <c r="B14" s="212"/>
      <c r="C14" s="235">
        <f>C15+C17</f>
        <v>0</v>
      </c>
      <c r="D14" s="234"/>
      <c r="E14" s="235">
        <f>E15+E17</f>
        <v>0</v>
      </c>
      <c r="F14" s="229"/>
      <c r="G14" s="235">
        <f>G15+G17</f>
        <v>4038</v>
      </c>
      <c r="H14" s="235">
        <f t="shared" ref="H14:N14" si="0">H15+H17</f>
        <v>0</v>
      </c>
      <c r="I14" s="235">
        <f t="shared" si="0"/>
        <v>0</v>
      </c>
      <c r="J14" s="235">
        <f t="shared" si="0"/>
        <v>0</v>
      </c>
      <c r="K14" s="235">
        <f t="shared" si="0"/>
        <v>0</v>
      </c>
      <c r="L14" s="235">
        <f t="shared" si="0"/>
        <v>0</v>
      </c>
      <c r="M14" s="235">
        <f t="shared" si="0"/>
        <v>0</v>
      </c>
      <c r="N14" s="235">
        <f t="shared" si="0"/>
        <v>0</v>
      </c>
      <c r="O14" s="235">
        <v>0</v>
      </c>
      <c r="P14" s="235"/>
      <c r="Q14" s="235">
        <f>Q15+Q17+Q16</f>
        <v>-17868</v>
      </c>
      <c r="R14" s="235">
        <f t="shared" ref="R14" si="1">R15+R17</f>
        <v>0</v>
      </c>
      <c r="S14" s="237">
        <f>SUM(C14:R14)</f>
        <v>-13830</v>
      </c>
      <c r="T14" s="235">
        <f t="shared" ref="T14" si="2">T15+T17</f>
        <v>0</v>
      </c>
      <c r="U14" s="235">
        <f t="shared" ref="U14" si="3">U15+U17</f>
        <v>0</v>
      </c>
      <c r="V14" s="235">
        <f t="shared" ref="V14" si="4">V15+V17</f>
        <v>0</v>
      </c>
      <c r="W14" s="263">
        <f>SUM(S14:V14)</f>
        <v>-13830</v>
      </c>
    </row>
    <row r="15" spans="1:24" s="130" customFormat="1">
      <c r="A15" s="375" t="s">
        <v>206</v>
      </c>
      <c r="B15" s="212"/>
      <c r="C15" s="229">
        <v>0</v>
      </c>
      <c r="D15" s="229"/>
      <c r="E15" s="229">
        <v>0</v>
      </c>
      <c r="F15" s="229"/>
      <c r="G15" s="229">
        <v>4038</v>
      </c>
      <c r="H15" s="229"/>
      <c r="I15" s="229">
        <v>0</v>
      </c>
      <c r="J15" s="229"/>
      <c r="K15" s="229">
        <v>0</v>
      </c>
      <c r="L15" s="229"/>
      <c r="M15" s="229">
        <v>0</v>
      </c>
      <c r="N15" s="229"/>
      <c r="O15" s="229">
        <v>0</v>
      </c>
      <c r="P15" s="229"/>
      <c r="Q15" s="229">
        <v>-4038</v>
      </c>
      <c r="R15" s="224"/>
      <c r="S15" s="229">
        <f t="shared" ref="S15:S17" si="5">SUM(C15:R15)</f>
        <v>0</v>
      </c>
      <c r="T15" s="239"/>
      <c r="U15" s="224">
        <v>0</v>
      </c>
      <c r="V15" s="240"/>
      <c r="W15" s="224">
        <v>0</v>
      </c>
    </row>
    <row r="16" spans="1:24" s="130" customFormat="1">
      <c r="A16" s="375" t="s">
        <v>207</v>
      </c>
      <c r="B16" s="212"/>
      <c r="C16" s="229">
        <v>0</v>
      </c>
      <c r="D16" s="229"/>
      <c r="E16" s="229">
        <v>0</v>
      </c>
      <c r="F16" s="229"/>
      <c r="G16" s="229">
        <v>0</v>
      </c>
      <c r="H16" s="229"/>
      <c r="I16" s="229">
        <v>0</v>
      </c>
      <c r="J16" s="229"/>
      <c r="K16" s="229">
        <v>0</v>
      </c>
      <c r="L16" s="229"/>
      <c r="M16" s="229">
        <v>0</v>
      </c>
      <c r="N16" s="229"/>
      <c r="O16" s="229">
        <v>0</v>
      </c>
      <c r="P16" s="229"/>
      <c r="Q16" s="229">
        <v>-8798</v>
      </c>
      <c r="R16" s="224"/>
      <c r="S16" s="229">
        <f t="shared" si="5"/>
        <v>-8798</v>
      </c>
      <c r="T16" s="239"/>
      <c r="U16" s="224">
        <v>0</v>
      </c>
      <c r="V16" s="240"/>
      <c r="W16" s="224">
        <f>SUM(S16:V16)</f>
        <v>-8798</v>
      </c>
    </row>
    <row r="17" spans="1:24" s="130" customFormat="1" ht="18" customHeight="1">
      <c r="A17" s="375" t="s">
        <v>208</v>
      </c>
      <c r="B17" s="212"/>
      <c r="C17" s="224">
        <v>0</v>
      </c>
      <c r="D17" s="224"/>
      <c r="E17" s="224">
        <v>0</v>
      </c>
      <c r="F17" s="224"/>
      <c r="G17" s="224">
        <v>0</v>
      </c>
      <c r="H17" s="224"/>
      <c r="I17" s="224">
        <v>0</v>
      </c>
      <c r="J17" s="224"/>
      <c r="K17" s="224">
        <v>0</v>
      </c>
      <c r="L17" s="224"/>
      <c r="M17" s="224">
        <v>0</v>
      </c>
      <c r="N17" s="224"/>
      <c r="O17" s="224">
        <v>0</v>
      </c>
      <c r="P17" s="224"/>
      <c r="Q17" s="229">
        <v>-5032</v>
      </c>
      <c r="R17" s="224"/>
      <c r="S17" s="229">
        <f t="shared" si="5"/>
        <v>-5032</v>
      </c>
      <c r="T17" s="239"/>
      <c r="U17" s="224">
        <v>0</v>
      </c>
      <c r="V17" s="240"/>
      <c r="W17" s="224">
        <f>SUM(S17:V17)</f>
        <v>-5032</v>
      </c>
    </row>
    <row r="18" spans="1:24" s="130" customFormat="1" ht="6.65" customHeight="1">
      <c r="A18" s="201"/>
      <c r="B18" s="212"/>
      <c r="C18" s="225"/>
      <c r="D18" s="224"/>
      <c r="E18" s="224"/>
      <c r="F18" s="224"/>
      <c r="G18" s="225"/>
      <c r="H18" s="224"/>
      <c r="I18" s="225"/>
      <c r="J18" s="225"/>
      <c r="K18" s="225"/>
      <c r="L18" s="225"/>
      <c r="M18" s="225"/>
      <c r="N18" s="224"/>
      <c r="O18" s="224"/>
      <c r="P18" s="224"/>
      <c r="Q18" s="225"/>
      <c r="R18" s="224"/>
      <c r="S18" s="225"/>
      <c r="T18" s="226"/>
      <c r="U18" s="226"/>
      <c r="V18" s="227"/>
      <c r="W18" s="231"/>
    </row>
    <row r="19" spans="1:24" s="130" customFormat="1">
      <c r="A19" s="376" t="s">
        <v>209</v>
      </c>
      <c r="B19" s="212"/>
      <c r="C19" s="237">
        <v>0</v>
      </c>
      <c r="D19" s="225"/>
      <c r="E19" s="237">
        <v>0</v>
      </c>
      <c r="F19" s="225"/>
      <c r="G19" s="237">
        <v>0</v>
      </c>
      <c r="H19" s="225"/>
      <c r="I19" s="237">
        <v>0</v>
      </c>
      <c r="J19" s="225"/>
      <c r="K19" s="237">
        <v>0</v>
      </c>
      <c r="L19" s="225"/>
      <c r="M19" s="237">
        <v>0</v>
      </c>
      <c r="N19" s="225"/>
      <c r="O19" s="290">
        <v>0</v>
      </c>
      <c r="P19" s="225"/>
      <c r="Q19" s="237">
        <f>Q20+Q21+Q22+Q23</f>
        <v>-11851</v>
      </c>
      <c r="R19" s="237" t="e">
        <f>R20+R21+#REF!+R22+R23</f>
        <v>#REF!</v>
      </c>
      <c r="S19" s="237">
        <f>S20+S21+S22+S23</f>
        <v>-11851</v>
      </c>
      <c r="T19" s="237"/>
      <c r="U19" s="237">
        <f>U20+U21+U22+U23</f>
        <v>-611</v>
      </c>
      <c r="V19" s="237" t="e">
        <f>V20+V21+#REF!+V22+V23</f>
        <v>#REF!</v>
      </c>
      <c r="W19" s="237">
        <f>W20+W21+W22+W23</f>
        <v>-12462</v>
      </c>
    </row>
    <row r="20" spans="1:24" s="130" customFormat="1">
      <c r="A20" s="375" t="s">
        <v>210</v>
      </c>
      <c r="B20" s="212"/>
      <c r="C20" s="236">
        <v>0</v>
      </c>
      <c r="D20" s="224"/>
      <c r="E20" s="236">
        <v>0</v>
      </c>
      <c r="F20" s="224"/>
      <c r="G20" s="236">
        <v>0</v>
      </c>
      <c r="H20" s="224"/>
      <c r="I20" s="236">
        <v>0</v>
      </c>
      <c r="J20" s="225"/>
      <c r="K20" s="236">
        <v>0</v>
      </c>
      <c r="L20" s="225"/>
      <c r="M20" s="236">
        <v>0</v>
      </c>
      <c r="N20" s="224"/>
      <c r="O20" s="224">
        <v>0</v>
      </c>
      <c r="P20" s="224"/>
      <c r="Q20" s="229">
        <v>0</v>
      </c>
      <c r="R20" s="224"/>
      <c r="S20" s="229">
        <f>C20+E20+G20+I20+K20+M20+Q20</f>
        <v>0</v>
      </c>
      <c r="T20" s="226"/>
      <c r="U20" s="229">
        <v>-598</v>
      </c>
      <c r="V20" s="227"/>
      <c r="W20" s="232">
        <f>SUM(S20:V20)</f>
        <v>-598</v>
      </c>
    </row>
    <row r="21" spans="1:24" s="130" customFormat="1">
      <c r="A21" s="375" t="s">
        <v>211</v>
      </c>
      <c r="B21" s="212"/>
      <c r="C21" s="236">
        <v>0</v>
      </c>
      <c r="D21" s="224"/>
      <c r="E21" s="236">
        <v>0</v>
      </c>
      <c r="F21" s="224"/>
      <c r="G21" s="236">
        <v>0</v>
      </c>
      <c r="H21" s="224"/>
      <c r="I21" s="236">
        <v>0</v>
      </c>
      <c r="J21" s="225"/>
      <c r="K21" s="236">
        <v>0</v>
      </c>
      <c r="L21" s="225"/>
      <c r="M21" s="236">
        <v>0</v>
      </c>
      <c r="N21" s="224"/>
      <c r="O21" s="224">
        <v>0</v>
      </c>
      <c r="P21" s="224"/>
      <c r="Q21" s="229">
        <v>0</v>
      </c>
      <c r="R21" s="224"/>
      <c r="S21" s="229">
        <f>C21+E21+G21+I21+K21+M21+Q21</f>
        <v>0</v>
      </c>
      <c r="T21" s="226"/>
      <c r="U21" s="229">
        <v>-6617</v>
      </c>
      <c r="V21" s="227"/>
      <c r="W21" s="232">
        <f>SUM(S21:V21)</f>
        <v>-6617</v>
      </c>
    </row>
    <row r="22" spans="1:24" s="130" customFormat="1">
      <c r="A22" s="375" t="s">
        <v>212</v>
      </c>
      <c r="B22" s="212"/>
      <c r="C22" s="236">
        <v>0</v>
      </c>
      <c r="D22" s="224"/>
      <c r="E22" s="236">
        <v>0</v>
      </c>
      <c r="F22" s="224"/>
      <c r="G22" s="236">
        <v>0</v>
      </c>
      <c r="H22" s="224"/>
      <c r="I22" s="236">
        <v>0</v>
      </c>
      <c r="J22" s="225"/>
      <c r="K22" s="236">
        <v>0</v>
      </c>
      <c r="L22" s="225"/>
      <c r="M22" s="236">
        <v>0</v>
      </c>
      <c r="N22" s="224"/>
      <c r="O22" s="224">
        <v>0</v>
      </c>
      <c r="P22" s="224"/>
      <c r="Q22" s="229">
        <v>-11893</v>
      </c>
      <c r="R22" s="224"/>
      <c r="S22" s="229">
        <f>C22+E22+G22+I22+K22+M22+Q22</f>
        <v>-11893</v>
      </c>
      <c r="T22" s="226"/>
      <c r="U22" s="229">
        <v>6530</v>
      </c>
      <c r="V22" s="227"/>
      <c r="W22" s="232">
        <f>SUM(S22:V22)</f>
        <v>-5363</v>
      </c>
    </row>
    <row r="23" spans="1:24" s="130" customFormat="1" ht="16.399999999999999" customHeight="1">
      <c r="A23" s="375" t="s">
        <v>213</v>
      </c>
      <c r="B23" s="212"/>
      <c r="C23" s="236">
        <v>0</v>
      </c>
      <c r="D23" s="224"/>
      <c r="E23" s="236">
        <v>0</v>
      </c>
      <c r="F23" s="224"/>
      <c r="G23" s="236">
        <v>0</v>
      </c>
      <c r="H23" s="224"/>
      <c r="I23" s="236">
        <v>0</v>
      </c>
      <c r="J23" s="225"/>
      <c r="K23" s="236">
        <v>0</v>
      </c>
      <c r="L23" s="225"/>
      <c r="M23" s="236">
        <v>0</v>
      </c>
      <c r="N23" s="224"/>
      <c r="O23" s="224">
        <v>0</v>
      </c>
      <c r="P23" s="224"/>
      <c r="Q23" s="229">
        <v>42</v>
      </c>
      <c r="R23" s="224"/>
      <c r="S23" s="229">
        <f>C23+E23+G23+I23+K23+M23+Q23</f>
        <v>42</v>
      </c>
      <c r="T23" s="226"/>
      <c r="U23" s="229">
        <v>74</v>
      </c>
      <c r="V23" s="227"/>
      <c r="W23" s="232">
        <f>SUM(S23:V23)</f>
        <v>116</v>
      </c>
    </row>
    <row r="24" spans="1:24" s="130" customFormat="1">
      <c r="A24" s="201"/>
      <c r="B24" s="212"/>
      <c r="C24" s="225"/>
      <c r="D24" s="224"/>
      <c r="E24" s="224"/>
      <c r="F24" s="224"/>
      <c r="G24" s="225"/>
      <c r="H24" s="224"/>
      <c r="I24" s="225"/>
      <c r="J24" s="225"/>
      <c r="K24" s="225"/>
      <c r="L24" s="225"/>
      <c r="M24" s="225"/>
      <c r="N24" s="224"/>
      <c r="O24" s="224"/>
      <c r="P24" s="224"/>
      <c r="Q24" s="234"/>
      <c r="R24" s="224"/>
      <c r="S24" s="225"/>
      <c r="T24" s="226"/>
      <c r="U24" s="231"/>
      <c r="V24" s="227"/>
      <c r="W24" s="231"/>
      <c r="X24" s="144"/>
    </row>
    <row r="25" spans="1:24" s="130" customFormat="1">
      <c r="A25" s="377" t="s">
        <v>214</v>
      </c>
      <c r="B25" s="212"/>
      <c r="C25" s="238">
        <v>0</v>
      </c>
      <c r="D25" s="224"/>
      <c r="E25" s="238">
        <v>0</v>
      </c>
      <c r="F25" s="224"/>
      <c r="G25" s="238">
        <v>0</v>
      </c>
      <c r="H25" s="224"/>
      <c r="I25" s="237">
        <f>I26+I27</f>
        <v>-37</v>
      </c>
      <c r="J25" s="225"/>
      <c r="K25" s="237">
        <f>K26+K27</f>
        <v>-637</v>
      </c>
      <c r="L25" s="234">
        <f t="shared" ref="L25:M25" si="6">L26+L27</f>
        <v>0</v>
      </c>
      <c r="M25" s="237">
        <f t="shared" si="6"/>
        <v>-6763</v>
      </c>
      <c r="N25" s="224"/>
      <c r="O25" s="291">
        <v>0</v>
      </c>
      <c r="P25" s="224"/>
      <c r="Q25" s="237">
        <f>Q26+Q27</f>
        <v>29614</v>
      </c>
      <c r="R25" s="224"/>
      <c r="S25" s="237">
        <f>S26+S27</f>
        <v>22177</v>
      </c>
      <c r="T25" s="226"/>
      <c r="U25" s="237">
        <f>U26+U27</f>
        <v>-5404</v>
      </c>
      <c r="V25" s="227"/>
      <c r="W25" s="237">
        <f>W26+W27</f>
        <v>16773</v>
      </c>
      <c r="X25" s="133"/>
    </row>
    <row r="26" spans="1:24" s="130" customFormat="1">
      <c r="A26" s="378" t="s">
        <v>215</v>
      </c>
      <c r="B26" s="212"/>
      <c r="C26" s="233">
        <v>0</v>
      </c>
      <c r="D26" s="224"/>
      <c r="E26" s="233">
        <v>0</v>
      </c>
      <c r="F26" s="224"/>
      <c r="G26" s="233">
        <v>0</v>
      </c>
      <c r="H26" s="224"/>
      <c r="I26" s="229">
        <v>0</v>
      </c>
      <c r="J26" s="225"/>
      <c r="K26" s="229">
        <v>0</v>
      </c>
      <c r="L26" s="225"/>
      <c r="M26" s="229">
        <v>0</v>
      </c>
      <c r="N26" s="224"/>
      <c r="O26" s="224"/>
      <c r="P26" s="224"/>
      <c r="Q26" s="229">
        <v>29805</v>
      </c>
      <c r="R26" s="224"/>
      <c r="S26" s="229">
        <f>SUM(C26:R26)</f>
        <v>29805</v>
      </c>
      <c r="T26" s="226"/>
      <c r="U26" s="229">
        <v>-4525</v>
      </c>
      <c r="V26" s="227"/>
      <c r="W26" s="232">
        <f>SUM(S26:V26)</f>
        <v>25280</v>
      </c>
    </row>
    <row r="27" spans="1:24" s="130" customFormat="1" ht="15" customHeight="1">
      <c r="A27" s="378" t="s">
        <v>216</v>
      </c>
      <c r="B27" s="212"/>
      <c r="C27" s="233">
        <v>0</v>
      </c>
      <c r="D27" s="224"/>
      <c r="E27" s="233">
        <v>0</v>
      </c>
      <c r="F27" s="224"/>
      <c r="G27" s="233">
        <v>0</v>
      </c>
      <c r="H27" s="224"/>
      <c r="I27" s="229">
        <v>-37</v>
      </c>
      <c r="J27" s="234"/>
      <c r="K27" s="220">
        <f>-637</f>
        <v>-637</v>
      </c>
      <c r="L27" s="234"/>
      <c r="M27" s="229">
        <f>-613-6150</f>
        <v>-6763</v>
      </c>
      <c r="N27" s="229"/>
      <c r="O27" s="229">
        <v>0</v>
      </c>
      <c r="P27" s="229"/>
      <c r="Q27" s="229">
        <f>-193+2</f>
        <v>-191</v>
      </c>
      <c r="R27" s="224"/>
      <c r="S27" s="229">
        <f>SUM(C27:R27)</f>
        <v>-7628</v>
      </c>
      <c r="T27" s="226"/>
      <c r="U27" s="229">
        <v>-879</v>
      </c>
      <c r="V27" s="227"/>
      <c r="W27" s="232">
        <f>SUM(S27:V27)</f>
        <v>-8507</v>
      </c>
    </row>
    <row r="28" spans="1:24" s="130" customFormat="1">
      <c r="A28" s="198"/>
      <c r="B28" s="212"/>
      <c r="C28" s="233"/>
      <c r="D28" s="224"/>
      <c r="E28" s="233"/>
      <c r="F28" s="224"/>
      <c r="G28" s="233"/>
      <c r="H28" s="224"/>
      <c r="I28" s="229"/>
      <c r="J28" s="225"/>
      <c r="K28" s="229"/>
      <c r="L28" s="225"/>
      <c r="M28" s="229"/>
      <c r="N28" s="224"/>
      <c r="O28" s="224"/>
      <c r="P28" s="224"/>
      <c r="Q28" s="229"/>
      <c r="R28" s="224"/>
      <c r="S28" s="234"/>
      <c r="T28" s="226"/>
      <c r="U28" s="229"/>
      <c r="V28" s="227"/>
      <c r="W28" s="232"/>
      <c r="X28" s="260"/>
    </row>
    <row r="29" spans="1:24" s="130" customFormat="1" ht="17.899999999999999" customHeight="1">
      <c r="A29" s="376" t="s">
        <v>217</v>
      </c>
      <c r="B29" s="212"/>
      <c r="C29" s="233">
        <v>0</v>
      </c>
      <c r="D29" s="224"/>
      <c r="E29" s="233">
        <v>0</v>
      </c>
      <c r="F29" s="224"/>
      <c r="G29" s="233">
        <v>0</v>
      </c>
      <c r="H29" s="224"/>
      <c r="I29" s="229">
        <v>-409</v>
      </c>
      <c r="J29" s="234"/>
      <c r="K29" s="229">
        <v>46</v>
      </c>
      <c r="L29" s="234"/>
      <c r="M29" s="229">
        <v>0</v>
      </c>
      <c r="N29" s="229"/>
      <c r="O29" s="229">
        <v>0</v>
      </c>
      <c r="P29" s="229"/>
      <c r="Q29" s="229">
        <f>-I29-K29</f>
        <v>363</v>
      </c>
      <c r="R29" s="224"/>
      <c r="S29" s="229">
        <f>SUM(I29:R29)</f>
        <v>0</v>
      </c>
      <c r="T29" s="226"/>
      <c r="U29" s="229">
        <v>0</v>
      </c>
      <c r="V29" s="227"/>
      <c r="W29" s="232">
        <f>S29+U29</f>
        <v>0</v>
      </c>
    </row>
    <row r="30" spans="1:24" s="130" customFormat="1" ht="18" customHeight="1">
      <c r="A30" s="198"/>
      <c r="B30" s="212"/>
      <c r="C30" s="225"/>
      <c r="D30" s="224"/>
      <c r="E30" s="224"/>
      <c r="F30" s="224"/>
      <c r="G30" s="225"/>
      <c r="H30" s="224"/>
      <c r="I30" s="225"/>
      <c r="J30" s="225"/>
      <c r="K30" s="225"/>
      <c r="L30" s="225"/>
      <c r="M30" s="225"/>
      <c r="N30" s="224"/>
      <c r="O30" s="224"/>
      <c r="P30" s="224"/>
      <c r="Q30" s="225"/>
      <c r="R30" s="224"/>
      <c r="S30" s="225"/>
      <c r="T30" s="226"/>
      <c r="U30" s="226"/>
      <c r="V30" s="227"/>
      <c r="W30" s="231"/>
      <c r="X30" s="133"/>
    </row>
    <row r="31" spans="1:24" s="130" customFormat="1" ht="17.899999999999999" customHeight="1" thickBot="1">
      <c r="A31" s="371" t="s">
        <v>218</v>
      </c>
      <c r="B31" s="212">
        <f>+SFP!C39</f>
        <v>28</v>
      </c>
      <c r="C31" s="230">
        <f>+C10+C12+C14+C19+C25+C29</f>
        <v>134798</v>
      </c>
      <c r="D31" s="230">
        <f>+D10+D12+D14+D19+D25+D29</f>
        <v>0</v>
      </c>
      <c r="E31" s="230">
        <f>E12+E14+E19+E25+E29+E10</f>
        <v>-33656</v>
      </c>
      <c r="F31" s="230" t="e">
        <f>#REF!+F12+F14+F19+F25+F29+#REF!</f>
        <v>#REF!</v>
      </c>
      <c r="G31" s="230">
        <f>G12+G14+G19+G25+G29+G10</f>
        <v>63335</v>
      </c>
      <c r="H31" s="230" t="e">
        <f>#REF!+H12+H14+H19+H25+H29+#REF!</f>
        <v>#REF!</v>
      </c>
      <c r="I31" s="230">
        <f>I12+I14+I19+I25+I29+I10</f>
        <v>28425</v>
      </c>
      <c r="J31" s="230" t="e">
        <f>#REF!+J12+J14+J19+J25+J29+#REF!</f>
        <v>#REF!</v>
      </c>
      <c r="K31" s="230">
        <f>K10+K25+K29</f>
        <v>2282</v>
      </c>
      <c r="L31" s="230" t="e">
        <f>#REF!+L12+L14+L19+L25+L29+#REF!</f>
        <v>#REF!</v>
      </c>
      <c r="M31" s="230">
        <f>M12+M14+M19+M25+M29+M10</f>
        <v>-2685</v>
      </c>
      <c r="N31" s="230" t="e">
        <f>#REF!+N12+N14+N19+N25+N29+#REF!</f>
        <v>#REF!</v>
      </c>
      <c r="O31" s="230">
        <v>0</v>
      </c>
      <c r="P31" s="230"/>
      <c r="Q31" s="230">
        <f>Q12+Q14+Q19+Q25+Q29+Q10</f>
        <v>360770</v>
      </c>
      <c r="R31" s="230" t="e">
        <f>#REF!+R12+R14+R19+R25+R29+#REF!</f>
        <v>#REF!</v>
      </c>
      <c r="S31" s="230">
        <f>S12+S14+S19+S25+S29+S10</f>
        <v>553269</v>
      </c>
      <c r="T31" s="230"/>
      <c r="U31" s="230">
        <f>U12+U14+U19+U25+U29+U10</f>
        <v>13326</v>
      </c>
      <c r="V31" s="230" t="e">
        <f>+V10+V12+V14+V19+V25+V29</f>
        <v>#REF!</v>
      </c>
      <c r="W31" s="230">
        <f>W12+W14+W19+W25+W29+W10</f>
        <v>566595</v>
      </c>
      <c r="X31" s="133"/>
    </row>
    <row r="32" spans="1:24" s="130" customFormat="1" ht="16.399999999999999" customHeight="1" thickTop="1">
      <c r="A32" s="199"/>
      <c r="B32" s="212"/>
      <c r="C32" s="225"/>
      <c r="D32" s="224"/>
      <c r="E32" s="225"/>
      <c r="F32" s="224"/>
      <c r="G32" s="225"/>
      <c r="H32" s="224"/>
      <c r="I32" s="225"/>
      <c r="J32" s="225"/>
      <c r="K32" s="225"/>
      <c r="L32" s="225"/>
      <c r="M32" s="225"/>
      <c r="N32" s="224"/>
      <c r="O32" s="224"/>
      <c r="P32" s="224"/>
      <c r="Q32" s="225"/>
      <c r="R32" s="224"/>
      <c r="S32" s="225"/>
      <c r="T32" s="226"/>
      <c r="U32" s="225"/>
      <c r="V32" s="227"/>
      <c r="W32" s="225"/>
      <c r="X32" s="133"/>
    </row>
    <row r="33" spans="1:23" s="130" customFormat="1" ht="17" thickBot="1">
      <c r="A33" s="371" t="s">
        <v>219</v>
      </c>
      <c r="B33" s="212"/>
      <c r="C33" s="230">
        <f>+C12+C14+C16+C21+C27+C31</f>
        <v>134798</v>
      </c>
      <c r="D33" s="230">
        <f>+D12+D14+D16+D21+D27+D31</f>
        <v>0</v>
      </c>
      <c r="E33" s="230">
        <v>-33656</v>
      </c>
      <c r="F33" s="230" t="e">
        <f>#REF!+F14+F16+F21+F27+F31+#REF!</f>
        <v>#REF!</v>
      </c>
      <c r="G33" s="230">
        <v>63335</v>
      </c>
      <c r="H33" s="230" t="e">
        <f>#REF!+H14+H16+H21+H27+H31+#REF!</f>
        <v>#REF!</v>
      </c>
      <c r="I33" s="230">
        <v>28425</v>
      </c>
      <c r="J33" s="230" t="e">
        <f>#REF!+J14+J16+J21+J27+J31+#REF!</f>
        <v>#REF!</v>
      </c>
      <c r="K33" s="230">
        <v>2282</v>
      </c>
      <c r="L33" s="230" t="e">
        <f>#REF!+L14+L16+L21+L27+L31+#REF!</f>
        <v>#REF!</v>
      </c>
      <c r="M33" s="230">
        <v>-2685</v>
      </c>
      <c r="N33" s="230" t="e">
        <f>#REF!+N14+N16+N21+N27+N31+#REF!</f>
        <v>#REF!</v>
      </c>
      <c r="O33" s="230">
        <v>0</v>
      </c>
      <c r="P33" s="230"/>
      <c r="Q33" s="230">
        <v>360770</v>
      </c>
      <c r="R33" s="230" t="e">
        <f>#REF!+R14+R16+R21+R27+R31+#REF!</f>
        <v>#REF!</v>
      </c>
      <c r="S33" s="230">
        <v>553269</v>
      </c>
      <c r="T33" s="230"/>
      <c r="U33" s="230">
        <v>13326</v>
      </c>
      <c r="V33" s="230" t="e">
        <f>+V12+V14+V16+V21+V27+V31</f>
        <v>#REF!</v>
      </c>
      <c r="W33" s="230">
        <v>566595</v>
      </c>
    </row>
    <row r="34" spans="1:23" s="130" customFormat="1" ht="17" thickTop="1">
      <c r="A34" s="372" t="s">
        <v>220</v>
      </c>
      <c r="B34" s="212"/>
      <c r="C34" s="225"/>
      <c r="D34" s="224"/>
      <c r="E34" s="224"/>
      <c r="F34" s="224"/>
      <c r="G34" s="225"/>
      <c r="H34" s="224"/>
      <c r="I34" s="225"/>
      <c r="J34" s="225"/>
      <c r="K34" s="225"/>
      <c r="L34" s="225"/>
      <c r="M34" s="225"/>
      <c r="N34" s="224"/>
      <c r="O34" s="224"/>
      <c r="P34" s="224"/>
      <c r="Q34" s="225"/>
      <c r="R34" s="224"/>
      <c r="S34" s="225"/>
      <c r="T34" s="226"/>
      <c r="U34" s="226"/>
      <c r="V34" s="227"/>
      <c r="W34" s="231"/>
    </row>
    <row r="35" spans="1:23" s="130" customFormat="1" ht="20.149999999999999" customHeight="1">
      <c r="A35" s="373" t="s">
        <v>221</v>
      </c>
      <c r="B35" s="212"/>
      <c r="C35" s="229">
        <v>0</v>
      </c>
      <c r="D35" s="229"/>
      <c r="E35" s="229">
        <v>-16628</v>
      </c>
      <c r="F35" s="229"/>
      <c r="G35" s="229">
        <v>0</v>
      </c>
      <c r="H35" s="229">
        <v>0</v>
      </c>
      <c r="I35" s="229">
        <v>0</v>
      </c>
      <c r="J35" s="229">
        <v>0</v>
      </c>
      <c r="K35" s="229">
        <v>0</v>
      </c>
      <c r="L35" s="229">
        <v>0</v>
      </c>
      <c r="M35" s="229">
        <v>0</v>
      </c>
      <c r="N35" s="229"/>
      <c r="O35" s="229">
        <v>0</v>
      </c>
      <c r="P35" s="229"/>
      <c r="Q35" s="229">
        <v>0</v>
      </c>
      <c r="R35" s="229"/>
      <c r="S35" s="229">
        <f>SUM(E35:R35)</f>
        <v>-16628</v>
      </c>
      <c r="T35" s="231"/>
      <c r="U35" s="229">
        <v>0</v>
      </c>
      <c r="V35" s="231"/>
      <c r="W35" s="229">
        <f>S35</f>
        <v>-16628</v>
      </c>
    </row>
    <row r="36" spans="1:23" s="130" customFormat="1" ht="8.9" customHeight="1">
      <c r="A36" s="200"/>
      <c r="B36" s="212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34"/>
      <c r="T36" s="231"/>
      <c r="U36" s="229"/>
      <c r="V36" s="231"/>
      <c r="W36" s="232"/>
    </row>
    <row r="37" spans="1:23" s="130" customFormat="1" ht="18" customHeight="1">
      <c r="A37" s="373" t="s">
        <v>222</v>
      </c>
      <c r="B37" s="212"/>
      <c r="C37" s="229">
        <v>0</v>
      </c>
      <c r="D37" s="229"/>
      <c r="E37" s="229">
        <v>0</v>
      </c>
      <c r="F37" s="229"/>
      <c r="G37" s="229">
        <v>0</v>
      </c>
      <c r="H37" s="229"/>
      <c r="I37" s="229">
        <v>0</v>
      </c>
      <c r="J37" s="229"/>
      <c r="K37" s="229">
        <v>0</v>
      </c>
      <c r="L37" s="229"/>
      <c r="M37" s="229">
        <v>0</v>
      </c>
      <c r="N37" s="229"/>
      <c r="O37" s="229">
        <f>O38+O39</f>
        <v>12512</v>
      </c>
      <c r="P37" s="229"/>
      <c r="Q37" s="229">
        <v>0</v>
      </c>
      <c r="R37" s="229"/>
      <c r="S37" s="229">
        <f>SUM(E37:R37)</f>
        <v>12512</v>
      </c>
      <c r="T37" s="231"/>
      <c r="U37" s="229">
        <v>0</v>
      </c>
      <c r="V37" s="231"/>
      <c r="W37" s="229">
        <f>S37</f>
        <v>12512</v>
      </c>
    </row>
    <row r="38" spans="1:23" s="130" customFormat="1" ht="15.75" customHeight="1">
      <c r="A38" s="373" t="s">
        <v>223</v>
      </c>
      <c r="B38" s="212"/>
      <c r="C38" s="229">
        <v>0</v>
      </c>
      <c r="D38" s="229"/>
      <c r="E38" s="229">
        <v>0</v>
      </c>
      <c r="F38" s="229"/>
      <c r="G38" s="229">
        <v>0</v>
      </c>
      <c r="H38" s="229"/>
      <c r="I38" s="229">
        <v>0</v>
      </c>
      <c r="J38" s="229"/>
      <c r="K38" s="229">
        <v>0</v>
      </c>
      <c r="L38" s="229"/>
      <c r="M38" s="229">
        <v>0</v>
      </c>
      <c r="N38" s="229"/>
      <c r="O38" s="229">
        <v>12579</v>
      </c>
      <c r="P38" s="229"/>
      <c r="Q38" s="229">
        <v>0</v>
      </c>
      <c r="R38" s="229"/>
      <c r="S38" s="229">
        <f>SUM(E38:R38)</f>
        <v>12579</v>
      </c>
      <c r="T38" s="231"/>
      <c r="U38" s="229">
        <v>0</v>
      </c>
      <c r="V38" s="231"/>
      <c r="W38" s="229">
        <f>S38</f>
        <v>12579</v>
      </c>
    </row>
    <row r="39" spans="1:23" s="130" customFormat="1" ht="15.75" customHeight="1">
      <c r="A39" s="373" t="s">
        <v>224</v>
      </c>
      <c r="B39" s="212"/>
      <c r="C39" s="229">
        <v>0</v>
      </c>
      <c r="D39" s="229"/>
      <c r="E39" s="229">
        <v>0</v>
      </c>
      <c r="F39" s="229"/>
      <c r="G39" s="229">
        <v>0</v>
      </c>
      <c r="H39" s="229"/>
      <c r="I39" s="229">
        <v>0</v>
      </c>
      <c r="J39" s="229"/>
      <c r="K39" s="229">
        <v>0</v>
      </c>
      <c r="L39" s="229"/>
      <c r="M39" s="229">
        <v>0</v>
      </c>
      <c r="N39" s="229"/>
      <c r="O39" s="229">
        <v>-67</v>
      </c>
      <c r="P39" s="229"/>
      <c r="Q39" s="229">
        <v>0</v>
      </c>
      <c r="R39" s="229"/>
      <c r="S39" s="229">
        <f>SUM(E39:R39)</f>
        <v>-67</v>
      </c>
      <c r="T39" s="231"/>
      <c r="U39" s="229">
        <v>0</v>
      </c>
      <c r="V39" s="231"/>
      <c r="W39" s="229">
        <f>S39</f>
        <v>-67</v>
      </c>
    </row>
    <row r="40" spans="1:23" s="130" customFormat="1">
      <c r="A40" s="374" t="s">
        <v>225</v>
      </c>
      <c r="B40" s="212"/>
      <c r="C40" s="266">
        <v>0</v>
      </c>
      <c r="D40" s="234"/>
      <c r="E40" s="266">
        <v>0</v>
      </c>
      <c r="F40" s="229"/>
      <c r="G40" s="237">
        <f>G41+G43</f>
        <v>2866</v>
      </c>
      <c r="H40" s="229">
        <f t="shared" ref="H40:N40" si="7">H41+H43</f>
        <v>0</v>
      </c>
      <c r="I40" s="266">
        <f t="shared" si="7"/>
        <v>0</v>
      </c>
      <c r="J40" s="229">
        <f t="shared" si="7"/>
        <v>0</v>
      </c>
      <c r="K40" s="266">
        <f t="shared" si="7"/>
        <v>0</v>
      </c>
      <c r="L40" s="229">
        <f t="shared" si="7"/>
        <v>0</v>
      </c>
      <c r="M40" s="266">
        <f t="shared" si="7"/>
        <v>0</v>
      </c>
      <c r="N40" s="229">
        <f t="shared" si="7"/>
        <v>0</v>
      </c>
      <c r="O40" s="266">
        <v>0</v>
      </c>
      <c r="P40" s="229"/>
      <c r="Q40" s="237">
        <f>Q41+Q43+Q42</f>
        <v>-2866</v>
      </c>
      <c r="R40" s="237">
        <f t="shared" ref="R40" si="8">R41+R43</f>
        <v>0</v>
      </c>
      <c r="S40" s="237">
        <f>S41+S43+S42</f>
        <v>0</v>
      </c>
      <c r="T40" s="237">
        <f t="shared" ref="T40" si="9">T41+T43</f>
        <v>0</v>
      </c>
      <c r="U40" s="237">
        <f>U41+U43+U42</f>
        <v>0</v>
      </c>
      <c r="V40" s="237">
        <f t="shared" ref="V40" si="10">V41+V43</f>
        <v>0</v>
      </c>
      <c r="W40" s="237">
        <f>W41+W43+W42</f>
        <v>0</v>
      </c>
    </row>
    <row r="41" spans="1:23" s="130" customFormat="1">
      <c r="A41" s="375" t="s">
        <v>226</v>
      </c>
      <c r="B41" s="212"/>
      <c r="C41" s="229">
        <v>0</v>
      </c>
      <c r="D41" s="229"/>
      <c r="E41" s="229">
        <v>0</v>
      </c>
      <c r="F41" s="229"/>
      <c r="G41" s="229">
        <v>2866</v>
      </c>
      <c r="H41" s="229"/>
      <c r="I41" s="229">
        <v>0</v>
      </c>
      <c r="J41" s="229"/>
      <c r="K41" s="229">
        <v>0</v>
      </c>
      <c r="L41" s="229"/>
      <c r="M41" s="229">
        <v>0</v>
      </c>
      <c r="N41" s="229"/>
      <c r="O41" s="229">
        <v>0</v>
      </c>
      <c r="P41" s="229"/>
      <c r="Q41" s="229">
        <v>-2866</v>
      </c>
      <c r="R41" s="229"/>
      <c r="S41" s="229">
        <f>SUM(C41:Q41)</f>
        <v>0</v>
      </c>
      <c r="T41" s="232"/>
      <c r="U41" s="229">
        <v>0</v>
      </c>
      <c r="V41" s="267"/>
      <c r="W41" s="268">
        <f t="shared" ref="W41" si="11">+S41+U41</f>
        <v>0</v>
      </c>
    </row>
    <row r="42" spans="1:23" s="130" customFormat="1" hidden="1">
      <c r="A42" s="201" t="s">
        <v>5</v>
      </c>
      <c r="B42" s="212"/>
      <c r="C42" s="229"/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32"/>
      <c r="U42" s="229"/>
      <c r="V42" s="232"/>
      <c r="W42" s="232"/>
    </row>
    <row r="43" spans="1:23" s="130" customFormat="1" ht="18.75" hidden="1" customHeight="1">
      <c r="A43" s="201" t="s">
        <v>6</v>
      </c>
      <c r="B43" s="212"/>
      <c r="C43" s="229">
        <v>0</v>
      </c>
      <c r="D43" s="229"/>
      <c r="E43" s="229">
        <v>0</v>
      </c>
      <c r="F43" s="229"/>
      <c r="G43" s="229">
        <v>0</v>
      </c>
      <c r="H43" s="229"/>
      <c r="I43" s="229">
        <v>0</v>
      </c>
      <c r="J43" s="229"/>
      <c r="K43" s="229">
        <v>0</v>
      </c>
      <c r="L43" s="229"/>
      <c r="M43" s="229">
        <v>0</v>
      </c>
      <c r="N43" s="229"/>
      <c r="O43" s="229">
        <v>0</v>
      </c>
      <c r="P43" s="229"/>
      <c r="Q43" s="229">
        <v>0</v>
      </c>
      <c r="R43" s="229"/>
      <c r="S43" s="229">
        <f>SUM(C43:Q43)</f>
        <v>0</v>
      </c>
      <c r="T43" s="232"/>
      <c r="U43" s="229">
        <v>0</v>
      </c>
      <c r="V43" s="232"/>
      <c r="W43" s="232">
        <f t="shared" ref="W43:W45" si="12">+S43+U43</f>
        <v>0</v>
      </c>
    </row>
    <row r="44" spans="1:23" s="130" customFormat="1" ht="6.65" customHeight="1">
      <c r="A44" s="201"/>
      <c r="B44" s="212"/>
      <c r="C44" s="234"/>
      <c r="D44" s="229"/>
      <c r="E44" s="229"/>
      <c r="F44" s="229"/>
      <c r="G44" s="234"/>
      <c r="H44" s="229"/>
      <c r="I44" s="234"/>
      <c r="J44" s="234"/>
      <c r="K44" s="234"/>
      <c r="L44" s="234"/>
      <c r="M44" s="234"/>
      <c r="N44" s="229"/>
      <c r="O44" s="229">
        <v>0</v>
      </c>
      <c r="P44" s="229"/>
      <c r="Q44" s="234"/>
      <c r="R44" s="229"/>
      <c r="S44" s="234"/>
      <c r="T44" s="231"/>
      <c r="U44" s="231"/>
      <c r="V44" s="231"/>
      <c r="W44" s="231"/>
    </row>
    <row r="45" spans="1:23" s="130" customFormat="1">
      <c r="A45" s="376" t="s">
        <v>227</v>
      </c>
      <c r="B45" s="212"/>
      <c r="C45" s="266">
        <v>0</v>
      </c>
      <c r="D45" s="234"/>
      <c r="E45" s="266">
        <v>0</v>
      </c>
      <c r="F45" s="234"/>
      <c r="G45" s="266">
        <v>0</v>
      </c>
      <c r="H45" s="234"/>
      <c r="I45" s="266">
        <v>0</v>
      </c>
      <c r="J45" s="234"/>
      <c r="K45" s="266">
        <v>0</v>
      </c>
      <c r="L45" s="234"/>
      <c r="M45" s="266">
        <v>0</v>
      </c>
      <c r="N45" s="234"/>
      <c r="O45" s="237">
        <v>0</v>
      </c>
      <c r="P45" s="234"/>
      <c r="Q45" s="237">
        <f>SUM(Q46:Q49)</f>
        <v>-4148</v>
      </c>
      <c r="R45" s="229"/>
      <c r="S45" s="237">
        <f>SUM(S46:S49)</f>
        <v>-4148</v>
      </c>
      <c r="T45" s="231"/>
      <c r="U45" s="235">
        <f>SUM(U46:U49)</f>
        <v>-3161</v>
      </c>
      <c r="V45" s="231"/>
      <c r="W45" s="235">
        <f t="shared" si="12"/>
        <v>-7309</v>
      </c>
    </row>
    <row r="46" spans="1:23" s="130" customFormat="1">
      <c r="A46" s="375" t="s">
        <v>228</v>
      </c>
      <c r="B46" s="212"/>
      <c r="C46" s="229">
        <v>0</v>
      </c>
      <c r="D46" s="229"/>
      <c r="E46" s="229">
        <v>0</v>
      </c>
      <c r="F46" s="229"/>
      <c r="G46" s="229">
        <v>0</v>
      </c>
      <c r="H46" s="229"/>
      <c r="I46" s="229">
        <v>0</v>
      </c>
      <c r="J46" s="234"/>
      <c r="K46" s="229">
        <v>0</v>
      </c>
      <c r="L46" s="234"/>
      <c r="M46" s="229">
        <v>0</v>
      </c>
      <c r="N46" s="229"/>
      <c r="O46" s="229">
        <v>0</v>
      </c>
      <c r="P46" s="229"/>
      <c r="Q46" s="229">
        <v>0</v>
      </c>
      <c r="R46" s="229"/>
      <c r="S46" s="229">
        <f t="shared" ref="S46:S49" si="13">SUM(C46:Q46)</f>
        <v>0</v>
      </c>
      <c r="T46" s="231"/>
      <c r="U46" s="229">
        <v>1196</v>
      </c>
      <c r="V46" s="231"/>
      <c r="W46" s="232">
        <f t="shared" ref="W46:W49" si="14">+S46+U46</f>
        <v>1196</v>
      </c>
    </row>
    <row r="47" spans="1:23" s="130" customFormat="1" hidden="1">
      <c r="A47" s="375" t="s">
        <v>3</v>
      </c>
      <c r="B47" s="212"/>
      <c r="C47" s="229">
        <v>0</v>
      </c>
      <c r="D47" s="229"/>
      <c r="E47" s="229">
        <v>0</v>
      </c>
      <c r="F47" s="229"/>
      <c r="G47" s="229">
        <v>0</v>
      </c>
      <c r="H47" s="229"/>
      <c r="I47" s="229">
        <v>0</v>
      </c>
      <c r="J47" s="234"/>
      <c r="K47" s="229">
        <v>0</v>
      </c>
      <c r="L47" s="234"/>
      <c r="M47" s="229">
        <v>0</v>
      </c>
      <c r="N47" s="229"/>
      <c r="O47" s="229">
        <v>0</v>
      </c>
      <c r="P47" s="229"/>
      <c r="Q47" s="229">
        <v>0</v>
      </c>
      <c r="R47" s="229"/>
      <c r="S47" s="229">
        <f t="shared" si="13"/>
        <v>0</v>
      </c>
      <c r="T47" s="231"/>
      <c r="U47" s="229"/>
      <c r="V47" s="231"/>
      <c r="W47" s="232">
        <f t="shared" si="14"/>
        <v>0</v>
      </c>
    </row>
    <row r="48" spans="1:23" s="130" customFormat="1">
      <c r="A48" s="375" t="s">
        <v>229</v>
      </c>
      <c r="B48" s="212"/>
      <c r="C48" s="229">
        <v>0</v>
      </c>
      <c r="D48" s="229"/>
      <c r="E48" s="229">
        <v>0</v>
      </c>
      <c r="F48" s="229"/>
      <c r="G48" s="229">
        <v>0</v>
      </c>
      <c r="H48" s="229"/>
      <c r="I48" s="229">
        <v>0</v>
      </c>
      <c r="J48" s="234"/>
      <c r="K48" s="229">
        <v>0</v>
      </c>
      <c r="L48" s="234"/>
      <c r="M48" s="229">
        <v>0</v>
      </c>
      <c r="N48" s="229"/>
      <c r="O48" s="229">
        <v>0</v>
      </c>
      <c r="P48" s="229"/>
      <c r="Q48" s="229">
        <v>-4148</v>
      </c>
      <c r="R48" s="229"/>
      <c r="S48" s="229">
        <f t="shared" si="13"/>
        <v>-4148</v>
      </c>
      <c r="T48" s="231"/>
      <c r="U48" s="229">
        <v>-4357</v>
      </c>
      <c r="V48" s="231"/>
      <c r="W48" s="232">
        <f t="shared" si="14"/>
        <v>-8505</v>
      </c>
    </row>
    <row r="49" spans="1:24" s="130" customFormat="1" ht="16.399999999999999" hidden="1" customHeight="1">
      <c r="A49" s="201" t="s">
        <v>1</v>
      </c>
      <c r="B49" s="212"/>
      <c r="C49" s="229">
        <v>0</v>
      </c>
      <c r="D49" s="229"/>
      <c r="E49" s="229">
        <v>0</v>
      </c>
      <c r="F49" s="229"/>
      <c r="G49" s="229">
        <v>0</v>
      </c>
      <c r="H49" s="229"/>
      <c r="I49" s="229">
        <v>0</v>
      </c>
      <c r="J49" s="234"/>
      <c r="K49" s="229">
        <v>0</v>
      </c>
      <c r="L49" s="234"/>
      <c r="M49" s="229">
        <v>0</v>
      </c>
      <c r="N49" s="229"/>
      <c r="O49" s="229">
        <v>0</v>
      </c>
      <c r="P49" s="229"/>
      <c r="Q49" s="229">
        <v>0</v>
      </c>
      <c r="R49" s="229"/>
      <c r="S49" s="229">
        <f t="shared" si="13"/>
        <v>0</v>
      </c>
      <c r="T49" s="231"/>
      <c r="U49" s="229">
        <v>0</v>
      </c>
      <c r="V49" s="231"/>
      <c r="W49" s="232">
        <f t="shared" si="14"/>
        <v>0</v>
      </c>
    </row>
    <row r="50" spans="1:24" s="130" customFormat="1" ht="17.149999999999999" customHeight="1">
      <c r="A50" s="201"/>
      <c r="B50" s="212"/>
      <c r="C50" s="234"/>
      <c r="D50" s="229"/>
      <c r="E50" s="229"/>
      <c r="F50" s="229"/>
      <c r="G50" s="234"/>
      <c r="H50" s="229"/>
      <c r="I50" s="234"/>
      <c r="J50" s="234"/>
      <c r="K50" s="234"/>
      <c r="L50" s="234"/>
      <c r="M50" s="234"/>
      <c r="N50" s="229"/>
      <c r="O50" s="229">
        <v>0</v>
      </c>
      <c r="P50" s="229"/>
      <c r="Q50" s="234"/>
      <c r="R50" s="229"/>
      <c r="S50" s="234"/>
      <c r="T50" s="231"/>
      <c r="U50" s="231"/>
      <c r="V50" s="231"/>
      <c r="W50" s="231"/>
      <c r="X50" s="144"/>
    </row>
    <row r="51" spans="1:24" s="130" customFormat="1">
      <c r="A51" s="377" t="s">
        <v>214</v>
      </c>
      <c r="B51" s="212"/>
      <c r="C51" s="237">
        <v>0</v>
      </c>
      <c r="D51" s="229"/>
      <c r="E51" s="237">
        <v>0</v>
      </c>
      <c r="F51" s="229"/>
      <c r="G51" s="237">
        <v>0</v>
      </c>
      <c r="H51" s="229"/>
      <c r="I51" s="237">
        <f>I52+I53</f>
        <v>9485</v>
      </c>
      <c r="J51" s="234"/>
      <c r="K51" s="237">
        <f>K52+K53</f>
        <v>-355</v>
      </c>
      <c r="L51" s="234">
        <f t="shared" ref="L51:W51" si="15">L52+L53</f>
        <v>0</v>
      </c>
      <c r="M51" s="237">
        <f t="shared" si="15"/>
        <v>3367</v>
      </c>
      <c r="N51" s="234">
        <f t="shared" si="15"/>
        <v>0</v>
      </c>
      <c r="O51" s="237">
        <v>0</v>
      </c>
      <c r="P51" s="234"/>
      <c r="Q51" s="237">
        <f t="shared" si="15"/>
        <v>89473</v>
      </c>
      <c r="R51" s="234">
        <f t="shared" si="15"/>
        <v>0</v>
      </c>
      <c r="S51" s="237">
        <f>S52+S53</f>
        <v>101970</v>
      </c>
      <c r="T51" s="234">
        <f t="shared" si="15"/>
        <v>0</v>
      </c>
      <c r="U51" s="237">
        <f t="shared" si="15"/>
        <v>1728</v>
      </c>
      <c r="V51" s="237">
        <f t="shared" si="15"/>
        <v>0</v>
      </c>
      <c r="W51" s="237">
        <f t="shared" si="15"/>
        <v>103698</v>
      </c>
      <c r="X51" s="133"/>
    </row>
    <row r="52" spans="1:24" s="130" customFormat="1">
      <c r="A52" s="378" t="s">
        <v>215</v>
      </c>
      <c r="B52" s="212"/>
      <c r="C52" s="229">
        <v>0</v>
      </c>
      <c r="D52" s="229"/>
      <c r="E52" s="229">
        <v>0</v>
      </c>
      <c r="F52" s="229"/>
      <c r="G52" s="229">
        <v>0</v>
      </c>
      <c r="H52" s="229"/>
      <c r="I52" s="229">
        <v>0</v>
      </c>
      <c r="J52" s="234"/>
      <c r="K52" s="229">
        <v>0</v>
      </c>
      <c r="L52" s="234"/>
      <c r="M52" s="229">
        <v>0</v>
      </c>
      <c r="N52" s="229"/>
      <c r="O52" s="229">
        <v>0</v>
      </c>
      <c r="P52" s="229"/>
      <c r="Q52" s="220">
        <f>90157-661</f>
        <v>89496</v>
      </c>
      <c r="R52" s="229"/>
      <c r="S52" s="234">
        <f>SUM(C52:Q52)</f>
        <v>89496</v>
      </c>
      <c r="T52" s="231"/>
      <c r="U52" s="229">
        <v>2207</v>
      </c>
      <c r="V52" s="231"/>
      <c r="W52" s="232">
        <f>+S52+U52</f>
        <v>91703</v>
      </c>
    </row>
    <row r="53" spans="1:24" s="130" customFormat="1" ht="20.9" customHeight="1">
      <c r="A53" s="378" t="s">
        <v>216</v>
      </c>
      <c r="B53" s="212"/>
      <c r="C53" s="229">
        <v>0</v>
      </c>
      <c r="D53" s="229"/>
      <c r="E53" s="229">
        <v>0</v>
      </c>
      <c r="F53" s="229"/>
      <c r="G53" s="229">
        <v>0</v>
      </c>
      <c r="H53" s="229"/>
      <c r="I53" s="229">
        <f>9472+13</f>
        <v>9485</v>
      </c>
      <c r="J53" s="234"/>
      <c r="K53" s="220">
        <v>-355</v>
      </c>
      <c r="L53" s="234"/>
      <c r="M53" s="229">
        <v>3367</v>
      </c>
      <c r="N53" s="229"/>
      <c r="O53" s="229">
        <v>0</v>
      </c>
      <c r="P53" s="229"/>
      <c r="Q53" s="229">
        <v>-23</v>
      </c>
      <c r="R53" s="229"/>
      <c r="S53" s="234">
        <f>SUM(C53:Q53)</f>
        <v>12474</v>
      </c>
      <c r="T53" s="231"/>
      <c r="U53" s="229">
        <v>-479</v>
      </c>
      <c r="V53" s="231"/>
      <c r="W53" s="232">
        <f>+S53+U53</f>
        <v>11995</v>
      </c>
    </row>
    <row r="54" spans="1:24" s="130" customFormat="1" ht="18" customHeight="1">
      <c r="A54" s="198"/>
      <c r="B54" s="212"/>
      <c r="C54" s="229"/>
      <c r="D54" s="229"/>
      <c r="E54" s="229"/>
      <c r="F54" s="229"/>
      <c r="G54" s="229"/>
      <c r="H54" s="229"/>
      <c r="I54" s="229"/>
      <c r="J54" s="234"/>
      <c r="K54" s="229"/>
      <c r="L54" s="234"/>
      <c r="M54" s="229"/>
      <c r="N54" s="229"/>
      <c r="O54" s="229"/>
      <c r="P54" s="229"/>
      <c r="Q54" s="229"/>
      <c r="R54" s="229"/>
      <c r="S54" s="234">
        <f t="shared" ref="S54" si="16">SUM(C54:Q54)</f>
        <v>0</v>
      </c>
      <c r="T54" s="231"/>
      <c r="U54" s="229"/>
      <c r="V54" s="231"/>
      <c r="W54" s="232"/>
    </row>
    <row r="55" spans="1:24" s="130" customFormat="1">
      <c r="A55" s="376" t="s">
        <v>217</v>
      </c>
      <c r="B55" s="212"/>
      <c r="C55" s="229">
        <v>0</v>
      </c>
      <c r="D55" s="229"/>
      <c r="E55" s="229">
        <v>0</v>
      </c>
      <c r="F55" s="229"/>
      <c r="G55" s="229">
        <v>0</v>
      </c>
      <c r="H55" s="229"/>
      <c r="I55" s="229">
        <v>-1122</v>
      </c>
      <c r="J55" s="234"/>
      <c r="K55" s="229">
        <v>-283</v>
      </c>
      <c r="L55" s="234"/>
      <c r="M55" s="229">
        <v>0</v>
      </c>
      <c r="N55" s="229"/>
      <c r="O55" s="229">
        <v>0</v>
      </c>
      <c r="P55" s="229"/>
      <c r="Q55" s="229">
        <f>-I55-K55</f>
        <v>1405</v>
      </c>
      <c r="R55" s="229"/>
      <c r="S55" s="234">
        <f>SUM(I55:R55)</f>
        <v>0</v>
      </c>
      <c r="T55" s="231"/>
      <c r="U55" s="229">
        <v>0</v>
      </c>
      <c r="V55" s="231"/>
      <c r="W55" s="232">
        <f>+S55+U55</f>
        <v>0</v>
      </c>
    </row>
    <row r="56" spans="1:24" s="130" customFormat="1" ht="18.649999999999999" customHeight="1">
      <c r="A56" s="199"/>
      <c r="B56" s="212"/>
      <c r="C56" s="225"/>
      <c r="D56" s="224"/>
      <c r="E56" s="224"/>
      <c r="F56" s="224"/>
      <c r="G56" s="225"/>
      <c r="H56" s="224"/>
      <c r="I56" s="225"/>
      <c r="J56" s="225"/>
      <c r="K56" s="225"/>
      <c r="L56" s="225"/>
      <c r="M56" s="225"/>
      <c r="N56" s="224"/>
      <c r="O56" s="224"/>
      <c r="P56" s="224"/>
      <c r="Q56" s="225"/>
      <c r="R56" s="224"/>
      <c r="S56" s="234"/>
      <c r="T56" s="226"/>
      <c r="U56" s="226"/>
      <c r="V56" s="227"/>
      <c r="W56" s="232"/>
    </row>
    <row r="57" spans="1:24" s="130" customFormat="1" ht="17" thickBot="1">
      <c r="A57" s="371" t="s">
        <v>230</v>
      </c>
      <c r="B57" s="212">
        <f>+SFP!C39</f>
        <v>28</v>
      </c>
      <c r="C57" s="230">
        <f>+C31+C35+C40+C45+C51+C55</f>
        <v>134798</v>
      </c>
      <c r="D57" s="224"/>
      <c r="E57" s="230">
        <f>+E33+E35+E40+E45+E51+E55</f>
        <v>-50284</v>
      </c>
      <c r="F57" s="224"/>
      <c r="G57" s="230">
        <f>+G33+G35+G40+G45+G51+G55</f>
        <v>66201</v>
      </c>
      <c r="H57" s="224"/>
      <c r="I57" s="230">
        <f>+I33+I35+I40+I45+I51+I55</f>
        <v>36788</v>
      </c>
      <c r="J57" s="225"/>
      <c r="K57" s="230">
        <f>+K33+K35+K40+K45+K51+K55</f>
        <v>1644</v>
      </c>
      <c r="L57" s="225"/>
      <c r="M57" s="230">
        <f>+M33+M35+M40+M45+M51+M55</f>
        <v>682</v>
      </c>
      <c r="N57" s="224"/>
      <c r="O57" s="230">
        <f>+O33+O35+O40+O45+O51+O55+O37</f>
        <v>12512</v>
      </c>
      <c r="P57" s="224"/>
      <c r="Q57" s="230">
        <f>+Q33+Q35+Q40+Q45+Q51+Q55+Q56</f>
        <v>444634</v>
      </c>
      <c r="R57" s="230" t="e">
        <f>+R33+R35+R40+R45+R51+R55+#REF!+R56</f>
        <v>#REF!</v>
      </c>
      <c r="S57" s="230">
        <f>+S33+S35+S40+S45+S51+S55+S56+S37</f>
        <v>646975</v>
      </c>
      <c r="T57" s="230"/>
      <c r="U57" s="230">
        <f>+U33+U35+U40+U45+U51+U55+U56</f>
        <v>11893</v>
      </c>
      <c r="V57" s="230" t="e">
        <f>+V33+V35+V40+V45+V51+V55+#REF!+V56</f>
        <v>#REF!</v>
      </c>
      <c r="W57" s="230">
        <f>+W33+W35+W40+W45+W51+W55+W56+W37</f>
        <v>658868</v>
      </c>
    </row>
    <row r="58" spans="1:24" s="130" customFormat="1" ht="17" thickTop="1">
      <c r="A58" s="199"/>
      <c r="B58" s="212"/>
      <c r="C58" s="225"/>
      <c r="D58" s="224"/>
      <c r="E58" s="225"/>
      <c r="F58" s="224"/>
      <c r="G58" s="225"/>
      <c r="H58" s="224"/>
      <c r="I58" s="225"/>
      <c r="J58" s="225"/>
      <c r="K58" s="225"/>
      <c r="L58" s="225"/>
      <c r="M58" s="225"/>
      <c r="N58" s="224"/>
      <c r="O58" s="224"/>
      <c r="P58" s="224"/>
      <c r="Q58" s="225"/>
      <c r="R58" s="224"/>
      <c r="S58" s="225"/>
      <c r="T58" s="226"/>
      <c r="U58" s="225"/>
      <c r="V58" s="227"/>
      <c r="W58" s="225"/>
    </row>
    <row r="59" spans="1:24" s="20" customFormat="1">
      <c r="A59" s="199"/>
      <c r="B59" s="212"/>
      <c r="C59" s="225"/>
      <c r="D59" s="224"/>
      <c r="E59" s="224"/>
      <c r="F59" s="224"/>
      <c r="G59" s="225"/>
      <c r="H59" s="224"/>
      <c r="I59" s="225"/>
      <c r="J59" s="225"/>
      <c r="K59" s="225"/>
      <c r="L59" s="225"/>
      <c r="M59" s="225"/>
      <c r="N59" s="224"/>
      <c r="O59" s="224"/>
      <c r="P59" s="224"/>
      <c r="Q59" s="225"/>
      <c r="R59" s="224"/>
      <c r="S59" s="225"/>
      <c r="T59" s="226"/>
      <c r="U59" s="226"/>
      <c r="V59" s="227"/>
      <c r="W59" s="228"/>
    </row>
    <row r="60" spans="1:24" s="20" customFormat="1" ht="23.9" customHeight="1">
      <c r="A60" s="276" t="str">
        <f>+SCI!A63</f>
        <v>Noty na stronach od 5 do 182 stanowią integralną część skonsolidowanego sprawozdania finansowego.</v>
      </c>
      <c r="B60" s="241"/>
      <c r="C60" s="193"/>
      <c r="D60" s="193"/>
      <c r="E60" s="193"/>
      <c r="F60" s="193"/>
      <c r="G60" s="242"/>
      <c r="H60" s="243"/>
      <c r="I60" s="242"/>
      <c r="J60" s="242"/>
      <c r="K60" s="244"/>
      <c r="L60" s="242"/>
      <c r="M60" s="242"/>
      <c r="N60" s="242"/>
      <c r="O60" s="242"/>
      <c r="P60" s="242"/>
      <c r="Q60" s="244"/>
      <c r="R60" s="242"/>
      <c r="S60" s="244"/>
      <c r="T60" s="192"/>
      <c r="U60" s="244"/>
      <c r="V60" s="192"/>
      <c r="W60" s="244"/>
    </row>
    <row r="61" spans="1:24" ht="5.15" customHeight="1">
      <c r="A61" s="202"/>
      <c r="B61" s="246"/>
      <c r="C61" s="242"/>
      <c r="D61" s="242"/>
      <c r="E61" s="242"/>
      <c r="F61" s="242"/>
      <c r="G61" s="242"/>
      <c r="H61" s="243"/>
      <c r="I61" s="242"/>
      <c r="J61" s="242"/>
      <c r="K61" s="242"/>
      <c r="L61" s="242"/>
      <c r="M61" s="242"/>
      <c r="N61" s="242"/>
      <c r="O61" s="242"/>
      <c r="P61" s="242"/>
      <c r="Q61" s="242"/>
      <c r="R61" s="242"/>
      <c r="S61" s="242"/>
      <c r="T61" s="192"/>
      <c r="U61" s="245"/>
      <c r="V61" s="192"/>
      <c r="W61" s="192"/>
    </row>
    <row r="62" spans="1:24" ht="18" customHeight="1">
      <c r="B62" s="247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  <c r="R62" s="248"/>
      <c r="S62" s="248"/>
    </row>
    <row r="63" spans="1:24">
      <c r="A63" s="379" t="s">
        <v>18</v>
      </c>
      <c r="B63" s="247"/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  <c r="R63" s="248"/>
      <c r="S63" s="248"/>
    </row>
    <row r="64" spans="1:24" ht="24" customHeight="1">
      <c r="A64" s="380" t="s">
        <v>231</v>
      </c>
      <c r="B64" s="247"/>
    </row>
    <row r="65" spans="1:2">
      <c r="A65" s="203"/>
      <c r="B65" s="247"/>
    </row>
    <row r="66" spans="1:2" ht="14.25" customHeight="1">
      <c r="A66" s="381" t="s">
        <v>81</v>
      </c>
      <c r="B66" s="249"/>
    </row>
    <row r="67" spans="1:2" ht="20.149999999999999" customHeight="1">
      <c r="A67" s="382" t="s">
        <v>23</v>
      </c>
      <c r="B67" s="249"/>
    </row>
    <row r="68" spans="1:2">
      <c r="A68" s="204"/>
      <c r="B68" s="250"/>
    </row>
    <row r="69" spans="1:2">
      <c r="A69" s="383" t="s">
        <v>25</v>
      </c>
      <c r="B69" s="251"/>
    </row>
    <row r="70" spans="1:2">
      <c r="A70" s="384" t="s">
        <v>24</v>
      </c>
      <c r="B70" s="252"/>
    </row>
    <row r="71" spans="1:2">
      <c r="A71" s="279"/>
    </row>
    <row r="73" spans="1:2">
      <c r="A73" s="205"/>
    </row>
    <row r="79" spans="1:2">
      <c r="A79" s="206"/>
      <c r="B79" s="194"/>
    </row>
  </sheetData>
  <mergeCells count="12">
    <mergeCell ref="S5:S6"/>
    <mergeCell ref="A2:S2"/>
    <mergeCell ref="C4:S4"/>
    <mergeCell ref="A5:A6"/>
    <mergeCell ref="C5:C6"/>
    <mergeCell ref="E5:E6"/>
    <mergeCell ref="G5:G6"/>
    <mergeCell ref="I5:I6"/>
    <mergeCell ref="K5:K6"/>
    <mergeCell ref="M5:M6"/>
    <mergeCell ref="Q5:Q6"/>
    <mergeCell ref="O5:O6"/>
  </mergeCells>
  <pageMargins left="0.47244094488188981" right="0.31496062992125984" top="0.6692913385826772" bottom="0.59055118110236227" header="0.6692913385826772" footer="0.59055118110236227"/>
  <pageSetup paperSize="9" scale="43" firstPageNumber="4" orientation="landscape" blackAndWhite="1" useFirstPageNumber="1" r:id="rId1"/>
  <headerFooter alignWithMargins="0">
    <oddFooter>&amp;R&amp;14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 </vt:lpstr>
      <vt:lpstr>SCI</vt:lpstr>
      <vt:lpstr>SFP</vt:lpstr>
      <vt:lpstr>SCF</vt:lpstr>
      <vt:lpstr>SEQ</vt:lpstr>
      <vt:lpstr>'Cover '!Print_Area</vt:lpstr>
      <vt:lpstr>SCF!Print_Area</vt:lpstr>
      <vt:lpstr>SCI!Print_Area</vt:lpstr>
      <vt:lpstr>SFP!Print_Area</vt:lpstr>
      <vt:lpstr>SCI!Print_Titles</vt:lpstr>
    </vt:vector>
  </TitlesOfParts>
  <Company>Sopharma 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SOPHARMA REPORTING TEAM</dc:creator>
  <cp:lastModifiedBy>TPoplazarova</cp:lastModifiedBy>
  <cp:lastPrinted>2022-02-21T14:22:33Z</cp:lastPrinted>
  <dcterms:created xsi:type="dcterms:W3CDTF">2012-04-12T11:15:46Z</dcterms:created>
  <dcterms:modified xsi:type="dcterms:W3CDTF">2022-04-19T10:33:10Z</dcterms:modified>
</cp:coreProperties>
</file>