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90" windowHeight="810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S2DocOpenMode" hidden="1">"AS2DocumentEdit"</definedName>
    <definedName name="_xlnm.Print_Area" localSheetId="3">'CFS'!$A$1:$E$68</definedName>
    <definedName name="_xlnm.Print_Area" localSheetId="4">'EQS'!$A$1:$S$52</definedName>
    <definedName name="_xlnm.Print_Area" localSheetId="1">'IS'!$A$1:$E$61</definedName>
    <definedName name="_xlnm.Print_Area" localSheetId="2">'SFP'!$A$1:$F$72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'CFS'!$70:$65536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'CFS'!$68:$65536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'CFS'!$70:$65536,'CFS'!$57:$57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'EQS'!$A$1:$P$40</definedName>
    <definedName name="Z_9656BBF7_C4A3_41EC_B0C6_A21B380E3C2F_.wvu.Rows" localSheetId="3" hidden="1">'CFS'!$70:$65536,'CFS'!$57:$57</definedName>
  </definedNames>
  <calcPr fullCalcOnLoad="1"/>
</workbook>
</file>

<file path=xl/sharedStrings.xml><?xml version="1.0" encoding="utf-8"?>
<sst xmlns="http://schemas.openxmlformats.org/spreadsheetml/2006/main" count="229" uniqueCount="201">
  <si>
    <t>АКТИВ</t>
  </si>
  <si>
    <t>Приложения</t>
  </si>
  <si>
    <t>BGN'000</t>
  </si>
  <si>
    <t>Адриана Балева</t>
  </si>
  <si>
    <t>Венелин Гачев</t>
  </si>
  <si>
    <t>Йорданка Петкова</t>
  </si>
  <si>
    <t>Весела Стоева</t>
  </si>
  <si>
    <t>Венцислав Стоев</t>
  </si>
  <si>
    <t xml:space="preserve"> </t>
  </si>
  <si>
    <t>Борис Борисов</t>
  </si>
  <si>
    <t>Александър Чаушев</t>
  </si>
  <si>
    <t>Огнян Палавеев</t>
  </si>
  <si>
    <t xml:space="preserve">                                                                              Йорданка Петкова</t>
  </si>
  <si>
    <t>15,16</t>
  </si>
  <si>
    <t>26 (а)</t>
  </si>
  <si>
    <t xml:space="preserve">      Борис Борисов</t>
  </si>
  <si>
    <t xml:space="preserve">           Йорданка Петкова</t>
  </si>
  <si>
    <t>Иван Бадински</t>
  </si>
  <si>
    <t>2019 BGN'000</t>
  </si>
  <si>
    <t>2020   BGN'000</t>
  </si>
  <si>
    <t>Наименование общества:</t>
  </si>
  <si>
    <t xml:space="preserve"> ОА "СОФАРМА"</t>
  </si>
  <si>
    <t>Совет  директоров:</t>
  </si>
  <si>
    <t>д-р эк. н.  Огнян Донев</t>
  </si>
  <si>
    <t>Исполнительный директор:</t>
  </si>
  <si>
    <t>д-р эк. н. Огнян Донев</t>
  </si>
  <si>
    <t>Финансовый директор:</t>
  </si>
  <si>
    <t xml:space="preserve">Главный бухгалтер: </t>
  </si>
  <si>
    <t>г. София</t>
  </si>
  <si>
    <t>Адвокаты:</t>
  </si>
  <si>
    <t>Обслуживающие банки:</t>
  </si>
  <si>
    <t>Райффайзенбанк (Болгария)  ЕАД</t>
  </si>
  <si>
    <t>Аудиторы:</t>
  </si>
  <si>
    <t>ул. "Ильенское шоссе" 16</t>
  </si>
  <si>
    <t>за год, закончившийся 31 декабря 2020 года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</si>
  <si>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</si>
  <si>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</si>
  <si>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</si>
  <si>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на сырье и  материалы</t>
  </si>
  <si>
    <t>Расходы на внешние  услуги</t>
  </si>
  <si>
    <t>Расходы на персонал</t>
  </si>
  <si>
    <t>Расходы на амортизацию</t>
  </si>
  <si>
    <t xml:space="preserve">Прочие операционные расходы </t>
  </si>
  <si>
    <t xml:space="preserve">Прибыль от операционной деятельности </t>
  </si>
  <si>
    <t>Обесценение внеоборотных активов, выходящих за рамки МСФО 9</t>
  </si>
  <si>
    <t>Финансовые доходы</t>
  </si>
  <si>
    <t>Финансовые расходы</t>
  </si>
  <si>
    <t>Финансовые доходы / (расходы), нетто</t>
  </si>
  <si>
    <t>Прибыль до налогообложения</t>
  </si>
  <si>
    <t>Расходы по налогу на прибыль</t>
  </si>
  <si>
    <t>Чистая прибыль за год</t>
  </si>
  <si>
    <t>Прочие компоненты совокупного дохода:</t>
  </si>
  <si>
    <t>Компоненты, которые  не могут быть реклассифицированы  в прибыль или убыток:</t>
  </si>
  <si>
    <t xml:space="preserve">Чистое изменение справедливой стоимости прочих долгосрочных инвестиций </t>
  </si>
  <si>
    <t>Последующие оценки обязательств пенсионных планов с установленными выплатами</t>
  </si>
  <si>
    <t>Последующая переоценка имущества, завода и оборудования</t>
  </si>
  <si>
    <t>Налог на прибыль, относящийся к компонентам прочего совокупного дохода, которые не будут реклассифицированы</t>
  </si>
  <si>
    <t>Прочий совокупный доход за год, за вычетом налога</t>
  </si>
  <si>
    <t xml:space="preserve">ОБЩИЙ СОВОКУПНЬІЙ  ДОХОД ЗА ГОД </t>
  </si>
  <si>
    <t>Главная чистая прибыль на акцию                                                                           BGN</t>
  </si>
  <si>
    <t xml:space="preserve">Исполнительный директор: </t>
  </si>
  <si>
    <t xml:space="preserve">Финансовый директор: </t>
  </si>
  <si>
    <t>Гл. бухгалтер (составитель):</t>
  </si>
  <si>
    <t xml:space="preserve">AO "СОФАРМА" </t>
  </si>
  <si>
    <t>по состоянию на 31 декабря 2020 года</t>
  </si>
  <si>
    <t>Нетекущие активы</t>
  </si>
  <si>
    <t>Недвижимость, машины и оборудование</t>
  </si>
  <si>
    <t>Нематериальные активы</t>
  </si>
  <si>
    <t xml:space="preserve">Инвестиционная недвижимость </t>
  </si>
  <si>
    <t xml:space="preserve">Инвестиции в дочерние общества </t>
  </si>
  <si>
    <t>Инвестиции в ассоциированные компани</t>
  </si>
  <si>
    <t>Прочие долгосрочные капитальные вложения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</si>
  <si>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</si>
  <si>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</si>
  <si>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Текущие активы</t>
  </si>
  <si>
    <t>Материальные запасы</t>
  </si>
  <si>
    <t>Дебиторская задолженность связанных предприятий</t>
  </si>
  <si>
    <t>Торговая дебиторская задолженность</t>
  </si>
  <si>
    <t>Предоставленные займы другим лицам</t>
  </si>
  <si>
    <t xml:space="preserve">Прочая дебиторская задолженность и предоплаченные расходы 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</si>
  <si>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</si>
  <si>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</si>
  <si>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</si>
  <si>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СОБСТВЕННЬІЙ КАПИТАЛ </t>
  </si>
  <si>
    <t>Основной акционерный капитал</t>
  </si>
  <si>
    <t>Обратно выкупленные собственные акции</t>
  </si>
  <si>
    <t>Резервы</t>
  </si>
  <si>
    <t xml:space="preserve">Нераспределенная прибыль </t>
  </si>
  <si>
    <t>ПАССИВЬІ</t>
  </si>
  <si>
    <t>Долгосрочные обязательства</t>
  </si>
  <si>
    <t xml:space="preserve">Долгосрочные банковские займы </t>
  </si>
  <si>
    <t xml:space="preserve">Пассивы по отсроченным налогам </t>
  </si>
  <si>
    <t>Государственное финансирование</t>
  </si>
  <si>
    <t>Лизинговые обязательства перед связанными предприятий</t>
  </si>
  <si>
    <t>Лизинговые обязательства перед третьими лицами</t>
  </si>
  <si>
    <t>Долгосрочные обязательства перед персоналом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</si>
  <si>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</si>
  <si>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</si>
  <si>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</si>
  <si>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</si>
  <si>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</si>
  <si>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 xml:space="preserve">Обязательства по налогам </t>
  </si>
  <si>
    <t xml:space="preserve">Обязательства перед персоналом  и по социальному страхованию </t>
  </si>
  <si>
    <t xml:space="preserve">Прочие текущие обязательства </t>
  </si>
  <si>
    <t>ОБЩИЙ ПАССИВЬІ</t>
  </si>
  <si>
    <t>ОБЩИЙ СОБСТВЕННЬІЙ КАПИТАЛ И ПАССИВЬІ</t>
  </si>
  <si>
    <t>31 декабря           2020
      BGN'000</t>
  </si>
  <si>
    <t>31 декабря               2019
      BGN'000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</si>
  <si>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</si>
  <si>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</si>
  <si>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</si>
  <si>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</si>
  <si>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</si>
  <si>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</si>
  <si>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Уплаченные проценты и банковские сборы по кредитам оборотного капитала</t>
  </si>
  <si>
    <t>Курсовые разницы, нетто</t>
  </si>
  <si>
    <t xml:space="preserve">Чистые  денежные потоки от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</si>
  <si>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</si>
  <si>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</si>
  <si>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</si>
  <si>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нематериальных активов</t>
  </si>
  <si>
    <t>Приобретение инвестиционной недвижимости</t>
  </si>
  <si>
    <t>Приобретение акций в ассоциированных компаниях</t>
  </si>
  <si>
    <t>Поступления от продажи акций в ассоциированных обществах</t>
  </si>
  <si>
    <t>Покупка капитальных вложений</t>
  </si>
  <si>
    <t>Поступления от продажи капитальных вложений</t>
  </si>
  <si>
    <t>Приобретение  акций и долей в дочерних компаниях</t>
  </si>
  <si>
    <t>Поступления от продажи акций и долей в дочерних компаниях</t>
  </si>
  <si>
    <t>Поступления дивидендный доход от вложений в дочерние компании</t>
  </si>
  <si>
    <t>Поступления дивидендный доход от прочих долгосрочных капитальных вложений</t>
  </si>
  <si>
    <t>Предоставленные займы связанным предприятиям</t>
  </si>
  <si>
    <t xml:space="preserve">Восстановленные займы, предоставленные связанным предприятиям 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</si>
  <si>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</si>
  <si>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</si>
  <si>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Проценты, полученные по выданным кредитам</t>
  </si>
  <si>
    <t>Денежные потоки от финансовой деятельности</t>
  </si>
  <si>
    <t>Поступления от долгосрочных банковских кредитов</t>
  </si>
  <si>
    <t>Погашение долгосрочных банковских кредитов</t>
  </si>
  <si>
    <t>(Погашение) / Поступления от краткосрочных банковских займов (овердрафт ), нетто</t>
  </si>
  <si>
    <t>Уплаченные проценты и сборы по займам инвестиционного предназначения</t>
  </si>
  <si>
    <t>Поступления от продажи обратных выкупленные собственные акции</t>
  </si>
  <si>
    <t>Выплаченные дивиденды</t>
  </si>
  <si>
    <t>Платежи по договорам лизинга перед связанным предприятиям</t>
  </si>
  <si>
    <t>Платежи по договорам лизинга перед третьими лицами</t>
  </si>
  <si>
    <t>Получено государственное финансирование</t>
  </si>
  <si>
    <t xml:space="preserve">Чистые денежные потоки (использованные в)/от финансовой деятельности </t>
  </si>
  <si>
    <t>Чистое уменьшение денежных средств и их эквивалентов</t>
  </si>
  <si>
    <t>Денежные средства и их эквивалент по состоянию на 1 января</t>
  </si>
  <si>
    <t>Денежные средства и их эквиваленты по состоянию на 31 декабря</t>
  </si>
  <si>
    <t xml:space="preserve">                                     д-р эк. н. Огнян Донев</t>
  </si>
  <si>
    <t>АО "СОФАРМА"</t>
  </si>
  <si>
    <t>Сальдо на 1 яваря 2019 года</t>
  </si>
  <si>
    <t xml:space="preserve">Изменения  собственного капитала за 2019 год </t>
  </si>
  <si>
    <t>* приобретение выкупленных акций</t>
  </si>
  <si>
    <t xml:space="preserve">Распределение прибыли на:                   </t>
  </si>
  <si>
    <t>* резервы</t>
  </si>
  <si>
    <t>* шестимесячные дивиденды от прибыли за 2019 год</t>
  </si>
  <si>
    <t>Общий совокупный доход за год, в т.ч.:</t>
  </si>
  <si>
    <t xml:space="preserve">    * чистая прибыль за год </t>
  </si>
  <si>
    <t xml:space="preserve">   * прочие компоненты совокупного дохода, за вычетом налогов </t>
  </si>
  <si>
    <t>Перенос на счет нераспределенная прибыль</t>
  </si>
  <si>
    <t>Сальдо на 31 декабря 2019 года</t>
  </si>
  <si>
    <t>Изменения  собственного капитала за 2020 год</t>
  </si>
  <si>
    <t>Эффекты проданных и выкупленных собственных акций,  в т.ч:</t>
  </si>
  <si>
    <t>- приобретение выкупленных акций</t>
  </si>
  <si>
    <t>- продал выкупленные акции</t>
  </si>
  <si>
    <t xml:space="preserve">Распределение прибыли на:           </t>
  </si>
  <si>
    <t xml:space="preserve"> - резервы</t>
  </si>
  <si>
    <t xml:space="preserve"> - дивиденды от прибыли за 2019 год</t>
  </si>
  <si>
    <t xml:space="preserve"> - шестимесячные дивиденды от прибыли за 2020 год</t>
  </si>
  <si>
    <t>Сальдо на 31 декабря 2020 года</t>
  </si>
  <si>
    <t xml:space="preserve">Финансовый директор:                                                          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</si>
  <si>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</si>
  <si>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</si>
  <si>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</si>
  <si>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финансовых активов по справедливой стоимости за счет других совокупных доходов всеобхватен доход</t>
  </si>
  <si>
    <t>Дополнительные резервы</t>
  </si>
  <si>
    <t>Общий собственный капитал</t>
  </si>
  <si>
    <t>26 (б)</t>
  </si>
  <si>
    <t>Начальник юридического отдела:</t>
  </si>
  <si>
    <t>Александър Йотов</t>
  </si>
  <si>
    <t>Адрес управления:</t>
  </si>
  <si>
    <t>Стефан Вачев</t>
  </si>
  <si>
    <t>Инг Банк Н.В. - КЛОН СОФИЯ КЧТ</t>
  </si>
  <si>
    <t>Банка ДСК АО</t>
  </si>
  <si>
    <t>Юробанк България АО</t>
  </si>
  <si>
    <t>УниКредит Булбанк АО</t>
  </si>
  <si>
    <t>Ситибанк Европа АО, филиал Болгария</t>
  </si>
  <si>
    <t>Приложения на страницах с 5 до 146 являются неотъемлемой частью финансового отчета индивидуалния финансов отчет.</t>
  </si>
  <si>
    <t>Индивидуальный финансовый отчет на страницах с 1 до 146 был одобрен к выпуску Советом директоров и подписан 26 марта 2021 года:</t>
  </si>
  <si>
    <t>Уплаченный налог на прибыль, нетто</t>
  </si>
  <si>
    <t>Прочие платежи, нетто</t>
  </si>
  <si>
    <t>Чистые денежные потоки (использованные в) / от финансовой деятельности</t>
  </si>
  <si>
    <t>ИНДИВИДУАЛЬНЫЙ ОТЧЕТ О СОВОКУПНОМ ДОХОДЕ</t>
  </si>
  <si>
    <t>ИНДИВИДУАЛЬНЫЙ ОТЧЕТ О ФИНАНСОВОМ СОСТОЯНИИ</t>
  </si>
  <si>
    <t>ИНДИВИДУАЛЬНЫЙ ОТЧЕТ О ДЕНЕЖНЫХ ПОТОКАХ</t>
  </si>
  <si>
    <t>ИНДИВИДУАЛЬНЬІЙ ОТЧЕТ ОБ ИЗМЕНЕНИЯХ СОБСТВЕННОГО  КАПИТАЛА</t>
  </si>
  <si>
    <t>Эффекты oбратно выкупленные собственные акции в т.ч.:</t>
  </si>
  <si>
    <t xml:space="preserve">    - чистая прибыль за год </t>
  </si>
  <si>
    <t xml:space="preserve">   - прочие компоненты совокупного дохода, за вычетом налогов </t>
  </si>
  <si>
    <t>Бейкър Тили Клиту и Партньори ООО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</si>
</sst>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4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179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9" fontId="40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center"/>
    </xf>
    <xf numFmtId="179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1" applyNumberFormat="1" applyFont="1" applyAlignment="1">
      <alignment horizontal="center" vertical="center" wrapText="1"/>
      <protection/>
    </xf>
    <xf numFmtId="179" fontId="25" fillId="0" borderId="0" xfId="61" applyNumberFormat="1" applyFont="1" applyAlignment="1">
      <alignment horizontal="right" vertical="center" wrapText="1"/>
      <protection/>
    </xf>
    <xf numFmtId="179" fontId="38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36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203" fontId="46" fillId="0" borderId="0" xfId="0" applyNumberFormat="1" applyFont="1" applyAlignment="1">
      <alignment/>
    </xf>
    <xf numFmtId="0" fontId="45" fillId="0" borderId="0" xfId="61" applyFont="1">
      <alignment/>
      <protection/>
    </xf>
    <xf numFmtId="0" fontId="30" fillId="0" borderId="0" xfId="0" applyFont="1" applyAlignment="1">
      <alignment horizontal="right"/>
    </xf>
    <xf numFmtId="0" fontId="45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5" fillId="0" borderId="0" xfId="61" applyFont="1" applyAlignment="1">
      <alignment horizontal="center" vertical="center"/>
      <protection/>
    </xf>
    <xf numFmtId="0" fontId="45" fillId="0" borderId="0" xfId="61" applyFont="1" applyAlignment="1">
      <alignment vertical="center" wrapText="1"/>
      <protection/>
    </xf>
    <xf numFmtId="203" fontId="45" fillId="0" borderId="0" xfId="61" applyNumberFormat="1" applyFont="1" applyAlignment="1">
      <alignment vertical="center"/>
      <protection/>
    </xf>
    <xf numFmtId="203" fontId="45" fillId="0" borderId="0" xfId="0" applyNumberFormat="1" applyFont="1" applyAlignment="1">
      <alignment/>
    </xf>
    <xf numFmtId="0" fontId="45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5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59" applyFont="1" applyAlignment="1">
      <alignment horizontal="right" vertical="center"/>
      <protection/>
    </xf>
    <xf numFmtId="203" fontId="49" fillId="0" borderId="0" xfId="61" applyNumberFormat="1" applyFont="1" applyAlignment="1">
      <alignment vertical="center"/>
      <protection/>
    </xf>
    <xf numFmtId="0" fontId="48" fillId="0" borderId="0" xfId="0" applyFont="1" applyAlignment="1">
      <alignment horizontal="left" vertical="center" wrapText="1"/>
    </xf>
    <xf numFmtId="0" fontId="47" fillId="0" borderId="0" xfId="61" applyFont="1" applyAlignment="1">
      <alignment vertical="top"/>
      <protection/>
    </xf>
    <xf numFmtId="0" fontId="45" fillId="0" borderId="0" xfId="61" applyFont="1" applyAlignment="1">
      <alignment vertical="top"/>
      <protection/>
    </xf>
    <xf numFmtId="0" fontId="48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0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 vertical="top"/>
    </xf>
    <xf numFmtId="0" fontId="45" fillId="0" borderId="0" xfId="61" applyFont="1" applyAlignment="1" quotePrefix="1">
      <alignment vertical="center" wrapText="1"/>
      <protection/>
    </xf>
    <xf numFmtId="0" fontId="46" fillId="0" borderId="0" xfId="62" applyFont="1" applyAlignment="1">
      <alignment vertical="center" wrapText="1"/>
      <protection/>
    </xf>
    <xf numFmtId="0" fontId="51" fillId="0" borderId="0" xfId="59" applyFont="1" applyAlignment="1">
      <alignment horizontal="right" vertical="center"/>
      <protection/>
    </xf>
    <xf numFmtId="0" fontId="51" fillId="0" borderId="0" xfId="59" applyFont="1" applyAlignment="1">
      <alignment horizontal="left" vertical="center"/>
      <protection/>
    </xf>
    <xf numFmtId="0" fontId="51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7" fillId="0" borderId="0" xfId="62" applyFont="1" applyAlignment="1">
      <alignment horizontal="left" vertical="center" wrapText="1"/>
      <protection/>
    </xf>
    <xf numFmtId="0" fontId="47" fillId="0" borderId="0" xfId="0" applyFont="1" applyAlignment="1">
      <alignment horizontal="right"/>
    </xf>
    <xf numFmtId="203" fontId="30" fillId="0" borderId="10" xfId="0" applyNumberFormat="1" applyFont="1" applyBorder="1" applyAlignment="1">
      <alignment horizontal="center"/>
    </xf>
    <xf numFmtId="203" fontId="45" fillId="0" borderId="0" xfId="44" applyNumberFormat="1" applyFont="1" applyAlignment="1">
      <alignment horizontal="center" vertical="center"/>
    </xf>
    <xf numFmtId="181" fontId="45" fillId="0" borderId="0" xfId="44" applyFont="1" applyAlignment="1">
      <alignment horizontal="right"/>
    </xf>
    <xf numFmtId="3" fontId="45" fillId="0" borderId="0" xfId="44" applyNumberFormat="1" applyFont="1" applyAlignment="1">
      <alignment horizontal="right"/>
    </xf>
    <xf numFmtId="203" fontId="46" fillId="0" borderId="0" xfId="44" applyNumberFormat="1" applyFont="1" applyAlignment="1">
      <alignment horizontal="right" vertical="center"/>
    </xf>
    <xf numFmtId="203" fontId="45" fillId="0" borderId="10" xfId="44" applyNumberFormat="1" applyFont="1" applyBorder="1" applyAlignment="1">
      <alignment horizontal="right" vertical="center"/>
    </xf>
    <xf numFmtId="179" fontId="45" fillId="0" borderId="10" xfId="44" applyNumberFormat="1" applyFont="1" applyBorder="1" applyAlignment="1">
      <alignment horizontal="right"/>
    </xf>
    <xf numFmtId="203" fontId="45" fillId="0" borderId="0" xfId="44" applyNumberFormat="1" applyFont="1" applyAlignment="1">
      <alignment horizontal="right" vertical="center"/>
    </xf>
    <xf numFmtId="179" fontId="45" fillId="0" borderId="0" xfId="44" applyNumberFormat="1" applyFont="1" applyAlignment="1">
      <alignment horizontal="right"/>
    </xf>
    <xf numFmtId="181" fontId="45" fillId="0" borderId="10" xfId="44" applyFont="1" applyBorder="1" applyAlignment="1">
      <alignment horizontal="right"/>
    </xf>
    <xf numFmtId="203" fontId="45" fillId="0" borderId="10" xfId="0" applyNumberFormat="1" applyFont="1" applyBorder="1" applyAlignment="1">
      <alignment horizontal="center"/>
    </xf>
    <xf numFmtId="179" fontId="46" fillId="0" borderId="0" xfId="44" applyNumberFormat="1" applyFont="1" applyAlignment="1">
      <alignment horizontal="right"/>
    </xf>
    <xf numFmtId="181" fontId="45" fillId="0" borderId="0" xfId="44" applyFont="1" applyAlignment="1">
      <alignment horizontal="center"/>
    </xf>
    <xf numFmtId="203" fontId="46" fillId="0" borderId="0" xfId="44" applyNumberFormat="1" applyFont="1" applyAlignment="1">
      <alignment horizontal="right" vertical="center"/>
    </xf>
    <xf numFmtId="0" fontId="46" fillId="0" borderId="0" xfId="0" applyFont="1" applyAlignment="1">
      <alignment/>
    </xf>
    <xf numFmtId="181" fontId="30" fillId="0" borderId="10" xfId="44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79" fontId="30" fillId="0" borderId="10" xfId="44" applyNumberFormat="1" applyFont="1" applyBorder="1" applyAlignment="1">
      <alignment horizontal="right"/>
    </xf>
    <xf numFmtId="3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0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8" fillId="0" borderId="10" xfId="0" applyNumberFormat="1" applyFont="1" applyBorder="1" applyAlignment="1">
      <alignment horizontal="right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0" fontId="48" fillId="0" borderId="0" xfId="0" applyFont="1" applyBorder="1" applyAlignment="1">
      <alignment horizontal="center" vertical="center" wrapText="1"/>
    </xf>
    <xf numFmtId="0" fontId="45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81" fontId="30" fillId="0" borderId="0" xfId="44" applyFont="1" applyAlignment="1">
      <alignment horizontal="right"/>
    </xf>
    <xf numFmtId="203" fontId="45" fillId="0" borderId="0" xfId="0" applyNumberFormat="1" applyFont="1" applyAlignment="1">
      <alignment horizontal="center"/>
    </xf>
    <xf numFmtId="179" fontId="45" fillId="0" borderId="0" xfId="44" applyNumberFormat="1" applyFont="1" applyAlignment="1">
      <alignment horizontal="right" vertical="center"/>
    </xf>
    <xf numFmtId="179" fontId="0" fillId="0" borderId="0" xfId="66" applyNumberFormat="1" applyAlignment="1">
      <alignment horizontal="left" vertical="center"/>
      <protection/>
    </xf>
    <xf numFmtId="179" fontId="28" fillId="0" borderId="0" xfId="60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Alignment="1">
      <alignment vertical="center" wrapText="1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7" fillId="0" borderId="0" xfId="60" applyFont="1" applyFill="1" applyBorder="1" applyAlignment="1">
      <alignment vertical="top" wrapText="1"/>
      <protection/>
    </xf>
    <xf numFmtId="0" fontId="29" fillId="0" borderId="0" xfId="60" applyFont="1" applyFill="1" applyBorder="1" applyAlignment="1">
      <alignment vertical="top" wrapText="1"/>
      <protection/>
    </xf>
    <xf numFmtId="0" fontId="27" fillId="0" borderId="0" xfId="60" applyFont="1" applyFill="1" applyBorder="1" applyAlignment="1">
      <alignment vertical="top"/>
      <protection/>
    </xf>
    <xf numFmtId="0" fontId="29" fillId="0" borderId="0" xfId="60" applyFont="1" applyFill="1" applyBorder="1" applyAlignment="1">
      <alignment vertical="top"/>
      <protection/>
    </xf>
    <xf numFmtId="179" fontId="9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208" fontId="12" fillId="0" borderId="0" xfId="42" applyNumberFormat="1" applyFont="1" applyAlignment="1">
      <alignment horizontal="right" wrapText="1"/>
    </xf>
    <xf numFmtId="209" fontId="11" fillId="32" borderId="0" xfId="64" applyNumberFormat="1" applyFont="1" applyFill="1" applyAlignment="1">
      <alignment vertical="center"/>
      <protection/>
    </xf>
    <xf numFmtId="0" fontId="16" fillId="0" borderId="0" xfId="0" applyFont="1" applyAlignment="1">
      <alignment horizontal="right"/>
    </xf>
    <xf numFmtId="0" fontId="52" fillId="0" borderId="0" xfId="0" applyFont="1" applyAlignment="1">
      <alignment/>
    </xf>
    <xf numFmtId="0" fontId="27" fillId="0" borderId="0" xfId="60" applyFont="1" applyAlignment="1">
      <alignment vertical="top" wrapText="1"/>
      <protection/>
    </xf>
    <xf numFmtId="179" fontId="9" fillId="0" borderId="14" xfId="63" applyNumberFormat="1" applyFont="1" applyBorder="1" applyAlignment="1">
      <alignment horizontal="right"/>
      <protection/>
    </xf>
    <xf numFmtId="179" fontId="9" fillId="0" borderId="15" xfId="63" applyNumberFormat="1" applyFont="1" applyBorder="1" applyAlignment="1">
      <alignment horizontal="right"/>
      <protection/>
    </xf>
    <xf numFmtId="0" fontId="28" fillId="0" borderId="15" xfId="60" applyFont="1" applyBorder="1" applyAlignment="1">
      <alignment horizontal="center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PETKOVA%20%20RABOTEN-31.12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SFA_IFRS_Individual_Audited_2020_B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PETKOVA%20%20RABOTEN-31.1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"/>
      <sheetName val="44-сделки свързани лица"/>
      <sheetName val="45"/>
      <sheetName val="45.1"/>
    </sheetNames>
    <sheetDataSet>
      <sheetData sheetId="54">
        <row r="10">
          <cell r="D10">
            <v>0.3207555028949417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1">
        <row r="28">
          <cell r="C28">
            <v>28664</v>
          </cell>
        </row>
        <row r="32">
          <cell r="C32">
            <v>-637</v>
          </cell>
        </row>
        <row r="33">
          <cell r="C33">
            <v>-158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5 - събития след 31.12.2020 г"/>
      <sheetName val="46-свързани лица по ДОПК"/>
    </sheetNames>
    <sheetDataSet>
      <sheetData sheetId="53">
        <row r="31">
          <cell r="C31">
            <v>-41</v>
          </cell>
        </row>
        <row r="32">
          <cell r="C3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I11" sqref="I11"/>
    </sheetView>
  </sheetViews>
  <sheetFormatPr defaultColWidth="0" defaultRowHeight="12.75" customHeight="1" zeroHeight="1"/>
  <cols>
    <col min="1" max="2" width="9.28125" style="27" customWidth="1"/>
    <col min="3" max="3" width="16.574218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20</v>
      </c>
      <c r="B1" s="26"/>
      <c r="C1" s="26"/>
      <c r="D1" s="31" t="s">
        <v>21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22</v>
      </c>
      <c r="D5" s="16" t="s">
        <v>23</v>
      </c>
      <c r="E5" s="56"/>
      <c r="F5" s="29"/>
      <c r="G5" s="29"/>
      <c r="H5" s="29"/>
      <c r="I5" s="29"/>
    </row>
    <row r="6" spans="1:9" ht="17.25" customHeight="1">
      <c r="A6" s="28"/>
      <c r="D6" s="16" t="s">
        <v>6</v>
      </c>
      <c r="E6" s="56"/>
      <c r="F6" s="29"/>
      <c r="G6" s="29"/>
      <c r="H6" s="29"/>
      <c r="I6" s="29"/>
    </row>
    <row r="7" spans="1:9" ht="18.75">
      <c r="A7" s="28"/>
      <c r="D7" s="16" t="s">
        <v>10</v>
      </c>
      <c r="E7" s="56"/>
      <c r="F7" s="29"/>
      <c r="G7" s="29"/>
      <c r="H7" s="29"/>
      <c r="I7" s="29"/>
    </row>
    <row r="8" spans="1:9" ht="18.75">
      <c r="A8" s="28"/>
      <c r="D8" s="16" t="s">
        <v>11</v>
      </c>
      <c r="E8" s="56"/>
      <c r="F8" s="29"/>
      <c r="G8" s="29"/>
      <c r="H8" s="29"/>
      <c r="I8" s="29"/>
    </row>
    <row r="9" spans="1:9" ht="16.5">
      <c r="A9" s="30"/>
      <c r="D9" s="16" t="s">
        <v>17</v>
      </c>
      <c r="E9" s="56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24</v>
      </c>
      <c r="D12" s="16" t="s">
        <v>25</v>
      </c>
      <c r="E12" s="53"/>
      <c r="F12" s="53"/>
      <c r="G12" s="54"/>
    </row>
    <row r="13" spans="4:9" ht="16.5">
      <c r="D13" s="16"/>
      <c r="E13" s="53"/>
      <c r="F13" s="53"/>
      <c r="G13" s="56"/>
      <c r="H13" s="29"/>
      <c r="I13" s="29"/>
    </row>
    <row r="14" spans="4:9" ht="16.5">
      <c r="D14" s="16"/>
      <c r="E14" s="53"/>
      <c r="F14" s="53"/>
      <c r="G14" s="56"/>
      <c r="H14" s="29"/>
      <c r="I14" s="29"/>
    </row>
    <row r="15" spans="1:9" ht="18.75">
      <c r="A15" s="28" t="s">
        <v>26</v>
      </c>
      <c r="D15" s="16" t="s">
        <v>9</v>
      </c>
      <c r="E15" s="53"/>
      <c r="F15" s="53"/>
      <c r="G15" s="56"/>
      <c r="H15" s="29"/>
      <c r="I15" s="29"/>
    </row>
    <row r="16" spans="1:9" ht="18.75">
      <c r="A16" s="28"/>
      <c r="D16" s="16"/>
      <c r="E16" s="53"/>
      <c r="F16" s="53"/>
      <c r="G16" s="56"/>
      <c r="H16" s="29"/>
      <c r="I16" s="29"/>
    </row>
    <row r="17" spans="1:9" ht="18.75">
      <c r="A17" s="28"/>
      <c r="D17" s="16"/>
      <c r="E17" s="53"/>
      <c r="F17" s="53"/>
      <c r="G17" s="56"/>
      <c r="H17" s="29"/>
      <c r="I17" s="29"/>
    </row>
    <row r="18" spans="1:9" ht="18.75">
      <c r="A18" s="28" t="s">
        <v>27</v>
      </c>
      <c r="B18" s="28"/>
      <c r="C18" s="28"/>
      <c r="D18" s="16" t="s">
        <v>5</v>
      </c>
      <c r="E18" s="53"/>
      <c r="F18" s="53"/>
      <c r="G18" s="56"/>
      <c r="H18" s="29"/>
      <c r="I18" s="29"/>
    </row>
    <row r="19" spans="1:9" ht="18.75">
      <c r="A19" s="28"/>
      <c r="B19" s="28"/>
      <c r="C19" s="28"/>
      <c r="D19" s="16"/>
      <c r="E19" s="53"/>
      <c r="F19" s="53"/>
      <c r="G19" s="56"/>
      <c r="H19" s="29"/>
      <c r="I19" s="29"/>
    </row>
    <row r="20" spans="1:9" ht="18.75">
      <c r="A20" s="28"/>
      <c r="B20" s="28"/>
      <c r="C20" s="28"/>
      <c r="D20" s="16"/>
      <c r="E20" s="53"/>
      <c r="F20" s="53"/>
      <c r="G20" s="56"/>
      <c r="H20" s="29"/>
      <c r="I20" s="29"/>
    </row>
    <row r="21" spans="1:9" ht="22.5" customHeight="1">
      <c r="A21" s="28" t="s">
        <v>179</v>
      </c>
      <c r="B21" s="28"/>
      <c r="C21" s="28"/>
      <c r="D21" s="16" t="s">
        <v>180</v>
      </c>
      <c r="E21" s="53"/>
      <c r="F21" s="53"/>
      <c r="G21" s="56"/>
      <c r="H21" s="29"/>
      <c r="I21" s="29"/>
    </row>
    <row r="22" spans="1:9" ht="18.75">
      <c r="A22" s="28"/>
      <c r="B22" s="28"/>
      <c r="C22" s="28"/>
      <c r="D22" s="16"/>
      <c r="E22" s="53"/>
      <c r="F22" s="53"/>
      <c r="G22" s="56"/>
      <c r="H22" s="29"/>
      <c r="I22" s="29"/>
    </row>
    <row r="23" spans="1:9" ht="18.75">
      <c r="A23" s="28"/>
      <c r="D23" s="16"/>
      <c r="E23" s="53"/>
      <c r="F23" s="53"/>
      <c r="G23" s="54"/>
      <c r="H23" s="28"/>
      <c r="I23" s="28"/>
    </row>
    <row r="24" spans="1:7" ht="18.75">
      <c r="A24" s="28" t="s">
        <v>181</v>
      </c>
      <c r="D24" s="16" t="s">
        <v>28</v>
      </c>
      <c r="E24" s="53"/>
      <c r="F24" s="53"/>
      <c r="G24" s="54"/>
    </row>
    <row r="25" spans="1:7" ht="18.75">
      <c r="A25" s="28"/>
      <c r="D25" s="16" t="s">
        <v>33</v>
      </c>
      <c r="E25" s="53"/>
      <c r="F25" s="53"/>
      <c r="G25" s="54"/>
    </row>
    <row r="26" spans="1:7" ht="18.75">
      <c r="A26" s="28"/>
      <c r="D26" s="29"/>
      <c r="E26" s="56"/>
      <c r="F26" s="56"/>
      <c r="G26" s="54"/>
    </row>
    <row r="27" spans="1:7" ht="18.75">
      <c r="A27" s="28"/>
      <c r="D27" s="16"/>
      <c r="E27" s="54"/>
      <c r="F27" s="54"/>
      <c r="G27" s="54"/>
    </row>
    <row r="28" spans="1:7" ht="18.75">
      <c r="A28" s="28" t="s">
        <v>29</v>
      </c>
      <c r="C28" s="281"/>
      <c r="D28" s="16" t="s">
        <v>3</v>
      </c>
      <c r="E28" s="53"/>
      <c r="F28" s="54"/>
      <c r="G28" s="54"/>
    </row>
    <row r="29" spans="1:7" ht="18.75">
      <c r="A29" s="28"/>
      <c r="C29" s="281"/>
      <c r="D29" s="16" t="s">
        <v>4</v>
      </c>
      <c r="E29" s="53"/>
      <c r="F29" s="54"/>
      <c r="G29" s="57"/>
    </row>
    <row r="30" spans="1:7" ht="18.75">
      <c r="A30" s="28"/>
      <c r="C30" s="281"/>
      <c r="D30" s="16" t="s">
        <v>7</v>
      </c>
      <c r="E30" s="53"/>
      <c r="F30" s="54"/>
      <c r="G30" s="57"/>
    </row>
    <row r="31" spans="1:7" ht="18.75">
      <c r="A31" s="28"/>
      <c r="C31" s="281"/>
      <c r="D31" s="16" t="s">
        <v>182</v>
      </c>
      <c r="E31" s="53"/>
      <c r="F31" s="54"/>
      <c r="G31" s="57"/>
    </row>
    <row r="32" spans="1:7" ht="18.75">
      <c r="A32" s="28"/>
      <c r="D32" s="16"/>
      <c r="E32" s="57"/>
      <c r="F32" s="54"/>
      <c r="G32" s="57"/>
    </row>
    <row r="33" spans="1:9" ht="18.75">
      <c r="A33" s="28" t="s">
        <v>30</v>
      </c>
      <c r="D33" s="16" t="s">
        <v>31</v>
      </c>
      <c r="E33" s="53"/>
      <c r="F33" s="53"/>
      <c r="G33" s="53"/>
      <c r="H33" s="28"/>
      <c r="I33" s="28"/>
    </row>
    <row r="34" spans="1:9" ht="18.75">
      <c r="A34" s="28"/>
      <c r="D34" s="16" t="s">
        <v>184</v>
      </c>
      <c r="E34" s="53"/>
      <c r="F34" s="53"/>
      <c r="G34" s="53"/>
      <c r="H34" s="28"/>
      <c r="I34" s="28"/>
    </row>
    <row r="35" spans="1:7" ht="18.75">
      <c r="A35" s="28"/>
      <c r="D35" s="16" t="s">
        <v>185</v>
      </c>
      <c r="E35" s="53"/>
      <c r="F35" s="53"/>
      <c r="G35" s="53"/>
    </row>
    <row r="36" spans="1:7" ht="18.75">
      <c r="A36" s="28"/>
      <c r="D36" s="16" t="s">
        <v>183</v>
      </c>
      <c r="E36" s="53"/>
      <c r="F36" s="53"/>
      <c r="G36" s="53"/>
    </row>
    <row r="37" spans="1:7" ht="18.75">
      <c r="A37" s="28"/>
      <c r="D37" s="16" t="s">
        <v>186</v>
      </c>
      <c r="E37" s="53"/>
      <c r="F37" s="53"/>
      <c r="G37" s="53"/>
    </row>
    <row r="38" spans="1:7" ht="18.75">
      <c r="A38" s="28"/>
      <c r="D38" s="16" t="s">
        <v>187</v>
      </c>
      <c r="E38" s="53"/>
      <c r="F38" s="53"/>
      <c r="G38" s="53"/>
    </row>
    <row r="39" spans="1:7" ht="18.75">
      <c r="A39" s="28"/>
      <c r="D39" s="16"/>
      <c r="E39" s="57"/>
      <c r="F39" s="54"/>
      <c r="G39" s="57"/>
    </row>
    <row r="40" spans="1:7" ht="18.75">
      <c r="A40" s="28" t="s">
        <v>32</v>
      </c>
      <c r="D40" s="29" t="s">
        <v>200</v>
      </c>
      <c r="E40" s="282"/>
      <c r="F40" s="57"/>
      <c r="G40" s="57"/>
    </row>
    <row r="41" spans="1:7" ht="18.75">
      <c r="A41" s="28"/>
      <c r="E41" s="57"/>
      <c r="F41" s="54"/>
      <c r="G41" s="57"/>
    </row>
    <row r="42" spans="1:6" ht="18.75">
      <c r="A42" s="28"/>
      <c r="F42" s="2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1">
      <selection activeCell="A45" sqref="A45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87" t="str">
        <f>'Cover '!D1</f>
        <v> ОА "СОФАРМА"</v>
      </c>
      <c r="B1" s="288"/>
      <c r="C1" s="288"/>
      <c r="D1" s="288"/>
      <c r="E1" s="288"/>
      <c r="F1" s="220"/>
    </row>
    <row r="2" spans="1:6" s="39" customFormat="1" ht="15">
      <c r="A2" s="289" t="s">
        <v>193</v>
      </c>
      <c r="B2" s="290"/>
      <c r="C2" s="290"/>
      <c r="D2" s="290"/>
      <c r="E2" s="290"/>
      <c r="F2" s="196"/>
    </row>
    <row r="3" spans="1:6" ht="15">
      <c r="A3" s="80" t="s">
        <v>34</v>
      </c>
      <c r="B3" s="81"/>
      <c r="C3" s="233"/>
      <c r="D3" s="81"/>
      <c r="E3" s="81"/>
      <c r="F3" s="81"/>
    </row>
    <row r="4" spans="1:6" ht="15" customHeight="1">
      <c r="A4" s="110"/>
      <c r="B4" s="291" t="s">
        <v>1</v>
      </c>
      <c r="C4" s="292" t="s">
        <v>19</v>
      </c>
      <c r="D4" s="82"/>
      <c r="E4" s="292" t="s">
        <v>18</v>
      </c>
      <c r="F4" s="197"/>
    </row>
    <row r="5" spans="1:6" ht="12.75" customHeight="1">
      <c r="A5" s="122"/>
      <c r="B5" s="291"/>
      <c r="C5" s="292"/>
      <c r="D5" s="82"/>
      <c r="E5" s="292"/>
      <c r="F5" s="197"/>
    </row>
    <row r="6" spans="1:6" ht="15" customHeight="1">
      <c r="A6" s="111"/>
      <c r="C6" s="234"/>
      <c r="E6" s="141"/>
      <c r="F6" s="141"/>
    </row>
    <row r="7" ht="15">
      <c r="A7" s="100"/>
    </row>
    <row r="8" spans="1:7" ht="15">
      <c r="A8" s="263" t="s">
        <v>35</v>
      </c>
      <c r="B8" s="37">
        <v>3</v>
      </c>
      <c r="C8" s="235">
        <v>206737</v>
      </c>
      <c r="D8" s="96"/>
      <c r="E8" s="235">
        <f>230691</f>
        <v>230691</v>
      </c>
      <c r="F8" s="126"/>
      <c r="G8" s="134"/>
    </row>
    <row r="9" spans="1:8" ht="15">
      <c r="A9" s="263" t="s">
        <v>36</v>
      </c>
      <c r="B9" s="37">
        <v>4</v>
      </c>
      <c r="C9" s="235">
        <v>4188</v>
      </c>
      <c r="D9" s="181"/>
      <c r="E9" s="235">
        <f>4109+25</f>
        <v>4134</v>
      </c>
      <c r="F9" s="126"/>
      <c r="G9" s="113"/>
      <c r="H9" s="114"/>
    </row>
    <row r="10" spans="1:8" ht="27" customHeight="1">
      <c r="A10" s="264" t="s">
        <v>37</v>
      </c>
      <c r="C10" s="235">
        <v>5376</v>
      </c>
      <c r="D10" s="126"/>
      <c r="E10" s="235">
        <v>-6183</v>
      </c>
      <c r="F10" s="126"/>
      <c r="G10" s="113"/>
      <c r="H10" s="114"/>
    </row>
    <row r="11" spans="1:8" ht="15">
      <c r="A11" s="263" t="s">
        <v>38</v>
      </c>
      <c r="B11" s="106">
        <v>5</v>
      </c>
      <c r="C11" s="235">
        <v>-70114</v>
      </c>
      <c r="D11" s="126"/>
      <c r="E11" s="235">
        <v>-75486</v>
      </c>
      <c r="F11" s="126"/>
      <c r="G11" s="113"/>
      <c r="H11" s="114"/>
    </row>
    <row r="12" spans="1:8" ht="15">
      <c r="A12" s="263" t="s">
        <v>39</v>
      </c>
      <c r="B12" s="37">
        <v>6</v>
      </c>
      <c r="C12" s="235">
        <v>-36438</v>
      </c>
      <c r="D12" s="126"/>
      <c r="E12" s="235">
        <f>-34974</f>
        <v>-34974</v>
      </c>
      <c r="F12" s="126"/>
      <c r="G12" s="113"/>
      <c r="H12" s="114"/>
    </row>
    <row r="13" spans="1:8" ht="15">
      <c r="A13" s="263" t="s">
        <v>40</v>
      </c>
      <c r="B13" s="37">
        <v>7</v>
      </c>
      <c r="C13" s="235">
        <v>-49804</v>
      </c>
      <c r="D13" s="126"/>
      <c r="E13" s="235">
        <v>-49203</v>
      </c>
      <c r="F13" s="126"/>
      <c r="G13" s="113"/>
      <c r="H13" s="114"/>
    </row>
    <row r="14" spans="1:8" ht="15">
      <c r="A14" s="263" t="s">
        <v>41</v>
      </c>
      <c r="B14" s="37" t="s">
        <v>13</v>
      </c>
      <c r="C14" s="235">
        <v>-18230</v>
      </c>
      <c r="D14" s="126"/>
      <c r="E14" s="235">
        <f>-18380+34-1</f>
        <v>-18347</v>
      </c>
      <c r="F14" s="126"/>
      <c r="G14" s="113"/>
      <c r="H14" s="114"/>
    </row>
    <row r="15" spans="1:8" ht="15">
      <c r="A15" s="263" t="s">
        <v>42</v>
      </c>
      <c r="B15" s="37">
        <v>8</v>
      </c>
      <c r="C15" s="235">
        <v>-8892</v>
      </c>
      <c r="D15" s="96"/>
      <c r="E15" s="235">
        <v>-4594</v>
      </c>
      <c r="F15" s="126"/>
      <c r="G15" s="113"/>
      <c r="H15" s="114"/>
    </row>
    <row r="16" spans="1:8" ht="15">
      <c r="A16" s="265" t="s">
        <v>43</v>
      </c>
      <c r="C16" s="236">
        <f>SUM(C8:C15)</f>
        <v>32823</v>
      </c>
      <c r="D16" s="126"/>
      <c r="E16" s="236">
        <f>SUM(E8:E15)</f>
        <v>46038</v>
      </c>
      <c r="F16" s="221"/>
      <c r="G16" s="113"/>
      <c r="H16" s="114"/>
    </row>
    <row r="17" spans="1:6" ht="7.5" customHeight="1">
      <c r="A17" s="39"/>
      <c r="C17" s="237"/>
      <c r="D17" s="96"/>
      <c r="E17" s="237"/>
      <c r="F17" s="127"/>
    </row>
    <row r="18" spans="1:6" ht="15">
      <c r="A18" s="39" t="s">
        <v>44</v>
      </c>
      <c r="B18" s="37">
        <v>10</v>
      </c>
      <c r="C18" s="246">
        <v>-7373</v>
      </c>
      <c r="D18" s="96"/>
      <c r="E18" s="246">
        <f>-677-14455-3</f>
        <v>-15135</v>
      </c>
      <c r="F18" s="222"/>
    </row>
    <row r="19" spans="1:6" ht="6" customHeight="1">
      <c r="A19" s="39"/>
      <c r="C19" s="237"/>
      <c r="D19" s="96"/>
      <c r="E19" s="237"/>
      <c r="F19" s="127"/>
    </row>
    <row r="20" spans="1:6" ht="15">
      <c r="A20" s="263" t="s">
        <v>45</v>
      </c>
      <c r="B20" s="37">
        <v>11</v>
      </c>
      <c r="C20" s="235">
        <v>13400</v>
      </c>
      <c r="D20" s="96"/>
      <c r="E20" s="235">
        <v>16966</v>
      </c>
      <c r="F20" s="126"/>
    </row>
    <row r="21" spans="1:6" ht="15">
      <c r="A21" s="263" t="s">
        <v>46</v>
      </c>
      <c r="B21" s="37">
        <v>12</v>
      </c>
      <c r="C21" s="235">
        <v>-7085</v>
      </c>
      <c r="D21" s="126"/>
      <c r="E21" s="235">
        <v>-2611</v>
      </c>
      <c r="F21" s="126"/>
    </row>
    <row r="22" spans="1:6" ht="15">
      <c r="A22" s="266" t="s">
        <v>47</v>
      </c>
      <c r="C22" s="236">
        <f>C20+C21</f>
        <v>6315</v>
      </c>
      <c r="D22" s="126"/>
      <c r="E22" s="236">
        <f>E20+E21</f>
        <v>14355</v>
      </c>
      <c r="F22" s="221"/>
    </row>
    <row r="23" spans="1:6" ht="8.25" customHeight="1">
      <c r="A23" s="83"/>
      <c r="C23" s="237"/>
      <c r="D23" s="101"/>
      <c r="E23" s="237"/>
      <c r="F23" s="127"/>
    </row>
    <row r="24" spans="1:6" ht="15">
      <c r="A24" s="80" t="s">
        <v>48</v>
      </c>
      <c r="C24" s="238">
        <f>C16+C22+C18</f>
        <v>31765</v>
      </c>
      <c r="D24" s="96"/>
      <c r="E24" s="238">
        <f>E16+E22+E18</f>
        <v>45258</v>
      </c>
      <c r="F24" s="221"/>
    </row>
    <row r="25" spans="1:6" ht="7.5" customHeight="1">
      <c r="A25" s="80"/>
      <c r="C25" s="239"/>
      <c r="D25" s="96"/>
      <c r="E25" s="239"/>
      <c r="F25" s="128"/>
    </row>
    <row r="26" spans="1:6" ht="15">
      <c r="A26" s="39" t="s">
        <v>49</v>
      </c>
      <c r="B26" s="37">
        <v>13</v>
      </c>
      <c r="C26" s="235">
        <v>-3101</v>
      </c>
      <c r="D26" s="96"/>
      <c r="E26" s="235">
        <v>-4876</v>
      </c>
      <c r="F26" s="126"/>
    </row>
    <row r="27" spans="1:6" ht="15">
      <c r="A27" s="80"/>
      <c r="B27" s="36"/>
      <c r="C27" s="240"/>
      <c r="D27" s="126"/>
      <c r="E27" s="240"/>
      <c r="F27" s="223"/>
    </row>
    <row r="28" spans="1:8" ht="15">
      <c r="A28" s="80" t="s">
        <v>50</v>
      </c>
      <c r="B28" s="139"/>
      <c r="C28" s="238">
        <f>C24+C26</f>
        <v>28664</v>
      </c>
      <c r="D28" s="97"/>
      <c r="E28" s="238">
        <f>E24+E26</f>
        <v>40382</v>
      </c>
      <c r="F28" s="221"/>
      <c r="G28" s="113"/>
      <c r="H28" s="114"/>
    </row>
    <row r="29" spans="1:6" ht="8.25" customHeight="1">
      <c r="A29" s="80"/>
      <c r="B29" s="36"/>
      <c r="C29" s="241"/>
      <c r="D29" s="97"/>
      <c r="E29" s="241"/>
      <c r="F29" s="123"/>
    </row>
    <row r="30" spans="1:6" ht="15">
      <c r="A30" s="99" t="s">
        <v>51</v>
      </c>
      <c r="B30" s="120"/>
      <c r="C30" s="242"/>
      <c r="D30" s="36"/>
      <c r="E30" s="242"/>
      <c r="F30" s="133"/>
    </row>
    <row r="31" spans="1:6" ht="30">
      <c r="A31" s="119" t="s">
        <v>52</v>
      </c>
      <c r="B31" s="120"/>
      <c r="C31" s="243"/>
      <c r="D31" s="124"/>
      <c r="E31" s="243"/>
      <c r="F31" s="143"/>
    </row>
    <row r="32" spans="1:11" ht="30">
      <c r="A32" s="184" t="s">
        <v>53</v>
      </c>
      <c r="B32" s="37">
        <v>20</v>
      </c>
      <c r="C32" s="244">
        <v>-637</v>
      </c>
      <c r="D32" s="96"/>
      <c r="E32" s="244">
        <v>-60</v>
      </c>
      <c r="F32" s="144"/>
      <c r="I32" s="113"/>
      <c r="K32" s="113"/>
    </row>
    <row r="33" spans="1:6" ht="30">
      <c r="A33" s="104" t="s">
        <v>54</v>
      </c>
      <c r="B33" s="37">
        <v>34</v>
      </c>
      <c r="C33" s="245">
        <v>-158</v>
      </c>
      <c r="D33" s="145"/>
      <c r="E33" s="245">
        <v>16</v>
      </c>
      <c r="F33" s="146"/>
    </row>
    <row r="34" spans="1:6" ht="15">
      <c r="A34" s="104" t="s">
        <v>55</v>
      </c>
      <c r="B34" s="37">
        <v>15</v>
      </c>
      <c r="C34" s="244">
        <v>-41</v>
      </c>
      <c r="D34" s="103"/>
      <c r="E34" s="244">
        <v>196</v>
      </c>
      <c r="F34" s="146"/>
    </row>
    <row r="35" spans="1:6" ht="30">
      <c r="A35" s="104" t="s">
        <v>56</v>
      </c>
      <c r="B35" s="37">
        <v>13</v>
      </c>
      <c r="C35" s="246">
        <v>4</v>
      </c>
      <c r="D35" s="146"/>
      <c r="E35" s="246">
        <v>-20</v>
      </c>
      <c r="F35" s="222"/>
    </row>
    <row r="36" spans="1:6" ht="15">
      <c r="A36" s="102" t="s">
        <v>57</v>
      </c>
      <c r="B36" s="37">
        <v>14</v>
      </c>
      <c r="C36" s="147">
        <f>SUM(C32:C35)</f>
        <v>-832</v>
      </c>
      <c r="D36" s="146"/>
      <c r="E36" s="147">
        <f>SUM(E32:E35)</f>
        <v>132</v>
      </c>
      <c r="F36" s="224"/>
    </row>
    <row r="37" spans="1:6" ht="9" customHeight="1">
      <c r="A37" s="102"/>
      <c r="C37" s="277"/>
      <c r="D37" s="103"/>
      <c r="E37" s="277"/>
      <c r="F37" s="225"/>
    </row>
    <row r="38" spans="1:6" ht="15.75" thickBot="1">
      <c r="A38" s="102" t="s">
        <v>58</v>
      </c>
      <c r="B38" s="120"/>
      <c r="C38" s="247">
        <f>C36+C28</f>
        <v>27832</v>
      </c>
      <c r="D38" s="118"/>
      <c r="E38" s="247">
        <f>E36+E28</f>
        <v>40514</v>
      </c>
      <c r="F38" s="226"/>
    </row>
    <row r="39" spans="1:6" ht="9.75" customHeight="1" thickTop="1">
      <c r="A39" s="105"/>
      <c r="B39" s="120"/>
      <c r="C39" s="248"/>
      <c r="D39" s="118"/>
      <c r="E39" s="248"/>
      <c r="F39" s="125"/>
    </row>
    <row r="40" spans="1:6" ht="9.75" customHeight="1">
      <c r="A40" s="105"/>
      <c r="B40" s="120"/>
      <c r="C40" s="248"/>
      <c r="D40" s="118"/>
      <c r="E40" s="248"/>
      <c r="F40" s="125"/>
    </row>
    <row r="41" spans="1:6" ht="15">
      <c r="A41" s="39" t="s">
        <v>59</v>
      </c>
      <c r="B41" s="37">
        <v>28</v>
      </c>
      <c r="C41" s="151">
        <v>0.2279411340589901</v>
      </c>
      <c r="D41" s="278"/>
      <c r="E41" s="151">
        <f>'[3]28 d'!$D$10</f>
        <v>0.3207555028949417</v>
      </c>
      <c r="F41" s="151"/>
    </row>
    <row r="42" spans="1:4" ht="15">
      <c r="A42" s="52"/>
      <c r="D42" s="148"/>
    </row>
    <row r="43" spans="1:4" ht="15">
      <c r="A43" s="52"/>
      <c r="D43" s="148"/>
    </row>
    <row r="44" spans="1:4" ht="15">
      <c r="A44" s="52"/>
      <c r="D44" s="148"/>
    </row>
    <row r="45" spans="1:3" ht="27" customHeight="1">
      <c r="A45" s="95" t="s">
        <v>188</v>
      </c>
      <c r="C45" s="140"/>
    </row>
    <row r="46" spans="1:3" ht="15">
      <c r="A46" s="95"/>
      <c r="C46" s="140"/>
    </row>
    <row r="47" spans="1:3" ht="15">
      <c r="A47" s="95"/>
      <c r="C47" s="140"/>
    </row>
    <row r="49" spans="1:3" ht="15">
      <c r="A49" s="13" t="s">
        <v>60</v>
      </c>
      <c r="C49" s="36"/>
    </row>
    <row r="50" ht="15">
      <c r="A50" s="70" t="s">
        <v>25</v>
      </c>
    </row>
    <row r="51" ht="15">
      <c r="A51" s="70"/>
    </row>
    <row r="52" ht="15">
      <c r="A52" s="13" t="s">
        <v>61</v>
      </c>
    </row>
    <row r="53" ht="15">
      <c r="A53" s="70" t="s">
        <v>9</v>
      </c>
    </row>
    <row r="54" ht="15">
      <c r="A54" s="70"/>
    </row>
    <row r="55" ht="15">
      <c r="A55" s="75" t="s">
        <v>62</v>
      </c>
    </row>
    <row r="56" ht="15">
      <c r="A56" s="136" t="s">
        <v>12</v>
      </c>
    </row>
    <row r="57" ht="15">
      <c r="A57" s="136"/>
    </row>
    <row r="58" ht="15">
      <c r="A58" s="136"/>
    </row>
    <row r="59" ht="15">
      <c r="A59" s="136"/>
    </row>
    <row r="60" ht="15">
      <c r="A60" s="256"/>
    </row>
    <row r="61" spans="1:2" ht="15">
      <c r="A61" s="138"/>
      <c r="B61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32" t="s">
        <v>63</v>
      </c>
      <c r="B1" s="77"/>
      <c r="C1" s="77"/>
      <c r="D1" s="77"/>
      <c r="E1" s="32"/>
      <c r="F1" s="32"/>
    </row>
    <row r="2" spans="1:6" ht="14.25">
      <c r="A2" s="33" t="s">
        <v>194</v>
      </c>
      <c r="B2" s="78"/>
      <c r="C2" s="78"/>
      <c r="D2" s="78"/>
      <c r="E2" s="33"/>
      <c r="F2" s="33"/>
    </row>
    <row r="3" spans="1:6" ht="15">
      <c r="A3" s="33" t="s">
        <v>64</v>
      </c>
      <c r="B3" s="79"/>
      <c r="C3" s="79"/>
      <c r="D3" s="79"/>
      <c r="E3" s="18"/>
      <c r="F3" s="18"/>
    </row>
    <row r="4" spans="1:6" ht="26.25" customHeight="1">
      <c r="A4" s="84"/>
      <c r="B4" s="291" t="s">
        <v>1</v>
      </c>
      <c r="C4" s="292" t="s">
        <v>106</v>
      </c>
      <c r="D4" s="82"/>
      <c r="E4" s="292" t="s">
        <v>107</v>
      </c>
      <c r="F4" s="149"/>
    </row>
    <row r="5" spans="2:6" ht="12" customHeight="1">
      <c r="B5" s="291"/>
      <c r="C5" s="293"/>
      <c r="D5" s="82"/>
      <c r="E5" s="293"/>
      <c r="F5" s="185"/>
    </row>
    <row r="6" spans="2:6" ht="15.75" customHeight="1">
      <c r="B6" s="109"/>
      <c r="C6" s="142"/>
      <c r="D6" s="82"/>
      <c r="E6" s="142"/>
      <c r="F6" s="186"/>
    </row>
    <row r="7" spans="1:6" ht="14.25">
      <c r="A7" s="267" t="s">
        <v>0</v>
      </c>
      <c r="B7" s="38"/>
      <c r="C7" s="38"/>
      <c r="D7" s="38"/>
      <c r="E7" s="38"/>
      <c r="F7" s="38"/>
    </row>
    <row r="8" spans="1:6" ht="14.25">
      <c r="A8" s="267" t="s">
        <v>65</v>
      </c>
      <c r="B8" s="35"/>
      <c r="C8" s="35"/>
      <c r="D8" s="35"/>
      <c r="E8" s="35"/>
      <c r="F8" s="35"/>
    </row>
    <row r="9" spans="1:6" ht="15">
      <c r="A9" s="268" t="s">
        <v>66</v>
      </c>
      <c r="B9" s="40">
        <v>15</v>
      </c>
      <c r="C9" s="152">
        <v>211681</v>
      </c>
      <c r="D9" s="40"/>
      <c r="E9" s="152">
        <v>224654</v>
      </c>
      <c r="F9" s="61"/>
    </row>
    <row r="10" spans="1:6" ht="15">
      <c r="A10" s="269" t="s">
        <v>67</v>
      </c>
      <c r="B10" s="40">
        <v>16</v>
      </c>
      <c r="C10" s="152">
        <v>4143</v>
      </c>
      <c r="D10" s="40"/>
      <c r="E10" s="152">
        <v>8524</v>
      </c>
      <c r="F10" s="61"/>
    </row>
    <row r="11" spans="1:6" ht="15">
      <c r="A11" s="268" t="s">
        <v>68</v>
      </c>
      <c r="B11" s="40">
        <v>17</v>
      </c>
      <c r="C11" s="152">
        <v>44759</v>
      </c>
      <c r="D11" s="40"/>
      <c r="E11" s="152">
        <v>39329</v>
      </c>
      <c r="F11" s="61"/>
    </row>
    <row r="12" spans="1:6" ht="15">
      <c r="A12" s="269" t="s">
        <v>69</v>
      </c>
      <c r="B12" s="40">
        <v>18</v>
      </c>
      <c r="C12" s="152">
        <v>86809</v>
      </c>
      <c r="D12" s="40"/>
      <c r="E12" s="152">
        <f>87147-1</f>
        <v>87146</v>
      </c>
      <c r="F12" s="61"/>
    </row>
    <row r="13" spans="1:6" ht="15">
      <c r="A13" s="269" t="s">
        <v>70</v>
      </c>
      <c r="B13" s="40">
        <v>19</v>
      </c>
      <c r="C13" s="152">
        <v>6062</v>
      </c>
      <c r="D13" s="40"/>
      <c r="E13" s="152">
        <v>6062</v>
      </c>
      <c r="F13" s="61"/>
    </row>
    <row r="14" spans="1:6" ht="15">
      <c r="A14" s="153" t="s">
        <v>71</v>
      </c>
      <c r="B14" s="40">
        <v>20</v>
      </c>
      <c r="C14" s="152">
        <v>11607</v>
      </c>
      <c r="D14" s="40"/>
      <c r="E14" s="152">
        <f>9620+1</f>
        <v>9621</v>
      </c>
      <c r="F14" s="61"/>
    </row>
    <row r="15" spans="1:6" ht="30">
      <c r="A15" s="270" t="s">
        <v>72</v>
      </c>
      <c r="B15" s="40">
        <v>21</v>
      </c>
      <c r="C15" s="152">
        <v>59725</v>
      </c>
      <c r="D15" s="40"/>
      <c r="E15" s="152">
        <v>91794</v>
      </c>
      <c r="F15" s="182"/>
    </row>
    <row r="16" spans="1:6" ht="15">
      <c r="A16" s="270" t="s">
        <v>73</v>
      </c>
      <c r="B16" s="40">
        <v>22</v>
      </c>
      <c r="C16" s="152">
        <v>11105</v>
      </c>
      <c r="D16" s="40"/>
      <c r="E16" s="152">
        <f>9957-60</f>
        <v>9897</v>
      </c>
      <c r="F16" s="182"/>
    </row>
    <row r="17" spans="1:9" ht="15">
      <c r="A17" s="15"/>
      <c r="B17" s="130"/>
      <c r="C17" s="63">
        <f>SUM(C9:C16)</f>
        <v>435891</v>
      </c>
      <c r="D17" s="35"/>
      <c r="E17" s="63">
        <f>SUM(E9:E16)</f>
        <v>477027</v>
      </c>
      <c r="F17" s="64"/>
      <c r="I17" s="149" t="s">
        <v>8</v>
      </c>
    </row>
    <row r="18" spans="1:6" ht="14.25" customHeight="1">
      <c r="A18" s="267" t="s">
        <v>74</v>
      </c>
      <c r="B18" s="35"/>
      <c r="C18" s="62"/>
      <c r="D18" s="35"/>
      <c r="E18" s="62"/>
      <c r="F18" s="62"/>
    </row>
    <row r="19" spans="1:6" ht="15">
      <c r="A19" s="268" t="s">
        <v>75</v>
      </c>
      <c r="B19" s="40">
        <v>23</v>
      </c>
      <c r="C19" s="61">
        <v>68160</v>
      </c>
      <c r="D19" s="40"/>
      <c r="E19" s="61">
        <v>61365</v>
      </c>
      <c r="F19" s="61"/>
    </row>
    <row r="20" spans="1:6" ht="15">
      <c r="A20" s="268" t="s">
        <v>76</v>
      </c>
      <c r="B20" s="40">
        <v>24</v>
      </c>
      <c r="C20" s="61">
        <v>114169</v>
      </c>
      <c r="D20" s="183"/>
      <c r="E20" s="61">
        <f>97015-1</f>
        <v>97014</v>
      </c>
      <c r="F20" s="182"/>
    </row>
    <row r="21" spans="1:6" ht="15">
      <c r="A21" s="268" t="s">
        <v>77</v>
      </c>
      <c r="B21" s="40">
        <v>25</v>
      </c>
      <c r="C21" s="152">
        <v>18382</v>
      </c>
      <c r="D21" s="40"/>
      <c r="E21" s="152">
        <v>27212</v>
      </c>
      <c r="F21" s="182"/>
    </row>
    <row r="22" spans="1:6" ht="15">
      <c r="A22" s="271" t="s">
        <v>78</v>
      </c>
      <c r="B22" s="40" t="s">
        <v>14</v>
      </c>
      <c r="C22" s="61">
        <v>3903</v>
      </c>
      <c r="D22" s="40"/>
      <c r="E22" s="61">
        <f>6047-3</f>
        <v>6044</v>
      </c>
      <c r="F22" s="182"/>
    </row>
    <row r="23" spans="1:6" ht="15">
      <c r="A23" s="272" t="s">
        <v>79</v>
      </c>
      <c r="B23" s="40" t="s">
        <v>178</v>
      </c>
      <c r="C23" s="152">
        <v>6057</v>
      </c>
      <c r="D23" s="40"/>
      <c r="E23" s="152">
        <v>6144</v>
      </c>
      <c r="F23" s="61"/>
    </row>
    <row r="24" spans="1:6" ht="15">
      <c r="A24" s="268" t="s">
        <v>80</v>
      </c>
      <c r="B24" s="40">
        <v>27</v>
      </c>
      <c r="C24" s="61">
        <f>3956-180</f>
        <v>3776</v>
      </c>
      <c r="D24" s="40"/>
      <c r="E24" s="61">
        <v>3959</v>
      </c>
      <c r="F24" s="61"/>
    </row>
    <row r="25" spans="1:6" ht="14.25">
      <c r="A25" s="33"/>
      <c r="B25" s="35"/>
      <c r="C25" s="63">
        <f>SUM(C19:C24)</f>
        <v>214447</v>
      </c>
      <c r="D25" s="35"/>
      <c r="E25" s="63">
        <f>SUM(E19:E24)</f>
        <v>201738</v>
      </c>
      <c r="F25" s="64"/>
    </row>
    <row r="26" spans="1:6" ht="8.25" customHeight="1">
      <c r="A26" s="33"/>
      <c r="B26" s="35"/>
      <c r="C26" s="64"/>
      <c r="D26" s="35"/>
      <c r="E26" s="64"/>
      <c r="F26" s="64"/>
    </row>
    <row r="27" spans="1:6" ht="15.75" customHeight="1" thickBot="1">
      <c r="A27" s="33" t="s">
        <v>81</v>
      </c>
      <c r="B27" s="130"/>
      <c r="C27" s="65">
        <f>SUM(C17+C25)</f>
        <v>650338</v>
      </c>
      <c r="D27" s="35"/>
      <c r="E27" s="65">
        <f>SUM(E17+E25)</f>
        <v>678765</v>
      </c>
      <c r="F27" s="64"/>
    </row>
    <row r="28" spans="1:6" ht="10.5" customHeight="1" thickTop="1">
      <c r="A28" s="18"/>
      <c r="B28" s="40"/>
      <c r="C28" s="62"/>
      <c r="D28" s="40"/>
      <c r="E28" s="62"/>
      <c r="F28" s="62"/>
    </row>
    <row r="29" spans="1:6" ht="15.75" customHeight="1">
      <c r="A29" s="33" t="s">
        <v>82</v>
      </c>
      <c r="B29" s="38"/>
      <c r="C29" s="85"/>
      <c r="D29" s="38"/>
      <c r="E29" s="85"/>
      <c r="F29" s="85"/>
    </row>
    <row r="30" spans="1:6" ht="17.25" customHeight="1">
      <c r="A30" s="33" t="s">
        <v>83</v>
      </c>
      <c r="B30" s="38"/>
      <c r="C30" s="85"/>
      <c r="D30" s="38"/>
      <c r="E30" s="85"/>
      <c r="F30" s="85"/>
    </row>
    <row r="31" spans="1:6" ht="15">
      <c r="A31" s="268" t="s">
        <v>84</v>
      </c>
      <c r="B31" s="73"/>
      <c r="C31" s="115">
        <v>134798</v>
      </c>
      <c r="D31" s="73"/>
      <c r="E31" s="115">
        <v>134798</v>
      </c>
      <c r="F31" s="115"/>
    </row>
    <row r="32" spans="1:7" ht="15">
      <c r="A32" s="268" t="s">
        <v>85</v>
      </c>
      <c r="B32" s="73"/>
      <c r="C32" s="115">
        <v>-33656</v>
      </c>
      <c r="D32" s="73"/>
      <c r="E32" s="115">
        <v>-34142</v>
      </c>
      <c r="F32" s="115"/>
      <c r="G32" s="98"/>
    </row>
    <row r="33" spans="1:6" ht="15">
      <c r="A33" s="268" t="s">
        <v>86</v>
      </c>
      <c r="B33" s="73"/>
      <c r="C33" s="115">
        <v>408807</v>
      </c>
      <c r="D33" s="73"/>
      <c r="E33" s="115">
        <f>382373+176</f>
        <v>382549</v>
      </c>
      <c r="F33" s="115"/>
    </row>
    <row r="34" spans="1:6" ht="15">
      <c r="A34" s="268" t="s">
        <v>87</v>
      </c>
      <c r="B34" s="73"/>
      <c r="C34" s="249">
        <v>27039</v>
      </c>
      <c r="D34" s="73"/>
      <c r="E34" s="249">
        <v>39439</v>
      </c>
      <c r="F34" s="182"/>
    </row>
    <row r="35" spans="1:6" ht="14.25">
      <c r="A35" s="33"/>
      <c r="B35" s="38">
        <v>28</v>
      </c>
      <c r="C35" s="193">
        <f>SUM(C31:C34)</f>
        <v>536988</v>
      </c>
      <c r="D35" s="40"/>
      <c r="E35" s="193">
        <f>SUM(E31:E34)</f>
        <v>522644</v>
      </c>
      <c r="F35" s="67"/>
    </row>
    <row r="36" spans="1:6" ht="14.25">
      <c r="A36" s="33" t="s">
        <v>88</v>
      </c>
      <c r="B36" s="35"/>
      <c r="C36" s="73"/>
      <c r="D36" s="73"/>
      <c r="E36" s="73"/>
      <c r="F36" s="73"/>
    </row>
    <row r="37" spans="1:6" ht="15">
      <c r="A37" s="33" t="s">
        <v>89</v>
      </c>
      <c r="B37" s="73"/>
      <c r="C37" s="73"/>
      <c r="D37" s="73"/>
      <c r="E37" s="73"/>
      <c r="F37" s="62"/>
    </row>
    <row r="38" spans="1:6" ht="15">
      <c r="A38" s="18" t="s">
        <v>90</v>
      </c>
      <c r="B38" s="73">
        <v>29</v>
      </c>
      <c r="C38" s="61">
        <v>15</v>
      </c>
      <c r="D38" s="73"/>
      <c r="E38" s="61">
        <v>2398</v>
      </c>
      <c r="F38" s="115"/>
    </row>
    <row r="39" spans="1:6" ht="15">
      <c r="A39" s="23" t="s">
        <v>91</v>
      </c>
      <c r="B39" s="73">
        <v>30</v>
      </c>
      <c r="C39" s="61">
        <v>5358</v>
      </c>
      <c r="D39" s="73"/>
      <c r="E39" s="61">
        <v>6209</v>
      </c>
      <c r="F39" s="182"/>
    </row>
    <row r="40" spans="1:6" ht="15">
      <c r="A40" s="121" t="s">
        <v>92</v>
      </c>
      <c r="B40" s="73">
        <v>31</v>
      </c>
      <c r="C40" s="61">
        <v>4427</v>
      </c>
      <c r="D40" s="73"/>
      <c r="E40" s="61">
        <v>4858</v>
      </c>
      <c r="F40" s="115"/>
    </row>
    <row r="41" spans="1:6" ht="15">
      <c r="A41" s="121" t="s">
        <v>93</v>
      </c>
      <c r="B41" s="73">
        <v>32</v>
      </c>
      <c r="C41" s="279">
        <v>0</v>
      </c>
      <c r="E41" s="61">
        <v>1610</v>
      </c>
      <c r="F41" s="115"/>
    </row>
    <row r="42" spans="1:6" ht="15">
      <c r="A42" s="121" t="s">
        <v>94</v>
      </c>
      <c r="B42" s="73">
        <v>33</v>
      </c>
      <c r="C42" s="61">
        <v>1533</v>
      </c>
      <c r="E42" s="61">
        <v>954</v>
      </c>
      <c r="F42" s="115"/>
    </row>
    <row r="43" spans="1:7" ht="15">
      <c r="A43" s="18" t="s">
        <v>95</v>
      </c>
      <c r="B43" s="73">
        <v>34</v>
      </c>
      <c r="C43" s="61">
        <v>4758</v>
      </c>
      <c r="D43" s="73"/>
      <c r="E43" s="61">
        <v>4638</v>
      </c>
      <c r="F43" s="115"/>
      <c r="G43" s="98"/>
    </row>
    <row r="44" spans="1:6" ht="15">
      <c r="A44" s="15"/>
      <c r="B44" s="35"/>
      <c r="C44" s="193">
        <f>SUM(C38:C43)</f>
        <v>16091</v>
      </c>
      <c r="D44" s="35"/>
      <c r="E44" s="193">
        <f>SUM(E38:E43)</f>
        <v>20667</v>
      </c>
      <c r="F44" s="67"/>
    </row>
    <row r="45" spans="1:6" ht="6.75" customHeight="1">
      <c r="A45" s="15"/>
      <c r="B45" s="35"/>
      <c r="C45" s="280"/>
      <c r="D45" s="35"/>
      <c r="E45" s="280"/>
      <c r="F45" s="67"/>
    </row>
    <row r="46" spans="1:6" ht="15">
      <c r="A46" s="33" t="s">
        <v>96</v>
      </c>
      <c r="B46" s="87"/>
      <c r="C46" s="87"/>
      <c r="D46" s="87"/>
      <c r="E46" s="87"/>
      <c r="F46" s="88"/>
    </row>
    <row r="47" spans="1:6" ht="15">
      <c r="A47" s="24" t="s">
        <v>97</v>
      </c>
      <c r="B47" s="40">
        <v>35</v>
      </c>
      <c r="C47" s="61">
        <v>73335</v>
      </c>
      <c r="D47" s="232"/>
      <c r="E47" s="61">
        <v>100359</v>
      </c>
      <c r="F47" s="115"/>
    </row>
    <row r="48" spans="1:6" ht="15">
      <c r="A48" s="24" t="s">
        <v>98</v>
      </c>
      <c r="B48" s="40">
        <v>29</v>
      </c>
      <c r="C48" s="61">
        <v>2404</v>
      </c>
      <c r="D48" s="40"/>
      <c r="E48" s="61">
        <v>7181</v>
      </c>
      <c r="F48" s="115"/>
    </row>
    <row r="49" spans="1:6" ht="15">
      <c r="A49" s="24" t="s">
        <v>99</v>
      </c>
      <c r="B49" s="40">
        <v>36</v>
      </c>
      <c r="C49" s="61">
        <v>7218</v>
      </c>
      <c r="D49" s="40"/>
      <c r="E49" s="61">
        <v>6074</v>
      </c>
      <c r="F49" s="115"/>
    </row>
    <row r="50" spans="1:6" ht="15">
      <c r="A50" s="24" t="s">
        <v>100</v>
      </c>
      <c r="B50" s="40">
        <v>37</v>
      </c>
      <c r="C50" s="61">
        <v>1273</v>
      </c>
      <c r="D50" s="40"/>
      <c r="E50" s="61">
        <v>6664</v>
      </c>
      <c r="F50" s="115"/>
    </row>
    <row r="51" spans="1:6" ht="15">
      <c r="A51" s="24" t="s">
        <v>101</v>
      </c>
      <c r="B51" s="40">
        <v>38</v>
      </c>
      <c r="C51" s="61">
        <v>2092</v>
      </c>
      <c r="D51" s="40"/>
      <c r="E51" s="61">
        <v>2329</v>
      </c>
      <c r="F51" s="115"/>
    </row>
    <row r="52" spans="1:6" ht="16.5" customHeight="1">
      <c r="A52" s="51" t="s">
        <v>102</v>
      </c>
      <c r="B52" s="40">
        <v>39</v>
      </c>
      <c r="C52" s="61">
        <v>7507</v>
      </c>
      <c r="D52" s="40"/>
      <c r="E52" s="61">
        <v>7266</v>
      </c>
      <c r="F52" s="115"/>
    </row>
    <row r="53" spans="1:6" ht="15">
      <c r="A53" s="24" t="s">
        <v>103</v>
      </c>
      <c r="B53" s="40">
        <v>40</v>
      </c>
      <c r="C53" s="61">
        <f>3611-1-180</f>
        <v>3430</v>
      </c>
      <c r="D53" s="40"/>
      <c r="E53" s="61">
        <v>5581</v>
      </c>
      <c r="F53" s="182"/>
    </row>
    <row r="54" spans="1:6" ht="14.25">
      <c r="A54" s="33"/>
      <c r="B54" s="35"/>
      <c r="C54" s="66">
        <f>SUM(C47:C53)</f>
        <v>97259</v>
      </c>
      <c r="D54" s="35"/>
      <c r="E54" s="66">
        <f>SUM(E47:E53)</f>
        <v>135454</v>
      </c>
      <c r="F54" s="67"/>
    </row>
    <row r="55" spans="1:6" ht="6.75" customHeight="1">
      <c r="A55" s="33"/>
      <c r="B55" s="35"/>
      <c r="C55" s="67"/>
      <c r="D55" s="35"/>
      <c r="E55" s="67"/>
      <c r="F55" s="67"/>
    </row>
    <row r="56" spans="1:6" ht="14.25">
      <c r="A56" s="86" t="s">
        <v>104</v>
      </c>
      <c r="B56" s="35"/>
      <c r="C56" s="68">
        <f>C44+C54</f>
        <v>113350</v>
      </c>
      <c r="D56" s="35"/>
      <c r="E56" s="68">
        <f>E44+E54</f>
        <v>156121</v>
      </c>
      <c r="F56" s="67"/>
    </row>
    <row r="57" spans="1:6" ht="5.25" customHeight="1">
      <c r="A57" s="89"/>
      <c r="B57" s="35"/>
      <c r="C57" s="67"/>
      <c r="D57" s="35"/>
      <c r="E57" s="67"/>
      <c r="F57" s="67"/>
    </row>
    <row r="58" spans="1:6" ht="15" thickBot="1">
      <c r="A58" s="33" t="s">
        <v>105</v>
      </c>
      <c r="B58" s="35"/>
      <c r="C58" s="69">
        <f>C35+C56</f>
        <v>650338</v>
      </c>
      <c r="D58" s="35"/>
      <c r="E58" s="69">
        <f>E35+E56</f>
        <v>678765</v>
      </c>
      <c r="F58" s="67"/>
    </row>
    <row r="59" spans="1:6" ht="7.5" customHeight="1" thickTop="1">
      <c r="A59" s="18"/>
      <c r="B59" s="40"/>
      <c r="C59" s="117"/>
      <c r="D59" s="40"/>
      <c r="E59" s="117"/>
      <c r="F59" s="117"/>
    </row>
    <row r="60" spans="1:6" ht="17.25" customHeight="1">
      <c r="A60" s="18"/>
      <c r="B60" s="40"/>
      <c r="C60" s="117"/>
      <c r="D60" s="40"/>
      <c r="E60" s="117"/>
      <c r="F60" s="117"/>
    </row>
    <row r="61" spans="1:6" ht="15" customHeight="1">
      <c r="A61" s="93" t="str">
        <f>'IS'!A45</f>
        <v>Приложения на страницах с 5 до 146 являются неотъемлемой частью финансового отчета индивидуалния финансов отчет.</v>
      </c>
      <c r="B61" s="94"/>
      <c r="C61" s="135"/>
      <c r="D61" s="135"/>
      <c r="E61" s="135"/>
      <c r="F61" s="135"/>
    </row>
    <row r="62" spans="1:6" ht="18.75" customHeight="1">
      <c r="A62" s="93" t="s">
        <v>189</v>
      </c>
      <c r="B62" s="94"/>
      <c r="C62" s="135"/>
      <c r="D62" s="135"/>
      <c r="E62" s="135"/>
      <c r="F62" s="135"/>
    </row>
    <row r="63" spans="1:6" s="14" customFormat="1" ht="15">
      <c r="A63" s="13" t="s">
        <v>60</v>
      </c>
      <c r="B63" s="37"/>
      <c r="C63" s="132"/>
      <c r="D63" s="37"/>
      <c r="E63" s="132"/>
      <c r="F63" s="131"/>
    </row>
    <row r="64" spans="1:6" s="14" customFormat="1" ht="13.5" customHeight="1">
      <c r="A64" s="70" t="s">
        <v>25</v>
      </c>
      <c r="B64" s="37"/>
      <c r="C64" s="37"/>
      <c r="D64" s="37"/>
      <c r="E64" s="131"/>
      <c r="F64" s="131"/>
    </row>
    <row r="65" spans="1:6" s="14" customFormat="1" ht="6" customHeight="1">
      <c r="A65" s="70"/>
      <c r="B65" s="37"/>
      <c r="C65" s="37"/>
      <c r="D65" s="37"/>
      <c r="E65" s="37"/>
      <c r="F65" s="37"/>
    </row>
    <row r="66" spans="1:6" s="14" customFormat="1" ht="13.5" customHeight="1">
      <c r="A66" s="13" t="str">
        <f>'IS'!A52</f>
        <v>Финансовый директор: </v>
      </c>
      <c r="B66" s="37"/>
      <c r="C66" s="37"/>
      <c r="D66" s="37"/>
      <c r="E66" s="37"/>
      <c r="F66" s="37"/>
    </row>
    <row r="67" spans="1:6" s="14" customFormat="1" ht="12.75" customHeight="1">
      <c r="A67" s="70" t="str">
        <f>'IS'!A53</f>
        <v>Борис Борисов</v>
      </c>
      <c r="B67" s="37"/>
      <c r="C67" s="37"/>
      <c r="D67" s="37"/>
      <c r="E67" s="131"/>
      <c r="F67" s="131"/>
    </row>
    <row r="68" spans="1:6" s="14" customFormat="1" ht="4.5" customHeight="1">
      <c r="A68" s="70"/>
      <c r="B68" s="37"/>
      <c r="C68" s="37"/>
      <c r="D68" s="37"/>
      <c r="E68" s="37"/>
      <c r="F68" s="37"/>
    </row>
    <row r="69" spans="1:6" s="14" customFormat="1" ht="12" customHeight="1">
      <c r="A69" s="75" t="s">
        <v>62</v>
      </c>
      <c r="B69" s="37"/>
      <c r="C69" s="37"/>
      <c r="D69" s="37"/>
      <c r="E69" s="37"/>
      <c r="F69" s="37"/>
    </row>
    <row r="70" spans="1:6" s="14" customFormat="1" ht="12.75" customHeight="1">
      <c r="A70" s="76" t="s">
        <v>5</v>
      </c>
      <c r="B70" s="37"/>
      <c r="C70" s="37"/>
      <c r="D70" s="37"/>
      <c r="E70" s="37"/>
      <c r="F70" s="37"/>
    </row>
    <row r="71" spans="1:6" s="14" customFormat="1" ht="12.75" customHeight="1">
      <c r="A71" s="254"/>
      <c r="B71" s="37"/>
      <c r="C71" s="37"/>
      <c r="D71" s="37"/>
      <c r="E71" s="37"/>
      <c r="F71" s="37"/>
    </row>
    <row r="72" ht="12.75">
      <c r="A72" s="255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SheetLayoutView="100" zoomScalePageLayoutView="0" workbookViewId="0" topLeftCell="A1">
      <selection activeCell="A66" sqref="A66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AO "СОФАРМА" </v>
      </c>
      <c r="B1" s="195"/>
      <c r="C1" s="195"/>
      <c r="D1" s="195"/>
      <c r="E1" s="195"/>
    </row>
    <row r="2" spans="1:5" s="3" customFormat="1" ht="15">
      <c r="A2" s="17" t="s">
        <v>195</v>
      </c>
      <c r="B2" s="43"/>
      <c r="C2" s="261"/>
      <c r="D2" s="43"/>
      <c r="E2" s="43"/>
    </row>
    <row r="3" spans="1:5" s="3" customFormat="1" ht="15">
      <c r="A3" s="80" t="str">
        <f>'IS'!A3</f>
        <v>за год, закончившийся 31 декабря 2020 года</v>
      </c>
      <c r="B3" s="43"/>
      <c r="C3" s="43"/>
      <c r="D3" s="43"/>
      <c r="E3" s="43"/>
    </row>
    <row r="4" spans="1:5" ht="17.25" customHeight="1">
      <c r="A4" s="294" t="s">
        <v>1</v>
      </c>
      <c r="B4" s="294"/>
      <c r="C4" s="55">
        <v>2020</v>
      </c>
      <c r="D4" s="58"/>
      <c r="E4" s="55">
        <v>2019</v>
      </c>
    </row>
    <row r="5" spans="1:5" ht="14.25" customHeight="1">
      <c r="A5" s="44"/>
      <c r="B5" s="12"/>
      <c r="C5" s="41" t="s">
        <v>2</v>
      </c>
      <c r="D5" s="12"/>
      <c r="E5" s="41" t="s">
        <v>2</v>
      </c>
    </row>
    <row r="6" spans="1:5" ht="12.75" customHeight="1">
      <c r="A6" s="44"/>
      <c r="B6" s="12"/>
      <c r="C6" s="142"/>
      <c r="D6" s="12"/>
      <c r="E6" s="142"/>
    </row>
    <row r="7" spans="1:5" ht="15">
      <c r="A7" s="273" t="s">
        <v>108</v>
      </c>
      <c r="B7" s="45"/>
      <c r="C7" s="46"/>
      <c r="D7" s="45"/>
      <c r="E7" s="46"/>
    </row>
    <row r="8" spans="1:5" ht="15">
      <c r="A8" s="274" t="s">
        <v>109</v>
      </c>
      <c r="B8" s="45"/>
      <c r="C8" s="71">
        <v>207344</v>
      </c>
      <c r="D8" s="45"/>
      <c r="E8" s="71">
        <v>232058</v>
      </c>
    </row>
    <row r="9" spans="1:5" ht="15">
      <c r="A9" s="274" t="s">
        <v>110</v>
      </c>
      <c r="B9" s="45"/>
      <c r="C9" s="71">
        <v>-118969</v>
      </c>
      <c r="D9" s="45"/>
      <c r="E9" s="71">
        <v>-122956</v>
      </c>
    </row>
    <row r="10" spans="1:5" ht="15">
      <c r="A10" s="274" t="s">
        <v>111</v>
      </c>
      <c r="B10" s="45"/>
      <c r="C10" s="71">
        <v>-48807</v>
      </c>
      <c r="D10" s="45"/>
      <c r="E10" s="71">
        <v>-46835</v>
      </c>
    </row>
    <row r="11" spans="1:5" s="6" customFormat="1" ht="15">
      <c r="A11" s="274" t="s">
        <v>112</v>
      </c>
      <c r="B11" s="48"/>
      <c r="C11" s="71">
        <v>-8803</v>
      </c>
      <c r="D11" s="48"/>
      <c r="E11" s="71">
        <v>-9439</v>
      </c>
    </row>
    <row r="12" spans="1:5" s="6" customFormat="1" ht="15">
      <c r="A12" s="274" t="s">
        <v>113</v>
      </c>
      <c r="B12" s="48"/>
      <c r="C12" s="71">
        <v>3583</v>
      </c>
      <c r="D12" s="48"/>
      <c r="E12" s="71">
        <v>1786</v>
      </c>
    </row>
    <row r="13" spans="1:5" s="6" customFormat="1" ht="15">
      <c r="A13" s="47" t="s">
        <v>190</v>
      </c>
      <c r="B13" s="48"/>
      <c r="C13" s="71">
        <v>-4268</v>
      </c>
      <c r="D13" s="48"/>
      <c r="E13" s="71">
        <v>-4570</v>
      </c>
    </row>
    <row r="14" spans="1:5" s="6" customFormat="1" ht="25.5">
      <c r="A14" s="47" t="s">
        <v>114</v>
      </c>
      <c r="B14" s="48"/>
      <c r="C14" s="71">
        <v>-1654</v>
      </c>
      <c r="D14" s="48"/>
      <c r="E14" s="71">
        <v>-1656</v>
      </c>
    </row>
    <row r="15" spans="1:5" s="6" customFormat="1" ht="15">
      <c r="A15" s="47" t="s">
        <v>115</v>
      </c>
      <c r="B15" s="48"/>
      <c r="C15" s="71">
        <v>-235</v>
      </c>
      <c r="D15" s="48"/>
      <c r="E15" s="71">
        <v>-187</v>
      </c>
    </row>
    <row r="16" spans="1:5" ht="15">
      <c r="A16" s="47" t="s">
        <v>191</v>
      </c>
      <c r="B16" s="48"/>
      <c r="C16" s="71">
        <f>-743-180</f>
        <v>-923</v>
      </c>
      <c r="D16" s="48"/>
      <c r="E16" s="71">
        <v>-610</v>
      </c>
    </row>
    <row r="17" spans="1:5" s="6" customFormat="1" ht="14.25">
      <c r="A17" s="150" t="s">
        <v>116</v>
      </c>
      <c r="B17" s="48"/>
      <c r="C17" s="72">
        <f>SUM(C8:C16)</f>
        <v>27268</v>
      </c>
      <c r="D17" s="48"/>
      <c r="E17" s="72">
        <f>SUM(E8:E16)</f>
        <v>47591</v>
      </c>
    </row>
    <row r="18" spans="1:5" s="6" customFormat="1" ht="6" customHeight="1">
      <c r="A18" s="42"/>
      <c r="B18" s="48"/>
      <c r="C18" s="59"/>
      <c r="D18" s="48"/>
      <c r="E18" s="59"/>
    </row>
    <row r="19" spans="1:5" s="6" customFormat="1" ht="14.25">
      <c r="A19" s="275" t="s">
        <v>117</v>
      </c>
      <c r="B19" s="48"/>
      <c r="C19" s="59"/>
      <c r="D19" s="48"/>
      <c r="E19" s="59"/>
    </row>
    <row r="20" spans="1:5" ht="15">
      <c r="A20" s="274" t="s">
        <v>118</v>
      </c>
      <c r="B20" s="48"/>
      <c r="C20" s="71">
        <v>-7570</v>
      </c>
      <c r="D20" s="71"/>
      <c r="E20" s="71">
        <v>-8817</v>
      </c>
    </row>
    <row r="21" spans="1:5" ht="15">
      <c r="A21" s="276" t="s">
        <v>119</v>
      </c>
      <c r="B21" s="48"/>
      <c r="C21" s="71">
        <v>1257</v>
      </c>
      <c r="D21" s="71"/>
      <c r="E21" s="71">
        <v>117</v>
      </c>
    </row>
    <row r="22" spans="1:5" ht="15">
      <c r="A22" s="47" t="s">
        <v>120</v>
      </c>
      <c r="B22" s="48"/>
      <c r="C22" s="71">
        <v>-178</v>
      </c>
      <c r="D22" s="71"/>
      <c r="E22" s="71">
        <v>0</v>
      </c>
    </row>
    <row r="23" spans="1:5" ht="15">
      <c r="A23" s="47" t="s">
        <v>121</v>
      </c>
      <c r="B23" s="48"/>
      <c r="C23" s="71">
        <v>-5417</v>
      </c>
      <c r="D23" s="71"/>
      <c r="E23" s="71">
        <v>-193</v>
      </c>
    </row>
    <row r="24" spans="1:5" ht="15">
      <c r="A24" s="47" t="s">
        <v>122</v>
      </c>
      <c r="B24" s="48"/>
      <c r="C24" s="71">
        <v>0</v>
      </c>
      <c r="D24" s="71"/>
      <c r="E24" s="71">
        <v>-192</v>
      </c>
    </row>
    <row r="25" spans="1:5" ht="15">
      <c r="A25" s="47" t="s">
        <v>123</v>
      </c>
      <c r="B25" s="48"/>
      <c r="C25" s="71">
        <v>1</v>
      </c>
      <c r="D25" s="71"/>
      <c r="E25" s="71">
        <v>4799</v>
      </c>
    </row>
    <row r="26" spans="1:5" ht="15">
      <c r="A26" s="47" t="s">
        <v>124</v>
      </c>
      <c r="B26" s="48"/>
      <c r="C26" s="71">
        <v>-2708</v>
      </c>
      <c r="D26" s="154"/>
      <c r="E26" s="71">
        <v>-2170</v>
      </c>
    </row>
    <row r="27" spans="1:5" ht="15">
      <c r="A27" s="47" t="s">
        <v>125</v>
      </c>
      <c r="B27" s="48"/>
      <c r="C27" s="71">
        <v>56</v>
      </c>
      <c r="D27" s="154"/>
      <c r="E27" s="71">
        <v>90</v>
      </c>
    </row>
    <row r="28" spans="1:5" s="194" customFormat="1" ht="15">
      <c r="A28" s="47" t="s">
        <v>126</v>
      </c>
      <c r="B28" s="48"/>
      <c r="C28" s="71">
        <v>-3485</v>
      </c>
      <c r="D28" s="154"/>
      <c r="E28" s="71">
        <v>-11193</v>
      </c>
    </row>
    <row r="29" spans="1:5" ht="15">
      <c r="A29" s="47" t="s">
        <v>127</v>
      </c>
      <c r="B29" s="48"/>
      <c r="C29" s="71">
        <v>617</v>
      </c>
      <c r="D29" s="154"/>
      <c r="E29" s="71">
        <v>1627</v>
      </c>
    </row>
    <row r="30" spans="1:5" ht="15">
      <c r="A30" s="47" t="s">
        <v>128</v>
      </c>
      <c r="B30" s="48"/>
      <c r="C30" s="71">
        <v>9138</v>
      </c>
      <c r="D30" s="71"/>
      <c r="E30" s="71">
        <v>9114</v>
      </c>
    </row>
    <row r="31" spans="1:5" ht="25.5">
      <c r="A31" s="92" t="s">
        <v>129</v>
      </c>
      <c r="B31" s="48"/>
      <c r="C31" s="71">
        <v>302</v>
      </c>
      <c r="D31" s="154"/>
      <c r="E31" s="71">
        <v>160</v>
      </c>
    </row>
    <row r="32" spans="1:5" ht="15">
      <c r="A32" s="50" t="s">
        <v>130</v>
      </c>
      <c r="B32" s="48"/>
      <c r="C32" s="71">
        <v>-5290</v>
      </c>
      <c r="D32" s="71"/>
      <c r="E32" s="71">
        <v>-94040</v>
      </c>
    </row>
    <row r="33" spans="1:5" ht="15">
      <c r="A33" s="47" t="s">
        <v>131</v>
      </c>
      <c r="B33" s="48"/>
      <c r="C33" s="71">
        <v>38509</v>
      </c>
      <c r="D33" s="71"/>
      <c r="E33" s="71">
        <v>26104</v>
      </c>
    </row>
    <row r="34" spans="1:5" ht="15">
      <c r="A34" s="47" t="s">
        <v>132</v>
      </c>
      <c r="B34" s="48"/>
      <c r="C34" s="71">
        <v>-978</v>
      </c>
      <c r="D34" s="71"/>
      <c r="E34" s="71">
        <v>-8523</v>
      </c>
    </row>
    <row r="35" spans="1:5" ht="15">
      <c r="A35" s="47" t="s">
        <v>133</v>
      </c>
      <c r="B35" s="48"/>
      <c r="C35" s="71">
        <v>1840</v>
      </c>
      <c r="D35" s="71"/>
      <c r="E35" s="71">
        <v>2405</v>
      </c>
    </row>
    <row r="36" spans="1:5" ht="15">
      <c r="A36" s="47" t="s">
        <v>134</v>
      </c>
      <c r="B36" s="48"/>
      <c r="C36" s="71">
        <v>2045</v>
      </c>
      <c r="D36" s="71"/>
      <c r="E36" s="71">
        <v>3264</v>
      </c>
    </row>
    <row r="37" spans="1:5" ht="25.5">
      <c r="A37" s="283" t="s">
        <v>192</v>
      </c>
      <c r="B37" s="262"/>
      <c r="C37" s="72">
        <f>SUM(C20:C36)</f>
        <v>28139</v>
      </c>
      <c r="D37" s="48"/>
      <c r="E37" s="72">
        <f>SUM(E20:E36)</f>
        <v>-77448</v>
      </c>
    </row>
    <row r="38" spans="1:5" ht="15">
      <c r="A38" s="150"/>
      <c r="B38" s="48"/>
      <c r="C38" s="59"/>
      <c r="D38" s="48"/>
      <c r="E38" s="59"/>
    </row>
    <row r="39" spans="1:5" ht="6.75" customHeight="1">
      <c r="A39" s="47"/>
      <c r="B39" s="48"/>
      <c r="C39" s="60"/>
      <c r="D39" s="48"/>
      <c r="E39" s="60"/>
    </row>
    <row r="40" spans="1:2" ht="13.5" customHeight="1">
      <c r="A40" s="49" t="s">
        <v>135</v>
      </c>
      <c r="B40" s="48"/>
    </row>
    <row r="41" spans="1:5" ht="15">
      <c r="A41" s="47" t="s">
        <v>136</v>
      </c>
      <c r="B41" s="48"/>
      <c r="C41" s="71">
        <v>28</v>
      </c>
      <c r="D41" s="154"/>
      <c r="E41" s="71">
        <v>24</v>
      </c>
    </row>
    <row r="42" spans="1:5" ht="15">
      <c r="A42" s="47" t="s">
        <v>137</v>
      </c>
      <c r="B42" s="48"/>
      <c r="C42" s="71">
        <v>-7212</v>
      </c>
      <c r="D42" s="154"/>
      <c r="E42" s="71">
        <v>-7207</v>
      </c>
    </row>
    <row r="43" spans="1:5" ht="25.5">
      <c r="A43" s="47" t="s">
        <v>138</v>
      </c>
      <c r="B43" s="48"/>
      <c r="C43" s="71">
        <f>3797-30798</f>
        <v>-27001</v>
      </c>
      <c r="D43" s="154"/>
      <c r="E43" s="71">
        <v>34685</v>
      </c>
    </row>
    <row r="44" spans="1:5" ht="25.5">
      <c r="A44" s="47" t="s">
        <v>139</v>
      </c>
      <c r="B44" s="48"/>
      <c r="C44" s="71">
        <v>-117</v>
      </c>
      <c r="D44" s="154"/>
      <c r="E44" s="71">
        <v>-240</v>
      </c>
    </row>
    <row r="45" spans="1:5" ht="15">
      <c r="A45" s="47" t="s">
        <v>140</v>
      </c>
      <c r="B45" s="48"/>
      <c r="C45" s="71">
        <v>805</v>
      </c>
      <c r="D45" s="154"/>
      <c r="E45" s="71">
        <v>0</v>
      </c>
    </row>
    <row r="46" spans="1:5" ht="15">
      <c r="A46" s="47" t="s">
        <v>85</v>
      </c>
      <c r="B46" s="48"/>
      <c r="C46" s="71">
        <v>-463</v>
      </c>
      <c r="D46" s="154"/>
      <c r="E46" s="71">
        <v>-805</v>
      </c>
    </row>
    <row r="47" spans="1:5" ht="15">
      <c r="A47" s="47" t="s">
        <v>141</v>
      </c>
      <c r="B47" s="48"/>
      <c r="C47" s="71">
        <v>-19944</v>
      </c>
      <c r="D47" s="154"/>
      <c r="E47" s="71">
        <v>-28</v>
      </c>
    </row>
    <row r="48" spans="1:5" ht="15">
      <c r="A48" s="47" t="s">
        <v>142</v>
      </c>
      <c r="B48" s="48"/>
      <c r="C48" s="71">
        <v>0</v>
      </c>
      <c r="D48" s="154"/>
      <c r="E48" s="71">
        <v>-1038</v>
      </c>
    </row>
    <row r="49" spans="1:5" ht="15">
      <c r="A49" s="47" t="s">
        <v>143</v>
      </c>
      <c r="B49" s="48"/>
      <c r="C49" s="71">
        <v>-1928</v>
      </c>
      <c r="D49" s="154"/>
      <c r="E49" s="71">
        <v>-672</v>
      </c>
    </row>
    <row r="50" spans="1:5" ht="15">
      <c r="A50" s="228" t="s">
        <v>144</v>
      </c>
      <c r="B50" s="48"/>
      <c r="C50" s="71">
        <v>242</v>
      </c>
      <c r="D50" s="154"/>
      <c r="E50" s="71">
        <v>126</v>
      </c>
    </row>
    <row r="51" spans="1:5" s="6" customFormat="1" ht="14.25">
      <c r="A51" s="227" t="s">
        <v>145</v>
      </c>
      <c r="B51" s="48"/>
      <c r="C51" s="72">
        <f>SUM(C41:C50)</f>
        <v>-55590</v>
      </c>
      <c r="D51" s="48"/>
      <c r="E51" s="72">
        <f>SUM(E41:E50)</f>
        <v>24845</v>
      </c>
    </row>
    <row r="52" spans="1:5" ht="17.25" customHeight="1">
      <c r="A52" s="229" t="s">
        <v>146</v>
      </c>
      <c r="B52" s="48"/>
      <c r="C52" s="230">
        <f>C17+C37+C51</f>
        <v>-183</v>
      </c>
      <c r="D52" s="48"/>
      <c r="E52" s="230">
        <f>E17+E37+E51</f>
        <v>-5012</v>
      </c>
    </row>
    <row r="53" spans="2:5" s="19" customFormat="1" ht="6.75" customHeight="1">
      <c r="B53" s="48"/>
      <c r="C53" s="59"/>
      <c r="D53" s="48"/>
      <c r="E53" s="59"/>
    </row>
    <row r="54" spans="1:5" s="19" customFormat="1" ht="15.75" customHeight="1">
      <c r="A54" s="228" t="s">
        <v>147</v>
      </c>
      <c r="B54" s="48"/>
      <c r="C54" s="71">
        <f>E56</f>
        <v>3959</v>
      </c>
      <c r="D54" s="48"/>
      <c r="E54" s="71">
        <v>8971</v>
      </c>
    </row>
    <row r="55" spans="2:5" s="20" customFormat="1" ht="4.5" customHeight="1">
      <c r="B55" s="48"/>
      <c r="C55" s="231"/>
      <c r="D55" s="48"/>
      <c r="E55" s="231"/>
    </row>
    <row r="56" spans="1:5" s="20" customFormat="1" ht="15" customHeight="1" thickBot="1">
      <c r="A56" s="227" t="s">
        <v>148</v>
      </c>
      <c r="B56" s="257">
        <v>27</v>
      </c>
      <c r="C56" s="284">
        <f>C54+C52</f>
        <v>3776</v>
      </c>
      <c r="D56" s="48"/>
      <c r="E56" s="284">
        <f>E54+E52</f>
        <v>3959</v>
      </c>
    </row>
    <row r="57" spans="2:5" ht="16.5" thickTop="1">
      <c r="B57" s="257"/>
      <c r="C57" s="285"/>
      <c r="D57" s="286"/>
      <c r="E57" s="285"/>
    </row>
    <row r="58" spans="2:5" ht="12" customHeight="1">
      <c r="B58" s="45"/>
      <c r="C58" s="129"/>
      <c r="D58" s="45"/>
      <c r="E58" s="129"/>
    </row>
    <row r="59" spans="1:4" ht="27.75" customHeight="1">
      <c r="A59" s="74" t="str">
        <f>SFP!A61</f>
        <v>Приложения на страницах с 5 до 146 являются неотъемлемой частью финансового отчета индивидуалния финансов отчет.</v>
      </c>
      <c r="B59" s="45"/>
      <c r="C59" s="116"/>
      <c r="D59" s="45"/>
    </row>
    <row r="60" spans="1:4" ht="15">
      <c r="A60" s="74"/>
      <c r="B60" s="45"/>
      <c r="C60" s="116"/>
      <c r="D60" s="45"/>
    </row>
    <row r="61" spans="1:4" ht="15">
      <c r="A61" s="74" t="str">
        <f>SFP!A63</f>
        <v>Исполнительный директор: </v>
      </c>
      <c r="B61" s="45"/>
      <c r="C61" s="116"/>
      <c r="D61" s="45"/>
    </row>
    <row r="62" spans="1:4" ht="15">
      <c r="A62" s="190" t="s">
        <v>149</v>
      </c>
      <c r="B62" s="45"/>
      <c r="C62" s="45"/>
      <c r="D62" s="45"/>
    </row>
    <row r="63" spans="1:4" ht="15">
      <c r="A63" s="191" t="s">
        <v>61</v>
      </c>
      <c r="B63" s="45"/>
      <c r="C63" s="45"/>
      <c r="D63" s="45"/>
    </row>
    <row r="64" spans="1:4" ht="15">
      <c r="A64" s="190" t="str">
        <f>'[1]SFP'!A63</f>
        <v>Борис Борисов</v>
      </c>
      <c r="B64" s="45"/>
      <c r="C64" s="45"/>
      <c r="D64" s="45"/>
    </row>
    <row r="65" spans="1:4" ht="15">
      <c r="A65" s="192" t="s">
        <v>62</v>
      </c>
      <c r="B65" s="45"/>
      <c r="C65" s="45"/>
      <c r="D65" s="45"/>
    </row>
    <row r="66" spans="1:4" ht="15">
      <c r="A66" s="190" t="str">
        <f>'[2]IS'!A50</f>
        <v>Йорданка Петкова</v>
      </c>
      <c r="B66" s="45"/>
      <c r="C66" s="45"/>
      <c r="D66" s="45"/>
    </row>
    <row r="67" ht="15">
      <c r="A67" s="252"/>
    </row>
    <row r="68" ht="15">
      <c r="A68" s="253"/>
    </row>
    <row r="69" ht="15">
      <c r="A69" s="90"/>
    </row>
    <row r="70" ht="15">
      <c r="A70" s="91"/>
    </row>
    <row r="71" ht="15">
      <c r="A71" s="91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90" zoomScaleSheetLayoutView="90" zoomScalePageLayoutView="0" workbookViewId="0" topLeftCell="A1">
      <selection activeCell="Q4" sqref="Q4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96" t="s">
        <v>196</v>
      </c>
      <c r="B2" s="296"/>
      <c r="C2" s="296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ht="18" customHeight="1">
      <c r="A3" s="80" t="str">
        <f>CFS!A3</f>
        <v>за год, закончившийся 31 декабря 2020 года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7" customFormat="1" ht="15" customHeight="1">
      <c r="A4" s="295"/>
      <c r="B4" s="295" t="s">
        <v>1</v>
      </c>
      <c r="C4" s="155"/>
      <c r="D4" s="295" t="s">
        <v>84</v>
      </c>
      <c r="E4" s="155"/>
      <c r="F4" s="295" t="s">
        <v>172</v>
      </c>
      <c r="G4" s="155"/>
      <c r="H4" s="295" t="s">
        <v>173</v>
      </c>
      <c r="I4" s="156"/>
      <c r="J4" s="295" t="s">
        <v>174</v>
      </c>
      <c r="K4" s="155"/>
      <c r="L4" s="298" t="s">
        <v>175</v>
      </c>
      <c r="M4" s="156"/>
      <c r="N4" s="295" t="s">
        <v>176</v>
      </c>
      <c r="O4" s="156"/>
      <c r="P4" s="295" t="s">
        <v>87</v>
      </c>
      <c r="Q4" s="156"/>
      <c r="R4" s="295" t="s">
        <v>177</v>
      </c>
    </row>
    <row r="5" spans="1:18" s="108" customFormat="1" ht="34.5" customHeight="1">
      <c r="A5" s="295"/>
      <c r="B5" s="295"/>
      <c r="C5" s="155"/>
      <c r="D5" s="295"/>
      <c r="E5" s="157"/>
      <c r="F5" s="295"/>
      <c r="G5" s="157"/>
      <c r="H5" s="295"/>
      <c r="I5" s="158"/>
      <c r="J5" s="295"/>
      <c r="K5" s="157"/>
      <c r="L5" s="298"/>
      <c r="M5" s="158"/>
      <c r="N5" s="295"/>
      <c r="O5" s="158"/>
      <c r="P5" s="295"/>
      <c r="Q5" s="158"/>
      <c r="R5" s="295"/>
    </row>
    <row r="6" spans="1:18" s="22" customFormat="1" ht="15">
      <c r="A6" s="159"/>
      <c r="B6" s="160"/>
      <c r="C6" s="160"/>
      <c r="D6" s="161" t="s">
        <v>2</v>
      </c>
      <c r="E6" s="161"/>
      <c r="F6" s="161" t="s">
        <v>2</v>
      </c>
      <c r="G6" s="161"/>
      <c r="H6" s="161" t="s">
        <v>2</v>
      </c>
      <c r="I6" s="161"/>
      <c r="J6" s="161" t="s">
        <v>2</v>
      </c>
      <c r="K6" s="161"/>
      <c r="L6" s="161" t="s">
        <v>2</v>
      </c>
      <c r="M6" s="161"/>
      <c r="N6" s="161" t="s">
        <v>2</v>
      </c>
      <c r="O6" s="161"/>
      <c r="P6" s="161" t="s">
        <v>2</v>
      </c>
      <c r="Q6" s="161"/>
      <c r="R6" s="161" t="s">
        <v>2</v>
      </c>
    </row>
    <row r="7" spans="1:18" s="21" customFormat="1" ht="5.25" customHeight="1">
      <c r="A7" s="162"/>
      <c r="B7" s="162"/>
      <c r="C7" s="162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99"/>
      <c r="Q7" s="161"/>
      <c r="R7" s="161"/>
    </row>
    <row r="8" spans="1:20" s="14" customFormat="1" ht="15.75" customHeight="1">
      <c r="A8" s="162"/>
      <c r="B8" s="162"/>
      <c r="C8" s="162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99"/>
      <c r="Q8" s="161"/>
      <c r="R8" s="161"/>
      <c r="S8" s="112"/>
      <c r="T8" s="112"/>
    </row>
    <row r="9" spans="1:20" s="14" customFormat="1" ht="13.5" customHeight="1">
      <c r="A9" s="163" t="s">
        <v>151</v>
      </c>
      <c r="B9" s="164">
        <v>28</v>
      </c>
      <c r="C9" s="164"/>
      <c r="D9" s="200">
        <v>134798</v>
      </c>
      <c r="E9" s="148"/>
      <c r="F9" s="200">
        <v>-33337</v>
      </c>
      <c r="G9" s="172"/>
      <c r="H9" s="200">
        <v>55967</v>
      </c>
      <c r="I9" s="173"/>
      <c r="J9" s="200">
        <v>22433</v>
      </c>
      <c r="K9" s="173"/>
      <c r="L9" s="200">
        <v>2933</v>
      </c>
      <c r="M9" s="173"/>
      <c r="N9" s="200">
        <v>275977</v>
      </c>
      <c r="O9" s="173"/>
      <c r="P9" s="200">
        <v>30448</v>
      </c>
      <c r="Q9" s="173"/>
      <c r="R9" s="200">
        <v>489219</v>
      </c>
      <c r="S9" s="112"/>
      <c r="T9" s="112"/>
    </row>
    <row r="10" spans="1:20" s="14" customFormat="1" ht="13.5" customHeight="1">
      <c r="A10" s="198" t="s">
        <v>152</v>
      </c>
      <c r="B10" s="198"/>
      <c r="C10" s="198"/>
      <c r="D10" s="148"/>
      <c r="E10" s="148"/>
      <c r="F10" s="148"/>
      <c r="G10" s="148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7"/>
      <c r="S10" s="112"/>
      <c r="T10" s="112"/>
    </row>
    <row r="11" spans="1:18" s="14" customFormat="1" ht="15">
      <c r="A11" s="165" t="s">
        <v>197</v>
      </c>
      <c r="B11" s="168"/>
      <c r="C11" s="168"/>
      <c r="D11" s="209">
        <f>D12</f>
        <v>0</v>
      </c>
      <c r="E11" s="148"/>
      <c r="F11" s="210">
        <f>F12</f>
        <v>-805</v>
      </c>
      <c r="G11" s="148"/>
      <c r="H11" s="209">
        <f>H12</f>
        <v>0</v>
      </c>
      <c r="I11" s="162"/>
      <c r="J11" s="209">
        <f>J12</f>
        <v>0</v>
      </c>
      <c r="K11" s="162"/>
      <c r="L11" s="209">
        <f>L12</f>
        <v>0</v>
      </c>
      <c r="M11" s="162"/>
      <c r="N11" s="209">
        <f>N12</f>
        <v>0</v>
      </c>
      <c r="O11" s="162"/>
      <c r="P11" s="209">
        <f>P12</f>
        <v>0</v>
      </c>
      <c r="Q11" s="162"/>
      <c r="R11" s="206">
        <f>R12</f>
        <v>-805</v>
      </c>
    </row>
    <row r="12" spans="1:18" s="14" customFormat="1" ht="15.75" customHeight="1">
      <c r="A12" s="188" t="s">
        <v>153</v>
      </c>
      <c r="B12" s="168"/>
      <c r="C12" s="168"/>
      <c r="D12" s="202">
        <v>0</v>
      </c>
      <c r="E12" s="148"/>
      <c r="F12" s="204">
        <v>-805</v>
      </c>
      <c r="G12" s="148"/>
      <c r="H12" s="202">
        <v>0</v>
      </c>
      <c r="I12" s="162"/>
      <c r="J12" s="202">
        <v>0</v>
      </c>
      <c r="K12" s="162"/>
      <c r="L12" s="202">
        <v>0</v>
      </c>
      <c r="M12" s="162"/>
      <c r="N12" s="202">
        <v>0</v>
      </c>
      <c r="O12" s="162"/>
      <c r="P12" s="202">
        <v>0</v>
      </c>
      <c r="Q12" s="162"/>
      <c r="R12" s="211">
        <f>SUM(D12:Q12)</f>
        <v>-805</v>
      </c>
    </row>
    <row r="13" spans="1:18" s="14" customFormat="1" ht="11.25" customHeight="1">
      <c r="A13" s="165" t="s">
        <v>154</v>
      </c>
      <c r="B13" s="168"/>
      <c r="C13" s="168"/>
      <c r="D13" s="205">
        <v>0</v>
      </c>
      <c r="E13" s="148"/>
      <c r="F13" s="205">
        <v>0</v>
      </c>
      <c r="G13" s="148"/>
      <c r="H13" s="205">
        <f>H14</f>
        <v>3330</v>
      </c>
      <c r="I13" s="162"/>
      <c r="J13" s="205">
        <v>0</v>
      </c>
      <c r="K13" s="162"/>
      <c r="L13" s="205">
        <v>0</v>
      </c>
      <c r="M13" s="162"/>
      <c r="N13" s="205">
        <f>N14</f>
        <v>22362</v>
      </c>
      <c r="O13" s="162"/>
      <c r="P13" s="205">
        <f>P14+P15</f>
        <v>-31976</v>
      </c>
      <c r="Q13" s="162"/>
      <c r="R13" s="205">
        <f>H13+N13+P13</f>
        <v>-6284</v>
      </c>
    </row>
    <row r="14" spans="1:18" s="14" customFormat="1" ht="12.75" customHeight="1">
      <c r="A14" s="187" t="s">
        <v>155</v>
      </c>
      <c r="B14" s="168"/>
      <c r="C14" s="168"/>
      <c r="D14" s="207">
        <v>0</v>
      </c>
      <c r="E14" s="148"/>
      <c r="F14" s="212">
        <v>0</v>
      </c>
      <c r="G14" s="148"/>
      <c r="H14" s="213">
        <v>3330</v>
      </c>
      <c r="I14" s="214"/>
      <c r="J14" s="213">
        <v>0</v>
      </c>
      <c r="K14" s="214"/>
      <c r="L14" s="213">
        <v>0</v>
      </c>
      <c r="M14" s="214"/>
      <c r="N14" s="213">
        <v>22362</v>
      </c>
      <c r="O14" s="214"/>
      <c r="P14" s="213">
        <f>-H14-N14</f>
        <v>-25692</v>
      </c>
      <c r="Q14" s="214"/>
      <c r="R14" s="213">
        <f>SUM(H14:Q14)</f>
        <v>0</v>
      </c>
    </row>
    <row r="15" spans="1:18" s="14" customFormat="1" ht="12" customHeight="1">
      <c r="A15" s="187" t="s">
        <v>156</v>
      </c>
      <c r="B15" s="168"/>
      <c r="C15" s="168"/>
      <c r="D15" s="207">
        <v>0</v>
      </c>
      <c r="E15" s="148"/>
      <c r="F15" s="212">
        <v>0</v>
      </c>
      <c r="G15" s="148"/>
      <c r="H15" s="258">
        <f>H16+H17</f>
        <v>0</v>
      </c>
      <c r="I15" s="214"/>
      <c r="J15" s="213">
        <v>0</v>
      </c>
      <c r="K15" s="214"/>
      <c r="L15" s="213">
        <v>0</v>
      </c>
      <c r="M15" s="214"/>
      <c r="N15" s="213">
        <v>0</v>
      </c>
      <c r="O15" s="214"/>
      <c r="P15" s="213">
        <v>-6284</v>
      </c>
      <c r="Q15" s="214"/>
      <c r="R15" s="213">
        <v>-6284</v>
      </c>
    </row>
    <row r="16" spans="1:18" s="14" customFormat="1" ht="13.5" customHeight="1">
      <c r="A16" s="169" t="s">
        <v>157</v>
      </c>
      <c r="B16" s="168"/>
      <c r="C16" s="168"/>
      <c r="D16" s="215">
        <f>D17+D18</f>
        <v>0</v>
      </c>
      <c r="E16" s="216"/>
      <c r="F16" s="215">
        <f>F17+F18</f>
        <v>0</v>
      </c>
      <c r="G16" s="216"/>
      <c r="H16" s="215">
        <f>H17+H18</f>
        <v>0</v>
      </c>
      <c r="I16" s="217"/>
      <c r="J16" s="218">
        <f>J17+J18</f>
        <v>176</v>
      </c>
      <c r="K16" s="217"/>
      <c r="L16" s="218">
        <f>L17+L18</f>
        <v>-60</v>
      </c>
      <c r="M16" s="217"/>
      <c r="N16" s="215">
        <f>N17+N18</f>
        <v>0</v>
      </c>
      <c r="O16" s="217"/>
      <c r="P16" s="219">
        <f>P17+P18</f>
        <v>40398</v>
      </c>
      <c r="Q16" s="217"/>
      <c r="R16" s="218">
        <f>R17+R18</f>
        <v>40514</v>
      </c>
    </row>
    <row r="17" spans="1:18" s="14" customFormat="1" ht="12.75" customHeight="1">
      <c r="A17" s="189" t="s">
        <v>158</v>
      </c>
      <c r="B17" s="168"/>
      <c r="C17" s="168"/>
      <c r="D17" s="202">
        <v>0</v>
      </c>
      <c r="E17" s="148"/>
      <c r="F17" s="202">
        <v>0</v>
      </c>
      <c r="G17" s="148"/>
      <c r="H17" s="202">
        <v>0</v>
      </c>
      <c r="I17" s="162"/>
      <c r="J17" s="202">
        <v>0</v>
      </c>
      <c r="K17" s="162"/>
      <c r="L17" s="202">
        <v>0</v>
      </c>
      <c r="M17" s="162"/>
      <c r="N17" s="202">
        <v>0</v>
      </c>
      <c r="O17" s="162"/>
      <c r="P17" s="203">
        <v>40382</v>
      </c>
      <c r="Q17" s="162"/>
      <c r="R17" s="208">
        <f>SUM(P17:Q17)</f>
        <v>40382</v>
      </c>
    </row>
    <row r="18" spans="1:18" s="14" customFormat="1" ht="12.75" customHeight="1">
      <c r="A18" s="189" t="s">
        <v>159</v>
      </c>
      <c r="B18" s="168"/>
      <c r="C18" s="168"/>
      <c r="D18" s="207">
        <v>0</v>
      </c>
      <c r="E18" s="148"/>
      <c r="F18" s="207">
        <v>0</v>
      </c>
      <c r="G18" s="148"/>
      <c r="H18" s="207">
        <v>0</v>
      </c>
      <c r="I18" s="162"/>
      <c r="J18" s="207">
        <v>176</v>
      </c>
      <c r="K18" s="162"/>
      <c r="L18" s="213">
        <v>-60</v>
      </c>
      <c r="M18" s="214"/>
      <c r="N18" s="213">
        <v>0</v>
      </c>
      <c r="O18" s="214"/>
      <c r="P18" s="213">
        <v>16</v>
      </c>
      <c r="Q18" s="214"/>
      <c r="R18" s="213">
        <f>SUM(J18:Q18)</f>
        <v>132</v>
      </c>
    </row>
    <row r="19" spans="1:19" s="14" customFormat="1" ht="14.25" customHeight="1">
      <c r="A19" s="170" t="s">
        <v>160</v>
      </c>
      <c r="B19" s="168"/>
      <c r="C19" s="168"/>
      <c r="D19" s="207">
        <v>0</v>
      </c>
      <c r="E19" s="148"/>
      <c r="F19" s="207">
        <v>0</v>
      </c>
      <c r="G19" s="148"/>
      <c r="H19" s="207">
        <v>0</v>
      </c>
      <c r="I19" s="162"/>
      <c r="J19" s="207">
        <v>-569</v>
      </c>
      <c r="K19" s="207"/>
      <c r="L19" s="202">
        <v>0</v>
      </c>
      <c r="M19" s="201"/>
      <c r="N19" s="207">
        <v>0</v>
      </c>
      <c r="O19" s="207"/>
      <c r="P19" s="207">
        <f>-J19-L19</f>
        <v>569</v>
      </c>
      <c r="Q19" s="162"/>
      <c r="R19" s="207">
        <v>0</v>
      </c>
      <c r="S19" s="112"/>
    </row>
    <row r="20" spans="1:19" s="14" customFormat="1" ht="15.75" customHeight="1" thickBot="1">
      <c r="A20" s="163" t="s">
        <v>161</v>
      </c>
      <c r="B20" s="164">
        <v>28</v>
      </c>
      <c r="C20" s="164"/>
      <c r="D20" s="171">
        <f>D9+D11+D16+D19</f>
        <v>134798</v>
      </c>
      <c r="E20" s="148"/>
      <c r="F20" s="171">
        <f>F9+F11+F16+F19</f>
        <v>-34142</v>
      </c>
      <c r="G20" s="148"/>
      <c r="H20" s="171">
        <f>H9+H11+H16+H19+H13</f>
        <v>59297</v>
      </c>
      <c r="I20" s="162"/>
      <c r="J20" s="171">
        <f>J9+J11+J16+J19</f>
        <v>22040</v>
      </c>
      <c r="K20" s="162"/>
      <c r="L20" s="171">
        <f>L9+L11+L16+L19</f>
        <v>2873</v>
      </c>
      <c r="M20" s="162"/>
      <c r="N20" s="171">
        <f>N9+N11+N16+N19+N13</f>
        <v>298339</v>
      </c>
      <c r="O20" s="162"/>
      <c r="P20" s="171">
        <f>P9+P11+P16+P19+P13</f>
        <v>39439</v>
      </c>
      <c r="Q20" s="162"/>
      <c r="R20" s="171">
        <f>R9+R11+R16+R19+R13</f>
        <v>522644</v>
      </c>
      <c r="S20" s="112"/>
    </row>
    <row r="21" spans="1:19" s="14" customFormat="1" ht="15" customHeight="1" thickTop="1">
      <c r="A21" s="163"/>
      <c r="B21" s="168"/>
      <c r="C21" s="168"/>
      <c r="D21" s="148"/>
      <c r="E21" s="148"/>
      <c r="F21" s="148"/>
      <c r="G21" s="148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7"/>
      <c r="S21" s="112"/>
    </row>
    <row r="22" spans="1:18" s="14" customFormat="1" ht="13.5" customHeight="1">
      <c r="A22" s="198" t="s">
        <v>162</v>
      </c>
      <c r="B22" s="198"/>
      <c r="C22" s="198"/>
      <c r="D22" s="148"/>
      <c r="E22" s="148"/>
      <c r="F22" s="148"/>
      <c r="G22" s="148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7"/>
    </row>
    <row r="23" spans="1:18" s="14" customFormat="1" ht="15" customHeight="1">
      <c r="A23" s="165" t="s">
        <v>163</v>
      </c>
      <c r="B23" s="168"/>
      <c r="C23" s="168"/>
      <c r="D23" s="209">
        <f>D25</f>
        <v>0</v>
      </c>
      <c r="E23" s="148"/>
      <c r="F23" s="210">
        <f>F25+F24</f>
        <v>486</v>
      </c>
      <c r="G23" s="148"/>
      <c r="H23" s="209">
        <f>H25</f>
        <v>0</v>
      </c>
      <c r="I23" s="162"/>
      <c r="J23" s="209">
        <f>J25</f>
        <v>0</v>
      </c>
      <c r="K23" s="162"/>
      <c r="L23" s="209">
        <f>L25</f>
        <v>0</v>
      </c>
      <c r="M23" s="162"/>
      <c r="N23" s="209">
        <f>N25</f>
        <v>0</v>
      </c>
      <c r="O23" s="162"/>
      <c r="P23" s="206">
        <f>P24+P25</f>
        <v>-144</v>
      </c>
      <c r="Q23" s="162"/>
      <c r="R23" s="206">
        <f>R25+R24</f>
        <v>342</v>
      </c>
    </row>
    <row r="24" spans="1:18" s="14" customFormat="1" ht="16.5" customHeight="1">
      <c r="A24" s="188" t="s">
        <v>165</v>
      </c>
      <c r="B24" s="168"/>
      <c r="C24" s="168"/>
      <c r="D24" s="202">
        <v>0</v>
      </c>
      <c r="E24" s="148"/>
      <c r="F24" s="259">
        <v>949</v>
      </c>
      <c r="G24" s="148"/>
      <c r="H24" s="202">
        <v>0</v>
      </c>
      <c r="I24" s="162"/>
      <c r="J24" s="202">
        <v>0</v>
      </c>
      <c r="K24" s="162"/>
      <c r="L24" s="202">
        <v>0</v>
      </c>
      <c r="M24" s="162"/>
      <c r="N24" s="202">
        <v>0</v>
      </c>
      <c r="O24" s="162"/>
      <c r="P24" s="204">
        <v>-144</v>
      </c>
      <c r="Q24" s="162"/>
      <c r="R24" s="211">
        <f>SUM(D24:Q24)</f>
        <v>805</v>
      </c>
    </row>
    <row r="25" spans="1:18" s="14" customFormat="1" ht="13.5" customHeight="1">
      <c r="A25" s="188" t="s">
        <v>164</v>
      </c>
      <c r="B25" s="168"/>
      <c r="C25" s="168"/>
      <c r="D25" s="202">
        <v>0</v>
      </c>
      <c r="E25" s="148"/>
      <c r="F25" s="204">
        <v>-463</v>
      </c>
      <c r="G25" s="148"/>
      <c r="H25" s="202">
        <v>0</v>
      </c>
      <c r="I25" s="162"/>
      <c r="J25" s="202">
        <v>0</v>
      </c>
      <c r="K25" s="162"/>
      <c r="L25" s="202">
        <v>0</v>
      </c>
      <c r="M25" s="162"/>
      <c r="N25" s="202">
        <v>0</v>
      </c>
      <c r="O25" s="162"/>
      <c r="P25" s="202">
        <v>0</v>
      </c>
      <c r="Q25" s="162"/>
      <c r="R25" s="211">
        <f>SUM(D25:Q25)</f>
        <v>-463</v>
      </c>
    </row>
    <row r="26" spans="1:18" s="14" customFormat="1" ht="16.5" customHeight="1">
      <c r="A26" s="165" t="s">
        <v>166</v>
      </c>
      <c r="B26" s="168"/>
      <c r="C26" s="168"/>
      <c r="D26" s="205">
        <v>0</v>
      </c>
      <c r="E26" s="148"/>
      <c r="F26" s="205">
        <v>0</v>
      </c>
      <c r="G26" s="148"/>
      <c r="H26" s="205">
        <f>H27</f>
        <v>4038</v>
      </c>
      <c r="I26" s="162"/>
      <c r="J26" s="205">
        <v>0</v>
      </c>
      <c r="K26" s="162"/>
      <c r="L26" s="205">
        <v>0</v>
      </c>
      <c r="M26" s="162"/>
      <c r="N26" s="205">
        <f>N27</f>
        <v>23257</v>
      </c>
      <c r="O26" s="162"/>
      <c r="P26" s="205">
        <f>P27+P28+P29</f>
        <v>-41125</v>
      </c>
      <c r="Q26" s="162"/>
      <c r="R26" s="205">
        <f>H26+N26+P26</f>
        <v>-13830</v>
      </c>
    </row>
    <row r="27" spans="1:18" s="14" customFormat="1" ht="18" customHeight="1">
      <c r="A27" s="187" t="s">
        <v>167</v>
      </c>
      <c r="B27" s="168"/>
      <c r="C27" s="168"/>
      <c r="D27" s="207">
        <v>0</v>
      </c>
      <c r="E27" s="148"/>
      <c r="F27" s="212">
        <v>0</v>
      </c>
      <c r="G27" s="148"/>
      <c r="H27" s="213">
        <v>4038</v>
      </c>
      <c r="I27" s="214"/>
      <c r="J27" s="213">
        <v>0</v>
      </c>
      <c r="K27" s="214"/>
      <c r="L27" s="213">
        <v>0</v>
      </c>
      <c r="M27" s="214"/>
      <c r="N27" s="213">
        <v>23257</v>
      </c>
      <c r="O27" s="214"/>
      <c r="P27" s="213">
        <f>-H27-N27</f>
        <v>-27295</v>
      </c>
      <c r="Q27" s="214"/>
      <c r="R27" s="213">
        <f>SUM(H27:Q27)</f>
        <v>0</v>
      </c>
    </row>
    <row r="28" spans="1:19" s="14" customFormat="1" ht="14.25" customHeight="1">
      <c r="A28" s="187" t="s">
        <v>168</v>
      </c>
      <c r="B28" s="168"/>
      <c r="C28" s="168"/>
      <c r="D28" s="207">
        <v>0</v>
      </c>
      <c r="E28" s="148"/>
      <c r="F28" s="212">
        <v>0</v>
      </c>
      <c r="G28" s="148"/>
      <c r="H28" s="258">
        <f>H30+H31</f>
        <v>0</v>
      </c>
      <c r="I28" s="214"/>
      <c r="J28" s="213">
        <v>0</v>
      </c>
      <c r="K28" s="214"/>
      <c r="L28" s="213">
        <v>0</v>
      </c>
      <c r="M28" s="214"/>
      <c r="N28" s="213">
        <v>0</v>
      </c>
      <c r="O28" s="214"/>
      <c r="P28" s="213">
        <v>-8798</v>
      </c>
      <c r="Q28" s="214"/>
      <c r="R28" s="213">
        <f>P28</f>
        <v>-8798</v>
      </c>
      <c r="S28" s="112"/>
    </row>
    <row r="29" spans="1:19" s="14" customFormat="1" ht="14.25" customHeight="1">
      <c r="A29" s="187" t="s">
        <v>169</v>
      </c>
      <c r="B29" s="168"/>
      <c r="C29" s="168"/>
      <c r="D29" s="207">
        <v>0</v>
      </c>
      <c r="E29" s="148"/>
      <c r="F29" s="212">
        <v>0</v>
      </c>
      <c r="G29" s="148"/>
      <c r="H29" s="258">
        <v>0</v>
      </c>
      <c r="I29" s="214"/>
      <c r="J29" s="213">
        <v>0</v>
      </c>
      <c r="K29" s="214"/>
      <c r="L29" s="213">
        <v>0</v>
      </c>
      <c r="M29" s="214"/>
      <c r="N29" s="213">
        <v>0</v>
      </c>
      <c r="O29" s="214"/>
      <c r="P29" s="213">
        <v>-5032</v>
      </c>
      <c r="Q29" s="214"/>
      <c r="R29" s="213">
        <f>P29</f>
        <v>-5032</v>
      </c>
      <c r="S29" s="112"/>
    </row>
    <row r="30" spans="1:19" s="14" customFormat="1" ht="14.25" customHeight="1">
      <c r="A30" s="169" t="s">
        <v>157</v>
      </c>
      <c r="B30" s="168"/>
      <c r="C30" s="168"/>
      <c r="D30" s="215">
        <f>D31+D32</f>
        <v>0</v>
      </c>
      <c r="E30" s="216"/>
      <c r="F30" s="215">
        <f>F31+F32</f>
        <v>0</v>
      </c>
      <c r="G30" s="216"/>
      <c r="H30" s="215">
        <f>H31+H32</f>
        <v>0</v>
      </c>
      <c r="I30" s="217"/>
      <c r="J30" s="218">
        <f>J31+J32</f>
        <v>-37</v>
      </c>
      <c r="K30" s="217"/>
      <c r="L30" s="218">
        <f>L31+L32</f>
        <v>-637</v>
      </c>
      <c r="M30" s="217"/>
      <c r="N30" s="215">
        <f>N31+N32</f>
        <v>0</v>
      </c>
      <c r="O30" s="217"/>
      <c r="P30" s="219">
        <f>P31+P32</f>
        <v>28506</v>
      </c>
      <c r="Q30" s="217"/>
      <c r="R30" s="218">
        <f>SUM(D30:Q30)</f>
        <v>27832</v>
      </c>
      <c r="S30" s="112"/>
    </row>
    <row r="31" spans="1:18" s="14" customFormat="1" ht="14.25" customHeight="1">
      <c r="A31" s="189" t="s">
        <v>198</v>
      </c>
      <c r="B31" s="168"/>
      <c r="C31" s="168"/>
      <c r="D31" s="202">
        <v>0</v>
      </c>
      <c r="E31" s="148"/>
      <c r="F31" s="202">
        <v>0</v>
      </c>
      <c r="G31" s="148"/>
      <c r="H31" s="202">
        <v>0</v>
      </c>
      <c r="I31" s="162"/>
      <c r="J31" s="202">
        <v>0</v>
      </c>
      <c r="K31" s="162"/>
      <c r="L31" s="202">
        <v>0</v>
      </c>
      <c r="M31" s="162"/>
      <c r="N31" s="202">
        <v>0</v>
      </c>
      <c r="O31" s="162"/>
      <c r="P31" s="203">
        <f>'[4]IS'!C28</f>
        <v>28664</v>
      </c>
      <c r="Q31" s="162"/>
      <c r="R31" s="208">
        <f>SUM(P31:Q31)</f>
        <v>28664</v>
      </c>
    </row>
    <row r="32" spans="1:18" s="14" customFormat="1" ht="13.5" customHeight="1">
      <c r="A32" s="189" t="s">
        <v>199</v>
      </c>
      <c r="B32" s="168"/>
      <c r="C32" s="168"/>
      <c r="D32" s="207">
        <v>0</v>
      </c>
      <c r="E32" s="148"/>
      <c r="F32" s="207">
        <v>0</v>
      </c>
      <c r="G32" s="148"/>
      <c r="H32" s="207">
        <v>0</v>
      </c>
      <c r="I32" s="162"/>
      <c r="J32" s="260">
        <f>'[5]28 c'!$C$31+'[5]28 c'!$C$32</f>
        <v>-37</v>
      </c>
      <c r="K32" s="162"/>
      <c r="L32" s="213">
        <f>'[4]IS'!C32</f>
        <v>-637</v>
      </c>
      <c r="M32" s="214"/>
      <c r="N32" s="213">
        <v>0</v>
      </c>
      <c r="O32" s="214"/>
      <c r="P32" s="213">
        <f>'[4]IS'!C33</f>
        <v>-158</v>
      </c>
      <c r="Q32" s="214"/>
      <c r="R32" s="213">
        <f>SUM(J32:Q32)</f>
        <v>-832</v>
      </c>
    </row>
    <row r="33" spans="1:18" s="14" customFormat="1" ht="13.5" customHeight="1">
      <c r="A33" s="170" t="s">
        <v>160</v>
      </c>
      <c r="B33" s="168"/>
      <c r="C33" s="168"/>
      <c r="D33" s="207">
        <v>0</v>
      </c>
      <c r="E33" s="148"/>
      <c r="F33" s="207">
        <v>0</v>
      </c>
      <c r="G33" s="148"/>
      <c r="H33" s="207">
        <v>0</v>
      </c>
      <c r="I33" s="162"/>
      <c r="J33" s="207">
        <v>-409</v>
      </c>
      <c r="K33" s="207"/>
      <c r="L33" s="208">
        <v>46</v>
      </c>
      <c r="M33" s="201"/>
      <c r="N33" s="207">
        <v>0</v>
      </c>
      <c r="O33" s="207"/>
      <c r="P33" s="207">
        <f>-J33-L33</f>
        <v>363</v>
      </c>
      <c r="Q33" s="162"/>
      <c r="R33" s="207">
        <v>0</v>
      </c>
    </row>
    <row r="34" spans="1:18" s="14" customFormat="1" ht="15" customHeight="1" thickBot="1">
      <c r="A34" s="163" t="s">
        <v>170</v>
      </c>
      <c r="B34" s="164">
        <v>28</v>
      </c>
      <c r="C34" s="164"/>
      <c r="D34" s="171">
        <f>D20+D30+D33+D26+D23</f>
        <v>134798</v>
      </c>
      <c r="E34" s="148"/>
      <c r="F34" s="171">
        <f>F20+F30+F33+F26+F23</f>
        <v>-33656</v>
      </c>
      <c r="G34" s="148"/>
      <c r="H34" s="171">
        <f>H20+H30+H33+H26+H23</f>
        <v>63335</v>
      </c>
      <c r="I34" s="162"/>
      <c r="J34" s="171">
        <f>J20+J30+J33+J26+J23</f>
        <v>21594</v>
      </c>
      <c r="K34" s="162"/>
      <c r="L34" s="171">
        <f>L20+L30+L33+L26+L23</f>
        <v>2282</v>
      </c>
      <c r="M34" s="162"/>
      <c r="N34" s="171">
        <f>N20+N30+N33+N26+N23</f>
        <v>321596</v>
      </c>
      <c r="O34" s="162"/>
      <c r="P34" s="171">
        <f>P20+P30+P33+P26+P23</f>
        <v>27039</v>
      </c>
      <c r="Q34" s="162"/>
      <c r="R34" s="171">
        <f>R20+R30+R33+R26+R23</f>
        <v>536988</v>
      </c>
    </row>
    <row r="35" spans="1:18" s="14" customFormat="1" ht="12" customHeight="1" thickTop="1">
      <c r="A35" s="163"/>
      <c r="B35" s="168"/>
      <c r="C35" s="168"/>
      <c r="D35" s="148"/>
      <c r="E35" s="148"/>
      <c r="F35" s="148"/>
      <c r="G35" s="148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7"/>
    </row>
    <row r="36" spans="1:18" s="14" customFormat="1" ht="12" customHeight="1">
      <c r="A36" s="163"/>
      <c r="B36" s="168"/>
      <c r="C36" s="168"/>
      <c r="D36" s="148"/>
      <c r="E36" s="148"/>
      <c r="F36" s="148"/>
      <c r="G36" s="148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7"/>
    </row>
    <row r="37" spans="1:18" s="14" customFormat="1" ht="12" customHeight="1">
      <c r="A37" s="163"/>
      <c r="B37" s="168"/>
      <c r="C37" s="168"/>
      <c r="D37" s="148"/>
      <c r="E37" s="148"/>
      <c r="F37" s="148"/>
      <c r="G37" s="148"/>
      <c r="H37" s="162"/>
      <c r="I37" s="162"/>
      <c r="J37" s="162"/>
      <c r="K37" s="162"/>
      <c r="L37" s="162"/>
      <c r="M37" s="162"/>
      <c r="N37" s="162"/>
      <c r="O37" s="162"/>
      <c r="P37" s="167"/>
      <c r="Q37" s="162"/>
      <c r="R37" s="167"/>
    </row>
    <row r="38" spans="1:18" s="14" customFormat="1" ht="12" customHeight="1">
      <c r="A38" s="163"/>
      <c r="B38" s="168"/>
      <c r="C38" s="168"/>
      <c r="D38" s="148"/>
      <c r="E38" s="148"/>
      <c r="F38" s="148"/>
      <c r="G38" s="148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7"/>
    </row>
    <row r="39" spans="1:18" s="14" customFormat="1" ht="12" customHeight="1">
      <c r="A39" s="163"/>
      <c r="B39" s="168"/>
      <c r="C39" s="168"/>
      <c r="D39" s="148"/>
      <c r="E39" s="148"/>
      <c r="F39" s="148"/>
      <c r="G39" s="148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7"/>
    </row>
    <row r="40" spans="1:18" s="9" customFormat="1" ht="15">
      <c r="A40" s="174" t="str">
        <f>CFS!A59</f>
        <v>Приложения на страницах с 5 до 146 являются неотъемлемой частью финансового отчета индивидуалния финансов отчет.</v>
      </c>
      <c r="B40" s="175"/>
      <c r="C40" s="175"/>
      <c r="D40" s="168"/>
      <c r="E40" s="168"/>
      <c r="F40" s="168"/>
      <c r="G40" s="168"/>
      <c r="H40" s="166"/>
      <c r="I40" s="168"/>
      <c r="J40" s="166"/>
      <c r="K40" s="168"/>
      <c r="L40" s="166"/>
      <c r="M40" s="168"/>
      <c r="N40" s="166"/>
      <c r="O40" s="168"/>
      <c r="P40" s="166"/>
      <c r="Q40" s="168"/>
      <c r="R40" s="176"/>
    </row>
    <row r="41" spans="1:18" s="9" customFormat="1" ht="8.25" customHeight="1">
      <c r="A41" s="174"/>
      <c r="B41" s="175"/>
      <c r="C41" s="175"/>
      <c r="D41" s="168"/>
      <c r="E41" s="168"/>
      <c r="F41" s="168"/>
      <c r="G41" s="168"/>
      <c r="H41" s="166"/>
      <c r="I41" s="168"/>
      <c r="J41" s="166"/>
      <c r="K41" s="168"/>
      <c r="L41" s="166"/>
      <c r="M41" s="168"/>
      <c r="N41" s="166"/>
      <c r="O41" s="168"/>
      <c r="P41" s="166"/>
      <c r="Q41" s="168"/>
      <c r="R41" s="176"/>
    </row>
    <row r="42" spans="1:18" s="9" customFormat="1" ht="14.25" customHeight="1">
      <c r="A42" s="174"/>
      <c r="B42" s="175"/>
      <c r="C42" s="175"/>
      <c r="D42" s="168"/>
      <c r="E42" s="168"/>
      <c r="F42" s="168"/>
      <c r="G42" s="168"/>
      <c r="H42" s="166"/>
      <c r="I42" s="168"/>
      <c r="J42" s="166"/>
      <c r="K42" s="168"/>
      <c r="L42" s="166"/>
      <c r="M42" s="168"/>
      <c r="N42" s="166"/>
      <c r="O42" s="168"/>
      <c r="P42" s="166"/>
      <c r="Q42" s="168"/>
      <c r="R42" s="176"/>
    </row>
    <row r="43" spans="1:18" s="9" customFormat="1" ht="11.25" customHeight="1">
      <c r="A43" s="174"/>
      <c r="B43" s="175"/>
      <c r="C43" s="175"/>
      <c r="D43" s="168"/>
      <c r="E43" s="168"/>
      <c r="F43" s="168"/>
      <c r="G43" s="168"/>
      <c r="H43" s="166"/>
      <c r="I43" s="168"/>
      <c r="J43" s="166"/>
      <c r="K43" s="168"/>
      <c r="L43" s="166"/>
      <c r="M43" s="168"/>
      <c r="N43" s="166"/>
      <c r="O43" s="168"/>
      <c r="P43" s="166"/>
      <c r="Q43" s="168"/>
      <c r="R43" s="176"/>
    </row>
    <row r="44" spans="1:18" s="9" customFormat="1" ht="15" customHeight="1">
      <c r="A44" s="174"/>
      <c r="B44" s="175"/>
      <c r="C44" s="175"/>
      <c r="D44" s="168"/>
      <c r="E44" s="168"/>
      <c r="F44" s="168"/>
      <c r="G44" s="168"/>
      <c r="H44" s="166"/>
      <c r="I44" s="168"/>
      <c r="J44" s="166"/>
      <c r="K44" s="168"/>
      <c r="L44" s="166"/>
      <c r="M44" s="168"/>
      <c r="N44" s="166"/>
      <c r="O44" s="168"/>
      <c r="P44" s="166"/>
      <c r="Q44" s="168"/>
      <c r="R44" s="176"/>
    </row>
    <row r="45" spans="1:18" s="137" customFormat="1" ht="13.5" customHeight="1">
      <c r="A45" s="177" t="s">
        <v>60</v>
      </c>
      <c r="B45" s="178" t="s">
        <v>171</v>
      </c>
      <c r="C45" s="178"/>
      <c r="D45" s="179"/>
      <c r="E45" s="179"/>
      <c r="F45" s="179"/>
      <c r="G45" s="179"/>
      <c r="H45" s="178" t="s">
        <v>62</v>
      </c>
      <c r="I45" s="179"/>
      <c r="J45" s="179"/>
      <c r="K45" s="179"/>
      <c r="L45" s="179"/>
      <c r="M45" s="179"/>
      <c r="N45" s="179"/>
      <c r="O45" s="179"/>
      <c r="P45" s="179"/>
      <c r="Q45" s="178"/>
      <c r="R45" s="178"/>
    </row>
    <row r="46" spans="1:18" s="137" customFormat="1" ht="11.25" customHeight="1">
      <c r="A46" s="180" t="s">
        <v>25</v>
      </c>
      <c r="B46" s="179"/>
      <c r="C46" s="179"/>
      <c r="D46" s="174" t="s">
        <v>15</v>
      </c>
      <c r="E46" s="179"/>
      <c r="F46" s="179"/>
      <c r="G46" s="179"/>
      <c r="H46" s="179"/>
      <c r="I46" s="174"/>
      <c r="J46" s="178" t="s">
        <v>16</v>
      </c>
      <c r="K46" s="179"/>
      <c r="L46" s="179"/>
      <c r="M46" s="179"/>
      <c r="N46" s="179"/>
      <c r="O46" s="179"/>
      <c r="P46" s="179"/>
      <c r="Q46" s="178"/>
      <c r="R46" s="178"/>
    </row>
    <row r="47" spans="1:18" s="137" customFormat="1" ht="11.25" customHeight="1">
      <c r="A47" s="180"/>
      <c r="B47" s="179"/>
      <c r="C47" s="179"/>
      <c r="D47" s="174"/>
      <c r="E47" s="179"/>
      <c r="F47" s="179"/>
      <c r="G47" s="179"/>
      <c r="H47" s="179"/>
      <c r="I47" s="174"/>
      <c r="J47" s="178"/>
      <c r="K47" s="179"/>
      <c r="L47" s="179"/>
      <c r="M47" s="179"/>
      <c r="N47" s="179"/>
      <c r="O47" s="179"/>
      <c r="P47" s="179"/>
      <c r="Q47" s="178"/>
      <c r="R47" s="178"/>
    </row>
    <row r="48" spans="1:18" s="137" customFormat="1" ht="11.25" customHeight="1">
      <c r="A48" s="180"/>
      <c r="B48" s="179"/>
      <c r="C48" s="179"/>
      <c r="D48" s="174"/>
      <c r="E48" s="179"/>
      <c r="F48" s="179"/>
      <c r="G48" s="179"/>
      <c r="H48" s="179"/>
      <c r="I48" s="174"/>
      <c r="J48" s="178"/>
      <c r="K48" s="179"/>
      <c r="L48" s="179"/>
      <c r="M48" s="179"/>
      <c r="N48" s="179"/>
      <c r="O48" s="179"/>
      <c r="P48" s="179"/>
      <c r="Q48" s="178"/>
      <c r="R48" s="178"/>
    </row>
    <row r="49" spans="1:18" s="137" customFormat="1" ht="11.25" customHeight="1">
      <c r="A49" s="250"/>
      <c r="B49" s="251"/>
      <c r="C49" s="179"/>
      <c r="D49" s="174"/>
      <c r="E49" s="179"/>
      <c r="F49" s="179"/>
      <c r="G49" s="179"/>
      <c r="H49" s="179"/>
      <c r="I49" s="174"/>
      <c r="J49" s="178"/>
      <c r="K49" s="179"/>
      <c r="L49" s="179"/>
      <c r="M49" s="179"/>
      <c r="N49" s="179"/>
      <c r="O49" s="179"/>
      <c r="P49" s="179"/>
      <c r="Q49" s="178"/>
      <c r="R49" s="178"/>
    </row>
    <row r="50" spans="1:18" s="137" customFormat="1" ht="11.25" customHeight="1">
      <c r="A50" s="250"/>
      <c r="B50" s="251"/>
      <c r="C50" s="179"/>
      <c r="D50" s="174"/>
      <c r="E50" s="179"/>
      <c r="F50" s="179"/>
      <c r="G50" s="179"/>
      <c r="H50" s="179"/>
      <c r="I50" s="174"/>
      <c r="J50" s="178"/>
      <c r="K50" s="179"/>
      <c r="L50" s="179"/>
      <c r="M50" s="179"/>
      <c r="N50" s="179"/>
      <c r="O50" s="179"/>
      <c r="P50" s="179"/>
      <c r="Q50" s="178"/>
      <c r="R50" s="178"/>
    </row>
    <row r="51" spans="1:18" s="137" customFormat="1" ht="11.25" customHeight="1">
      <c r="A51" s="250"/>
      <c r="B51" s="251"/>
      <c r="C51" s="179"/>
      <c r="D51" s="174"/>
      <c r="E51" s="179"/>
      <c r="F51" s="179"/>
      <c r="G51" s="179"/>
      <c r="H51" s="179"/>
      <c r="I51" s="174"/>
      <c r="J51" s="178"/>
      <c r="K51" s="179"/>
      <c r="L51" s="179"/>
      <c r="M51" s="179"/>
      <c r="N51" s="179"/>
      <c r="O51" s="179"/>
      <c r="P51" s="179"/>
      <c r="Q51" s="178"/>
      <c r="R51" s="178"/>
    </row>
    <row r="52" spans="1:3" ht="15">
      <c r="A52" s="138"/>
      <c r="B52"/>
      <c r="C52"/>
    </row>
    <row r="61" spans="1:3" ht="15">
      <c r="A61" s="34"/>
      <c r="B61" s="34"/>
      <c r="C61" s="34"/>
    </row>
  </sheetData>
  <sheetProtection/>
  <mergeCells count="11">
    <mergeCell ref="L4:L5"/>
    <mergeCell ref="N4:N5"/>
    <mergeCell ref="P4:P5"/>
    <mergeCell ref="R4:R5"/>
    <mergeCell ref="A2:R2"/>
    <mergeCell ref="D4:D5"/>
    <mergeCell ref="F4:F5"/>
    <mergeCell ref="A4:A5"/>
    <mergeCell ref="B4:B5"/>
    <mergeCell ref="H4:H5"/>
    <mergeCell ref="J4:J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2021-01-22T15:37:37Z</cp:lastPrinted>
  <dcterms:created xsi:type="dcterms:W3CDTF">2003-02-07T14:36:34Z</dcterms:created>
  <dcterms:modified xsi:type="dcterms:W3CDTF">2021-03-30T09:59:45Z</dcterms:modified>
  <cp:category/>
  <cp:version/>
  <cp:contentType/>
  <cp:contentStatus/>
</cp:coreProperties>
</file>