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220" activeTab="0"/>
  </bookViews>
  <sheets>
    <sheet name="Cover " sheetId="1" r:id="rId1"/>
    <sheet name="IS" sheetId="2" r:id="rId2"/>
    <sheet name="SFP" sheetId="3" r:id="rId3"/>
    <sheet name="CFS" sheetId="4" r:id="rId4"/>
    <sheet name="EQS" sheetId="5" r:id="rId5"/>
  </sheets>
  <externalReferences>
    <externalReference r:id="rId8"/>
  </externalReferences>
  <definedNames>
    <definedName name="AS2DocOpenMode" hidden="1">"AS2DocumentEdit"</definedName>
    <definedName name="_xlnm.Print_Area" localSheetId="3">'CFS'!$A$1:$E$79</definedName>
    <definedName name="_xlnm.Print_Area" localSheetId="4">'EQS'!$A$1:$T$61</definedName>
    <definedName name="_xlnm.Print_Area" localSheetId="1">'IS'!$A$1:$E$66</definedName>
    <definedName name="_xlnm.Print_Area" localSheetId="2">'SFP'!$A$1:$F$82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'CFS'!$73:$65536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'CFS'!$A$1:$E$48</definedName>
    <definedName name="Z_2BD2C2C3_AF9C_11D6_9CEF_00D009775214_.wvu.Rows" localSheetId="3" hidden="1">'CFS'!$71:$65536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'CFS'!$73:$65536,'CFS'!$58:$58</definedName>
    <definedName name="Z_92AC9888_5B7E_11D6_9CEE_00D009757B57_.wvu.Cols" localSheetId="3" hidden="1">'CFS'!#REF!</definedName>
    <definedName name="Z_9656BBF7_C4A3_41EC_B0C6_A21B380E3C2F_.wvu.Cols" localSheetId="3" hidden="1">'CFS'!#REF!</definedName>
    <definedName name="Z_9656BBF7_C4A3_41EC_B0C6_A21B380E3C2F_.wvu.Cols" localSheetId="4" hidden="1">'EQS'!#REF!</definedName>
    <definedName name="Z_9656BBF7_C4A3_41EC_B0C6_A21B380E3C2F_.wvu.PrintArea" localSheetId="4" hidden="1">'EQS'!$A$1:$R$43</definedName>
    <definedName name="Z_9656BBF7_C4A3_41EC_B0C6_A21B380E3C2F_.wvu.Rows" localSheetId="3" hidden="1">'CFS'!$73:$65536,'CFS'!$58:$58</definedName>
  </definedNames>
  <calcPr fullCalcOnLoad="1"/>
</workbook>
</file>

<file path=xl/sharedStrings.xml><?xml version="1.0" encoding="utf-8"?>
<sst xmlns="http://schemas.openxmlformats.org/spreadsheetml/2006/main" count="258" uniqueCount="214">
  <si>
    <t>АКТИВ</t>
  </si>
  <si>
    <t>Приложения</t>
  </si>
  <si>
    <t>BGN'000</t>
  </si>
  <si>
    <t>Йорданка Петкова</t>
  </si>
  <si>
    <t>Весела Стоева</t>
  </si>
  <si>
    <t>Венцислав Стоев</t>
  </si>
  <si>
    <t xml:space="preserve"> </t>
  </si>
  <si>
    <t>Борис Борисов</t>
  </si>
  <si>
    <t>Александър Чаушев</t>
  </si>
  <si>
    <t>15,16</t>
  </si>
  <si>
    <t>26 (а)</t>
  </si>
  <si>
    <t xml:space="preserve">      Борис Борисов</t>
  </si>
  <si>
    <t xml:space="preserve">           Йорданка Петкова</t>
  </si>
  <si>
    <t>Иван Бадински</t>
  </si>
  <si>
    <t>2020   BGN'000</t>
  </si>
  <si>
    <t>- продадени обратно изкупени акции</t>
  </si>
  <si>
    <t>Стефан Вачев</t>
  </si>
  <si>
    <t>Александър Йотов</t>
  </si>
  <si>
    <t>26 (б)</t>
  </si>
  <si>
    <t>2021   BGN'000</t>
  </si>
  <si>
    <t>Ивайло Янчев                                                                             Галина Локмаджиева-Недкова</t>
  </si>
  <si>
    <t xml:space="preserve">                                        Борис Борисов</t>
  </si>
  <si>
    <t xml:space="preserve">                                  Йорданка Петкова</t>
  </si>
  <si>
    <t xml:space="preserve">                                       Йорданка Петкова</t>
  </si>
  <si>
    <t xml:space="preserve">                                          д.и.н. Огнян Донев</t>
  </si>
  <si>
    <t>18,19</t>
  </si>
  <si>
    <t>Наименование общества:</t>
  </si>
  <si>
    <t>Совет  директоров:</t>
  </si>
  <si>
    <t>д-р эк. н.  Огнян Донев</t>
  </si>
  <si>
    <t>Исполнительный директор:</t>
  </si>
  <si>
    <t>д-р эк. н. Огнян Донев</t>
  </si>
  <si>
    <t>Финансовый директор:</t>
  </si>
  <si>
    <t xml:space="preserve">Главный бухгалтер: </t>
  </si>
  <si>
    <t>Начальник юридического отдела:</t>
  </si>
  <si>
    <t>Адрес управления:</t>
  </si>
  <si>
    <t>г. София</t>
  </si>
  <si>
    <t>ул. "Ильенское шоссе" 16</t>
  </si>
  <si>
    <t>Адвокаты:</t>
  </si>
  <si>
    <t>Обслуживающие банки:</t>
  </si>
  <si>
    <t>Райффайзенбанк (Болгария)  ЕАД</t>
  </si>
  <si>
    <t>Банка ДСК АО</t>
  </si>
  <si>
    <t>Юробанк България АО</t>
  </si>
  <si>
    <t>Инг Банк Н.В. - КЛОН СОФИЯ КЧТ</t>
  </si>
  <si>
    <t>УниКредит Булбанк АО</t>
  </si>
  <si>
    <t>Ситибанк Европа АО, филиал Болгария</t>
  </si>
  <si>
    <t>Аудиторы:</t>
  </si>
  <si>
    <t>Бейкър Тили Клиту и Партньори ООО</t>
  </si>
  <si>
    <t>ИНДИВИДУАЛЬНЫЙ ОТЧЕТ О СОВОКУПНОМ ДОХОДЕ</t>
  </si>
  <si>
    <t>за год, закончившийся 31 декабря 2021 года</t>
  </si>
  <si>
    <t>Доходы</t>
  </si>
  <si>
    <t>Прочие доходы/(убытки) от деятельности, нетто</t>
  </si>
  <si>
    <t>Изменения в запасах готовой продукции и незавершенного производства</t>
  </si>
  <si>
    <t>Расходы на сырье и  материалы</t>
  </si>
  <si>
    <t>Расходы на внешние  услуги</t>
  </si>
  <si>
    <t>Расходы на персонал</t>
  </si>
  <si>
    <t>Расходы на амортизацию</t>
  </si>
  <si>
    <t xml:space="preserve">Прочие операционные расходы </t>
  </si>
  <si>
    <t xml:space="preserve">Прибыль от операционной деятельности </t>
  </si>
  <si>
    <t>Обесценение внеоборотных активов, выходящих за рамки МСФО 9</t>
  </si>
  <si>
    <t>Чистая прибыль/(убыток) от продажи инвестиций в дочерние и ассоциированные компании</t>
  </si>
  <si>
    <t>Финансовые доходы</t>
  </si>
  <si>
    <t>Финансовые расходы</t>
  </si>
  <si>
    <t>Финансовые доходы / (расходы), нетто</t>
  </si>
  <si>
    <t>Прибыль до налогообложения</t>
  </si>
  <si>
    <t>Расходы по налогу на прибыль</t>
  </si>
  <si>
    <t>Чистая прибыль за год</t>
  </si>
  <si>
    <t>Прочие компоненты совокупного дохода:</t>
  </si>
  <si>
    <t>Компоненты, которые  не могут быть реклассифицированы  в прибыль или убыток:</t>
  </si>
  <si>
    <t>Последующие оценки обязательств пенсионных планов с установленными выплатами</t>
  </si>
  <si>
    <t xml:space="preserve">Чистое изменение справедливой стоимости прочих долгосрочных инвестиций  </t>
  </si>
  <si>
    <t>Налог на прибыль, относящийся к компонентам прочего совокупного дохода, которые не будут реклассифицированы</t>
  </si>
  <si>
    <t>Прочий совокупный доход за год, за вычетом налога</t>
  </si>
  <si>
    <t xml:space="preserve">ОБЩИЙ СОВОКУПНЬІЙ  ДОХОД ЗА ГОД </t>
  </si>
  <si>
    <t xml:space="preserve">Главная чистая прибыль на акцию                                                                           BGN                                                          </t>
  </si>
  <si>
    <t>Приложения на страницах с 5 до 149 являются неотъемлемой частью финансового отчета индивидуалния финансов отчет.</t>
  </si>
  <si>
    <t xml:space="preserve">Исполнительный директор: </t>
  </si>
  <si>
    <t xml:space="preserve">Финансовый директор: </t>
  </si>
  <si>
    <t xml:space="preserve">                                                                              Йорданка Петкова</t>
  </si>
  <si>
    <t>Аудиторская компания „Бейкър Тили Клиту и Партньори“ ЕООO № 129:</t>
  </si>
  <si>
    <t>Зарегистрированный аудитор                                                             Управитель</t>
  </si>
  <si>
    <t xml:space="preserve">                                                                                                     „Бейкър Тили Клиту и Партньори“ ЕООО</t>
  </si>
  <si>
    <t>ИНДИВИДУАЛЬНЫЙ ОТЧЕТ О ФИНАНСОВОМ СОСТОЯНИИ</t>
  </si>
  <si>
    <t>по состоянию на 31 декабря 2021 года</t>
  </si>
  <si>
    <t>31 декабря         2021
      BGN'000</t>
  </si>
  <si>
    <t>31 декабря               2020
      BGN'000</t>
  </si>
  <si>
    <t>Нетекущие активы</t>
  </si>
  <si>
    <t>Недвижимость, машины и оборудование</t>
  </si>
  <si>
    <t>Нематериальные активы</t>
  </si>
  <si>
    <t xml:space="preserve">Инвестиционная недвижимость </t>
  </si>
  <si>
    <t xml:space="preserve">Инвестиции в дочерние общества </t>
  </si>
  <si>
    <t>Инвестиции в ассоциированные компани</t>
  </si>
  <si>
    <t>Прочие долгосрочные капитальные вложения</t>
  </si>
  <si>
    <t>Долгосрочная дебиторская задолженность от связанных  предприятий</t>
  </si>
  <si>
    <t>Прочая долгосрочная дебиторская задолженность</t>
  </si>
  <si>
    <t>Текущие активы</t>
  </si>
  <si>
    <t>Материальные запасы</t>
  </si>
  <si>
    <t>Дебиторская задолженность связанных предприятий</t>
  </si>
  <si>
    <t>Торговая дебиторская задолженность</t>
  </si>
  <si>
    <t>Предоставленные займы другим лицам</t>
  </si>
  <si>
    <t xml:space="preserve">Прочая дебиторская задолженность и предоплаченные расходы </t>
  </si>
  <si>
    <t>Денежные средства и их эквиваленты</t>
  </si>
  <si>
    <t>ОБЩИЙ АКТИВЬІ</t>
  </si>
  <si>
    <t>СОБСТВЕННЬІЙ КАПИТАЛ И ПАССИВЬІ</t>
  </si>
  <si>
    <t xml:space="preserve">СОБСТВЕННЬІЙ КАПИТАЛ </t>
  </si>
  <si>
    <t>Основной акционерный капитал</t>
  </si>
  <si>
    <t>Обратно выкупленные собственные акции</t>
  </si>
  <si>
    <t>Резервы</t>
  </si>
  <si>
    <t xml:space="preserve">Нераспределенная прибыль </t>
  </si>
  <si>
    <t>Прочие компоненты капитала (резерв для выпущенных варрантов)</t>
  </si>
  <si>
    <t>ПАССИВЬІ</t>
  </si>
  <si>
    <t>Долгосрочные обязательства</t>
  </si>
  <si>
    <t xml:space="preserve">Долгосрочные банковские займы </t>
  </si>
  <si>
    <t xml:space="preserve">Пассивы по отсроченным налогам </t>
  </si>
  <si>
    <t>Государственное финансирование</t>
  </si>
  <si>
    <t>Лизинговые обязательства перед третьими лицами</t>
  </si>
  <si>
    <t>Долгосрочные обязательства перед персоналом</t>
  </si>
  <si>
    <t xml:space="preserve">Текущие обязательства </t>
  </si>
  <si>
    <t>Краткосрочные банковские займы</t>
  </si>
  <si>
    <t xml:space="preserve">Краткосрочная часть долгосрочных банковских займов </t>
  </si>
  <si>
    <t xml:space="preserve">Торговые обязательства  </t>
  </si>
  <si>
    <t>Задолженность перед связанными предприятиями</t>
  </si>
  <si>
    <t xml:space="preserve">Обязательства по налогам </t>
  </si>
  <si>
    <t xml:space="preserve">Обязательства перед персоналом  и по социальному страхованию </t>
  </si>
  <si>
    <t xml:space="preserve">Прочие текущие обязательства </t>
  </si>
  <si>
    <t>ОБЩИЙ ПАССИВЬІ</t>
  </si>
  <si>
    <t>ОБЩИЙ СОБСТВЕННЬІЙ КАПИТАЛ И ПАССИВЬІ</t>
  </si>
  <si>
    <t>Отдельные финансовые отчеты на страницах с 1 по 149 были утверждены к выпуску Советом директоров и подписаны 28 марта 2022 г.:</t>
  </si>
  <si>
    <t xml:space="preserve">                                    д-р эк. н. Огнян Донев</t>
  </si>
  <si>
    <t>Гл. бухгалтер:</t>
  </si>
  <si>
    <t>Зарегистрированный аудитор                                                                    Управитель</t>
  </si>
  <si>
    <t>ИНДИВИДУАЛЬНЫЙ ОТЧЕТ О ДЕНЕЖНЫХ ПОТОКАХ</t>
  </si>
  <si>
    <t>Денежные потоки от операционной деятельности</t>
  </si>
  <si>
    <t>Поступления от клиентов</t>
  </si>
  <si>
    <t xml:space="preserve">Платежи поставщикам </t>
  </si>
  <si>
    <t xml:space="preserve">Платежи  персоналу и по социальному страхованию </t>
  </si>
  <si>
    <t>Уплаченне налоги (без налогов на прибыль)</t>
  </si>
  <si>
    <t>Восстановленные налоги (без налогов на прибыль)</t>
  </si>
  <si>
    <t>Уплаченный налог на прибыль, нетто</t>
  </si>
  <si>
    <t>Уплаченные проценты и банковские сборы по кредитам оборотного капитала</t>
  </si>
  <si>
    <t>Курсовые разницы, нетто</t>
  </si>
  <si>
    <t>Прочие платежи, нетто</t>
  </si>
  <si>
    <t xml:space="preserve">Чистые  денежные потоки от операционной деяельности </t>
  </si>
  <si>
    <t xml:space="preserve">Денежные потоки от инвестиционной деятельности </t>
  </si>
  <si>
    <t>Приобретение недвжимости, машин и оборудования</t>
  </si>
  <si>
    <t>Поступления от продажи недвжимости, машин и оборудования</t>
  </si>
  <si>
    <t>Приобретение нематериальных активов</t>
  </si>
  <si>
    <t>Приобретение инвестиционной недвижимости</t>
  </si>
  <si>
    <t>Выручка от продажи инвестиционной собственности</t>
  </si>
  <si>
    <t>Приобретение акций в ассоциированных компаниях</t>
  </si>
  <si>
    <t>Поступления от продажи акций в ассоциированных обществах</t>
  </si>
  <si>
    <t>Покупка капитальных вложений</t>
  </si>
  <si>
    <t>Поступления от продажи капитальных вложений</t>
  </si>
  <si>
    <t>Приобретение  акций и долей в дочерних компаниях</t>
  </si>
  <si>
    <t>Поступления от продажи акций и долей в дочерних компаниях</t>
  </si>
  <si>
    <t>Поступления дивидендный доход от вложений в дочерние компании</t>
  </si>
  <si>
    <t>Поступления дивидендный доход от прочих долгосрочных капитальных вложений</t>
  </si>
  <si>
    <t>Предоставленные займы связанным предприятиям</t>
  </si>
  <si>
    <t xml:space="preserve">Восстановленные займы, предоставленные связанным предприятиям </t>
  </si>
  <si>
    <t xml:space="preserve">Предоставленные займы другим предприятиям </t>
  </si>
  <si>
    <t>Восстановленные займы, предоставленные  другим предприятиям</t>
  </si>
  <si>
    <t>Проценты, полученные по выданным кредитам</t>
  </si>
  <si>
    <t>Поступления от платы за поручительство</t>
  </si>
  <si>
    <t>Чистые денежные потоки от / (использованные в) инвестиционной деятельности</t>
  </si>
  <si>
    <t>Денежные потоки от финансовой деятельности</t>
  </si>
  <si>
    <t>Поступления от долгосрочных банковских кредитов</t>
  </si>
  <si>
    <t>Погашение долгосрочных банковских кредитов</t>
  </si>
  <si>
    <t>(Погашение) / Поступления от краткосрочных банковских займов (овердрафт ), нетто</t>
  </si>
  <si>
    <t>Уплаченные проценты и сборы по займам инвестиционного предназначения</t>
  </si>
  <si>
    <t>Поступления от продажи обратных выкупленные собственные акции</t>
  </si>
  <si>
    <t xml:space="preserve">Выплаченные дивиденды </t>
  </si>
  <si>
    <t>Платежи по договорам лизинга перед третьими лицами</t>
  </si>
  <si>
    <t>Государственное финансирование, полученное за земли сельскохозяйственного назначения</t>
  </si>
  <si>
    <t>Поступления/(платежи), нетто, относящиеся к прочим компонентам капитала (варранты)</t>
  </si>
  <si>
    <t xml:space="preserve">Чистые денежные потоки (использованные в)/от финансовой деятельности </t>
  </si>
  <si>
    <t>Чистое увеличение/(уменьшение) денежных средств и их эквивалентов</t>
  </si>
  <si>
    <t>Денежные средства и их эквивалент по состоянию на 1 января</t>
  </si>
  <si>
    <t>Денежные средства и их эквиваленты по состоянию на 31 декабря</t>
  </si>
  <si>
    <t>Зарегистрированный аудитор                                                               Управитель</t>
  </si>
  <si>
    <t>"СОФАРМА" АО</t>
  </si>
  <si>
    <t>ИНДИВИДУАЛЬНЬІЙ ОТЧЕТ ОБ ИЗМЕНЕНИЯХ СОБСТВЕННОГО  КАПИТАЛА</t>
  </si>
  <si>
    <t>Сальдо на 1 яваря 2020 года</t>
  </si>
  <si>
    <t>Изменения  собственного капитала за 2020 год</t>
  </si>
  <si>
    <t>Эффекты oбратно выкупленные собственные акции в т.ч:</t>
  </si>
  <si>
    <t>- проданные выкупленные акции</t>
  </si>
  <si>
    <t>- приобретение выкупленных акций</t>
  </si>
  <si>
    <t xml:space="preserve">Распределение прибыли на:        </t>
  </si>
  <si>
    <t xml:space="preserve"> - резервы</t>
  </si>
  <si>
    <t xml:space="preserve"> - шестимесячные дивиденды от прибыли за 2020 год</t>
  </si>
  <si>
    <t>Общий совокупный доход за год, в т.ч.:</t>
  </si>
  <si>
    <t xml:space="preserve">    * чистая прибыль за год </t>
  </si>
  <si>
    <t xml:space="preserve">   * прочие компоненты совокупного дохода, за вычетом налогов </t>
  </si>
  <si>
    <t>Перенос на счет нераспределенная прибыль</t>
  </si>
  <si>
    <t>Сальдо на 31 декабря 2020 года</t>
  </si>
  <si>
    <t>Изменения  собственного капитала за 2021 год</t>
  </si>
  <si>
    <t>Эффекты проданных и выкупленных собственных акций,  в т.ч:</t>
  </si>
  <si>
    <t>Другие составляющие капитала, в т.ч.</t>
  </si>
  <si>
    <t xml:space="preserve"> -эмиссия стоимость</t>
  </si>
  <si>
    <t xml:space="preserve"> - трансакционные расходы</t>
  </si>
  <si>
    <t xml:space="preserve">    - чистая прибыль за год</t>
  </si>
  <si>
    <t xml:space="preserve">    - прочие компоненты совокупного дохода, за вычетом налогов </t>
  </si>
  <si>
    <t>Сальдо на 31 декабря 2021 года</t>
  </si>
  <si>
    <t xml:space="preserve"> - дивиденды от прибыли за 2020 год</t>
  </si>
  <si>
    <t xml:space="preserve">Финансовый директор:                                                       </t>
  </si>
  <si>
    <t xml:space="preserve">                                                                                                  „Бейкър Тили Клиту и Партньори“ ЕООО</t>
  </si>
  <si>
    <t>Обратно вкупленные собственне акции</t>
  </si>
  <si>
    <t>Законные резервы</t>
  </si>
  <si>
    <t>Резерв по переоценке - недвижимость, машины и оборудование</t>
  </si>
  <si>
    <t>Резерв финансовых активов по справедливой стоимости за счет других совокупных доходов всеобхватен доход</t>
  </si>
  <si>
    <t>Дополнительные резервы</t>
  </si>
  <si>
    <t>Общий собственный капитал</t>
  </si>
  <si>
    <t xml:space="preserve"> "СОФАРМА" АО</t>
  </si>
  <si>
    <t>Бисера Лазарова</t>
  </si>
  <si>
    <t>Симеон Донев</t>
  </si>
  <si>
    <t>Прокурор:</t>
  </si>
</sst>
</file>

<file path=xl/styles.xml><?xml version="1.0" encoding="utf-8"?>
<styleSheet xmlns="http://schemas.openxmlformats.org/spreadsheetml/2006/main">
  <numFmts count="6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€&quot;#,##0_);\(&quot;€&quot;#,##0\)"/>
    <numFmt numFmtId="191" formatCode="&quot;€&quot;#,##0_);[Red]\(&quot;€&quot;#,##0\)"/>
    <numFmt numFmtId="192" formatCode="&quot;€&quot;#,##0.00_);\(&quot;€&quot;#,##0.00\)"/>
    <numFmt numFmtId="193" formatCode="&quot;€&quot;#,##0.00_);[Red]\(&quot;€&quot;#,##0.00\)"/>
    <numFmt numFmtId="194" formatCode="_(&quot;€&quot;* #,##0_);_(&quot;€&quot;* \(#,##0\);_(&quot;€&quot;* &quot;-&quot;_);_(@_)"/>
    <numFmt numFmtId="195" formatCode="_(&quot;€&quot;* #,##0.00_);_(&quot;€&quot;* \(#,##0.00\);_(&quot;€&quot;* &quot;-&quot;??_);_(@_)"/>
    <numFmt numFmtId="196" formatCode="&quot;лв&quot;#,##0_);\(&quot;лв&quot;#,##0\)"/>
    <numFmt numFmtId="197" formatCode="&quot;лв&quot;#,##0_);[Red]\(&quot;лв&quot;#,##0\)"/>
    <numFmt numFmtId="198" formatCode="&quot;лв&quot;#,##0.00_);\(&quot;лв&quot;#,##0.00\)"/>
    <numFmt numFmtId="199" formatCode="&quot;лв&quot;#,##0.00_);[Red]\(&quot;лв&quot;#,##0.00\)"/>
    <numFmt numFmtId="200" formatCode="_(&quot;лв&quot;* #,##0_);_(&quot;лв&quot;* \(#,##0\);_(&quot;лв&quot;* &quot;-&quot;_);_(@_)"/>
    <numFmt numFmtId="201" formatCode="_(&quot;лв&quot;* #,##0.00_);_(&quot;лв&quot;* \(#,##0.00\);_(&quot;лв&quot;* &quot;-&quot;??_);_(@_)"/>
    <numFmt numFmtId="202" formatCode="0_);\(0\)"/>
    <numFmt numFmtId="203" formatCode="_(* #,##0_);_(* \(#,##0\);_(* &quot;-&quot;??_);_(@_)"/>
    <numFmt numFmtId="204" formatCode="_(* #,##0.0_);_(* \(#,##0.0\);_(* &quot;-&quot;_);_(@_)"/>
    <numFmt numFmtId="205" formatCode="0.0"/>
    <numFmt numFmtId="206" formatCode="_(* #,##0.00_);_(* \(#,##0.00\);_(* &quot;-&quot;_);_(@_)"/>
    <numFmt numFmtId="207" formatCode="_(* #,##0.000_);_(* \(#,##0.000\);_(* &quot;-&quot;???_);_(@_)"/>
    <numFmt numFmtId="208" formatCode="_(* #,##0.0_);_(* \(#,##0.0\);_(* &quot;-&quot;??_);_(@_)"/>
    <numFmt numFmtId="209" formatCode="#,##0;\(#,##0\)"/>
    <numFmt numFmtId="210" formatCode="0.000"/>
    <numFmt numFmtId="211" formatCode="#,##0.0"/>
    <numFmt numFmtId="212" formatCode="#,##0.000"/>
    <numFmt numFmtId="213" formatCode="0.0000"/>
    <numFmt numFmtId="214" formatCode="[$-402]dd\ mmmm\ yyyy"/>
    <numFmt numFmtId="215" formatCode="0.00000"/>
    <numFmt numFmtId="216" formatCode="[$-402]dddd\,\ dd\ mmmm\ yyyy\ &quot;г.&quot;"/>
    <numFmt numFmtId="217" formatCode="0.0%"/>
    <numFmt numFmtId="218" formatCode="_(* #,##0.000_);_(* \(#,##0.000\);_(* &quot;-&quot;??_);_(@_)"/>
    <numFmt numFmtId="219" formatCode="_(* #,##0.0000_);_(* \(#,##0.0000\);_(* &quot;-&quot;??_);_(@_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_(* #,##0.000_);_(* \(#,##0.000\);_(* &quot;-&quot;_);_(@_)"/>
  </numFmts>
  <fonts count="83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10"/>
      <name val="Times New Roman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29" borderId="1" applyNumberFormat="0" applyAlignment="0" applyProtection="0"/>
    <xf numFmtId="0" fontId="77" fillId="0" borderId="6" applyNumberFormat="0" applyFill="0" applyAlignment="0" applyProtection="0"/>
    <xf numFmtId="0" fontId="7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79" fillId="26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8" fillId="0" borderId="10" xfId="63" applyFont="1" applyBorder="1" applyAlignment="1">
      <alignment horizontal="left" vertical="center"/>
      <protection/>
    </xf>
    <xf numFmtId="0" fontId="7" fillId="0" borderId="0" xfId="70" applyFont="1" applyAlignment="1">
      <alignment vertical="center"/>
      <protection/>
    </xf>
    <xf numFmtId="0" fontId="7" fillId="0" borderId="0" xfId="64" applyFont="1" applyAlignment="1">
      <alignment vertical="center"/>
      <protection/>
    </xf>
    <xf numFmtId="0" fontId="7" fillId="0" borderId="0" xfId="64" applyFont="1">
      <alignment/>
      <protection/>
    </xf>
    <xf numFmtId="169" fontId="7" fillId="0" borderId="0" xfId="64" applyNumberFormat="1" applyFont="1" applyAlignment="1">
      <alignment horizontal="right"/>
      <protection/>
    </xf>
    <xf numFmtId="0" fontId="8" fillId="0" borderId="0" xfId="64" applyFont="1">
      <alignment/>
      <protection/>
    </xf>
    <xf numFmtId="0" fontId="7" fillId="0" borderId="0" xfId="64" applyFont="1" applyAlignment="1">
      <alignment horizontal="center"/>
      <protection/>
    </xf>
    <xf numFmtId="0" fontId="7" fillId="0" borderId="0" xfId="65" applyFont="1" applyAlignment="1">
      <alignment vertical="top"/>
      <protection/>
    </xf>
    <xf numFmtId="0" fontId="7" fillId="0" borderId="0" xfId="65" applyFont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0" xfId="64" applyFont="1">
      <alignment/>
      <protection/>
    </xf>
    <xf numFmtId="15" fontId="13" fillId="0" borderId="0" xfId="63" applyNumberFormat="1" applyFont="1" applyAlignment="1">
      <alignment horizontal="center" vertical="center" wrapText="1"/>
      <protection/>
    </xf>
    <xf numFmtId="0" fontId="16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63" applyFont="1" applyAlignment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7" fillId="0" borderId="0" xfId="64" applyFont="1">
      <alignment/>
      <protection/>
    </xf>
    <xf numFmtId="0" fontId="8" fillId="0" borderId="0" xfId="64" applyFont="1">
      <alignment/>
      <protection/>
    </xf>
    <xf numFmtId="0" fontId="7" fillId="0" borderId="0" xfId="65" applyFont="1" applyAlignment="1" applyProtection="1">
      <alignment vertical="top"/>
      <protection locked="0"/>
    </xf>
    <xf numFmtId="0" fontId="19" fillId="0" borderId="0" xfId="65" applyFont="1" applyAlignment="1" applyProtection="1">
      <alignment vertical="top"/>
      <protection locked="0"/>
    </xf>
    <xf numFmtId="0" fontId="7" fillId="0" borderId="0" xfId="63" applyFont="1" applyAlignment="1">
      <alignment vertical="center"/>
      <protection/>
    </xf>
    <xf numFmtId="0" fontId="7" fillId="0" borderId="0" xfId="63" applyFont="1" applyAlignment="1">
      <alignment horizontal="left" vertical="center"/>
      <protection/>
    </xf>
    <xf numFmtId="0" fontId="20" fillId="0" borderId="10" xfId="63" applyFont="1" applyBorder="1" applyAlignment="1">
      <alignment vertical="center"/>
      <protection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63" applyFont="1" applyAlignment="1">
      <alignment vertical="center"/>
      <protection/>
    </xf>
    <xf numFmtId="0" fontId="21" fillId="0" borderId="10" xfId="0" applyFont="1" applyBorder="1" applyAlignment="1">
      <alignment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65" applyFont="1" applyAlignment="1">
      <alignment horizontal="left"/>
      <protection/>
    </xf>
    <xf numFmtId="0" fontId="22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3" fillId="0" borderId="0" xfId="0" applyFont="1" applyAlignment="1">
      <alignment horizontal="center" wrapText="1"/>
    </xf>
    <xf numFmtId="169" fontId="10" fillId="0" borderId="0" xfId="71" applyNumberFormat="1" applyFont="1" applyAlignment="1">
      <alignment horizontal="right" vertical="center" wrapText="1"/>
      <protection/>
    </xf>
    <xf numFmtId="0" fontId="28" fillId="0" borderId="0" xfId="64" applyFont="1" applyAlignment="1">
      <alignment vertical="top" wrapText="1"/>
      <protection/>
    </xf>
    <xf numFmtId="0" fontId="0" fillId="0" borderId="0" xfId="71" applyAlignment="1">
      <alignment horizontal="left" vertical="center"/>
      <protection/>
    </xf>
    <xf numFmtId="0" fontId="27" fillId="0" borderId="0" xfId="70" applyFont="1" applyAlignment="1" quotePrefix="1">
      <alignment horizontal="left" vertical="center"/>
      <protection/>
    </xf>
    <xf numFmtId="0" fontId="29" fillId="0" borderId="0" xfId="64" applyFont="1" applyAlignment="1">
      <alignment horizontal="center"/>
      <protection/>
    </xf>
    <xf numFmtId="169" fontId="7" fillId="0" borderId="0" xfId="64" applyNumberFormat="1" applyFont="1" applyAlignment="1">
      <alignment horizontal="right"/>
      <protection/>
    </xf>
    <xf numFmtId="0" fontId="30" fillId="0" borderId="0" xfId="64" applyFont="1" applyAlignment="1">
      <alignment vertical="top" wrapText="1"/>
      <protection/>
    </xf>
    <xf numFmtId="0" fontId="29" fillId="0" borderId="0" xfId="64" applyFont="1" applyAlignment="1">
      <alignment horizontal="center"/>
      <protection/>
    </xf>
    <xf numFmtId="0" fontId="28" fillId="0" borderId="0" xfId="64" applyFont="1" applyAlignment="1">
      <alignment vertical="top"/>
      <protection/>
    </xf>
    <xf numFmtId="0" fontId="30" fillId="0" borderId="0" xfId="64" applyFont="1" applyAlignment="1">
      <alignment vertical="top"/>
      <protection/>
    </xf>
    <xf numFmtId="0" fontId="7" fillId="0" borderId="0" xfId="63" applyFont="1" applyAlignment="1">
      <alignment horizontal="left" vertical="center" wrapText="1"/>
      <protection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" fontId="21" fillId="0" borderId="0" xfId="71" applyNumberFormat="1" applyFont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5" fontId="34" fillId="0" borderId="0" xfId="63" applyNumberFormat="1" applyFont="1" applyAlignment="1">
      <alignment horizontal="center" vertical="center" wrapText="1"/>
      <protection/>
    </xf>
    <xf numFmtId="169" fontId="5" fillId="0" borderId="0" xfId="64" applyNumberFormat="1" applyFont="1" applyAlignment="1">
      <alignment horizontal="right"/>
      <protection/>
    </xf>
    <xf numFmtId="169" fontId="15" fillId="0" borderId="0" xfId="64" applyNumberFormat="1" applyFont="1" applyAlignment="1">
      <alignment horizontal="right"/>
      <protection/>
    </xf>
    <xf numFmtId="0" fontId="15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209" fontId="10" fillId="0" borderId="11" xfId="69" applyNumberFormat="1" applyFont="1" applyBorder="1" applyAlignment="1">
      <alignment horizontal="right" vertical="center"/>
      <protection/>
    </xf>
    <xf numFmtId="209" fontId="10" fillId="0" borderId="0" xfId="69" applyNumberFormat="1" applyFont="1" applyAlignment="1">
      <alignment horizontal="right" vertical="center"/>
      <protection/>
    </xf>
    <xf numFmtId="209" fontId="10" fillId="0" borderId="12" xfId="69" applyNumberFormat="1" applyFont="1" applyBorder="1" applyAlignment="1">
      <alignment horizontal="right" vertical="center"/>
      <protection/>
    </xf>
    <xf numFmtId="209" fontId="10" fillId="0" borderId="11" xfId="69" applyNumberFormat="1" applyFont="1" applyBorder="1" applyAlignment="1">
      <alignment vertical="center"/>
      <protection/>
    </xf>
    <xf numFmtId="209" fontId="10" fillId="0" borderId="0" xfId="69" applyNumberFormat="1" applyFont="1" applyAlignment="1">
      <alignment vertical="center"/>
      <protection/>
    </xf>
    <xf numFmtId="209" fontId="10" fillId="0" borderId="10" xfId="69" applyNumberFormat="1" applyFont="1" applyBorder="1" applyAlignment="1">
      <alignment vertical="center"/>
      <protection/>
    </xf>
    <xf numFmtId="209" fontId="10" fillId="0" borderId="12" xfId="69" applyNumberFormat="1" applyFont="1" applyBorder="1" applyAlignment="1">
      <alignment vertical="center"/>
      <protection/>
    </xf>
    <xf numFmtId="0" fontId="16" fillId="0" borderId="0" xfId="0" applyFont="1" applyAlignment="1">
      <alignment horizontal="right" vertical="center" wrapText="1"/>
    </xf>
    <xf numFmtId="169" fontId="7" fillId="0" borderId="0" xfId="68" applyNumberFormat="1" applyFont="1" applyAlignment="1">
      <alignment horizontal="right"/>
      <protection/>
    </xf>
    <xf numFmtId="169" fontId="8" fillId="0" borderId="11" xfId="68" applyNumberFormat="1" applyFont="1" applyBorder="1" applyAlignment="1">
      <alignment horizontal="right"/>
      <protection/>
    </xf>
    <xf numFmtId="0" fontId="23" fillId="0" borderId="0" xfId="0" applyFont="1" applyAlignment="1">
      <alignment horizontal="center" wrapText="1"/>
    </xf>
    <xf numFmtId="0" fontId="35" fillId="0" borderId="0" xfId="72" applyFont="1" applyAlignment="1">
      <alignment horizontal="left" vertical="center"/>
      <protection/>
    </xf>
    <xf numFmtId="0" fontId="9" fillId="0" borderId="0" xfId="63" applyFont="1" applyAlignment="1">
      <alignment horizontal="left"/>
      <protection/>
    </xf>
    <xf numFmtId="0" fontId="22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3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center" wrapText="1"/>
    </xf>
    <xf numFmtId="3" fontId="12" fillId="0" borderId="0" xfId="0" applyNumberFormat="1" applyFont="1" applyAlignment="1">
      <alignment horizontal="right"/>
    </xf>
    <xf numFmtId="0" fontId="14" fillId="0" borderId="0" xfId="0" applyFont="1" applyAlignment="1">
      <alignment horizontal="left" vertical="center"/>
    </xf>
    <xf numFmtId="0" fontId="5" fillId="0" borderId="0" xfId="64" applyFont="1" applyAlignment="1">
      <alignment vertical="top" wrapText="1"/>
      <protection/>
    </xf>
    <xf numFmtId="0" fontId="35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25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203" fontId="0" fillId="0" borderId="0" xfId="0" applyNumberFormat="1" applyAlignment="1">
      <alignment/>
    </xf>
    <xf numFmtId="0" fontId="3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" fontId="15" fillId="0" borderId="0" xfId="0" applyNumberFormat="1" applyFont="1" applyAlignment="1">
      <alignment horizontal="center"/>
    </xf>
    <xf numFmtId="0" fontId="36" fillId="0" borderId="0" xfId="0" applyFont="1" applyAlignment="1">
      <alignment horizontal="left" vertical="center" wrapText="1"/>
    </xf>
    <xf numFmtId="169" fontId="36" fillId="0" borderId="0" xfId="0" applyNumberFormat="1" applyFont="1" applyAlignment="1">
      <alignment horizontal="center"/>
    </xf>
    <xf numFmtId="0" fontId="37" fillId="0" borderId="0" xfId="0" applyFont="1" applyAlignment="1">
      <alignment horizontal="left" vertical="center" wrapText="1"/>
    </xf>
    <xf numFmtId="0" fontId="38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65" applyFont="1" applyAlignment="1">
      <alignment vertical="top"/>
      <protection/>
    </xf>
    <xf numFmtId="0" fontId="5" fillId="0" borderId="0" xfId="65" applyFont="1" applyAlignment="1" applyProtection="1">
      <alignment vertical="top"/>
      <protection locked="0"/>
    </xf>
    <xf numFmtId="0" fontId="31" fillId="0" borderId="0" xfId="0" applyFont="1" applyAlignment="1">
      <alignment horizontal="center" vertical="top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203" fontId="7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9" fontId="7" fillId="0" borderId="0" xfId="75" applyFont="1" applyAlignment="1">
      <alignment/>
    </xf>
    <xf numFmtId="203" fontId="11" fillId="0" borderId="0" xfId="42" applyNumberFormat="1" applyFont="1" applyAlignment="1">
      <alignment horizontal="right"/>
    </xf>
    <xf numFmtId="0" fontId="7" fillId="0" borderId="0" xfId="63" applyFont="1" applyAlignment="1">
      <alignment vertical="center" wrapText="1"/>
      <protection/>
    </xf>
    <xf numFmtId="3" fontId="29" fillId="0" borderId="0" xfId="64" applyNumberFormat="1" applyFont="1" applyAlignment="1">
      <alignment horizontal="center"/>
      <protection/>
    </xf>
    <xf numFmtId="209" fontId="42" fillId="0" borderId="0" xfId="0" applyNumberFormat="1" applyFont="1" applyAlignment="1">
      <alignment horizontal="center" wrapText="1"/>
    </xf>
    <xf numFmtId="4" fontId="8" fillId="0" borderId="0" xfId="0" applyNumberFormat="1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7" fillId="0" borderId="0" xfId="0" applyFont="1" applyAlignment="1">
      <alignment/>
    </xf>
    <xf numFmtId="169" fontId="41" fillId="0" borderId="0" xfId="0" applyNumberFormat="1" applyFont="1" applyAlignment="1">
      <alignment horizontal="left" vertical="center"/>
    </xf>
    <xf numFmtId="169" fontId="44" fillId="0" borderId="0" xfId="0" applyNumberFormat="1" applyFont="1" applyAlignment="1">
      <alignment horizontal="center"/>
    </xf>
    <xf numFmtId="169" fontId="39" fillId="0" borderId="0" xfId="0" applyNumberFormat="1" applyFont="1" applyAlignment="1">
      <alignment horizontal="center"/>
    </xf>
    <xf numFmtId="203" fontId="43" fillId="0" borderId="0" xfId="42" applyNumberFormat="1" applyFont="1" applyAlignment="1">
      <alignment/>
    </xf>
    <xf numFmtId="203" fontId="7" fillId="0" borderId="0" xfId="0" applyNumberFormat="1" applyFont="1" applyAlignment="1">
      <alignment horizontal="right"/>
    </xf>
    <xf numFmtId="171" fontId="5" fillId="0" borderId="0" xfId="0" applyNumberFormat="1" applyFont="1" applyAlignment="1">
      <alignment horizontal="center"/>
    </xf>
    <xf numFmtId="203" fontId="5" fillId="0" borderId="0" xfId="0" applyNumberFormat="1" applyFont="1" applyAlignment="1">
      <alignment horizontal="center"/>
    </xf>
    <xf numFmtId="169" fontId="29" fillId="0" borderId="0" xfId="64" applyNumberFormat="1" applyFont="1" applyAlignment="1">
      <alignment horizontal="center"/>
      <protection/>
    </xf>
    <xf numFmtId="0" fontId="42" fillId="0" borderId="0" xfId="0" applyFont="1" applyAlignment="1">
      <alignment horizontal="center" wrapText="1"/>
    </xf>
    <xf numFmtId="209" fontId="5" fillId="0" borderId="0" xfId="0" applyNumberFormat="1" applyFont="1" applyAlignment="1">
      <alignment horizontal="center"/>
    </xf>
    <xf numFmtId="203" fontId="44" fillId="0" borderId="0" xfId="0" applyNumberFormat="1" applyFont="1" applyAlignment="1">
      <alignment horizontal="center"/>
    </xf>
    <xf numFmtId="9" fontId="39" fillId="0" borderId="0" xfId="75" applyFont="1" applyAlignment="1">
      <alignment/>
    </xf>
    <xf numFmtId="213" fontId="7" fillId="0" borderId="0" xfId="0" applyNumberFormat="1" applyFont="1" applyAlignment="1">
      <alignment/>
    </xf>
    <xf numFmtId="171" fontId="11" fillId="0" borderId="0" xfId="42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65" applyFont="1" applyAlignment="1">
      <alignment vertical="top"/>
      <protection/>
    </xf>
    <xf numFmtId="0" fontId="5" fillId="0" borderId="0" xfId="0" applyFont="1" applyAlignment="1">
      <alignment horizontal="center"/>
    </xf>
    <xf numFmtId="169" fontId="5" fillId="0" borderId="0" xfId="0" applyNumberFormat="1" applyFont="1" applyAlignment="1">
      <alignment horizontal="center"/>
    </xf>
    <xf numFmtId="169" fontId="26" fillId="0" borderId="0" xfId="65" applyNumberFormat="1" applyFont="1" applyAlignment="1">
      <alignment horizontal="center" vertical="center" wrapText="1"/>
      <protection/>
    </xf>
    <xf numFmtId="169" fontId="26" fillId="0" borderId="0" xfId="65" applyNumberFormat="1" applyFont="1" applyAlignment="1">
      <alignment horizontal="right" vertical="center" wrapText="1"/>
      <protection/>
    </xf>
    <xf numFmtId="0" fontId="45" fillId="0" borderId="0" xfId="0" applyFont="1" applyAlignment="1">
      <alignment/>
    </xf>
    <xf numFmtId="169" fontId="39" fillId="0" borderId="0" xfId="42" applyNumberFormat="1" applyFont="1" applyAlignment="1">
      <alignment/>
    </xf>
    <xf numFmtId="169" fontId="7" fillId="0" borderId="0" xfId="42" applyNumberFormat="1" applyFont="1" applyAlignment="1">
      <alignment/>
    </xf>
    <xf numFmtId="169" fontId="37" fillId="0" borderId="0" xfId="0" applyNumberFormat="1" applyFont="1" applyAlignment="1">
      <alignment horizontal="center"/>
    </xf>
    <xf numFmtId="169" fontId="7" fillId="0" borderId="0" xfId="0" applyNumberFormat="1" applyFont="1" applyAlignment="1">
      <alignment horizontal="right"/>
    </xf>
    <xf numFmtId="169" fontId="8" fillId="0" borderId="11" xfId="42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0" xfId="64" applyFont="1" applyAlignment="1">
      <alignment vertical="top" wrapText="1"/>
      <protection/>
    </xf>
    <xf numFmtId="206" fontId="8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37" fillId="0" borderId="0" xfId="63" applyFont="1" applyAlignment="1">
      <alignment vertical="center"/>
      <protection/>
    </xf>
    <xf numFmtId="169" fontId="7" fillId="0" borderId="0" xfId="68" applyNumberFormat="1" applyFont="1" applyAlignment="1">
      <alignment horizontal="center"/>
      <protection/>
    </xf>
    <xf numFmtId="0" fontId="31" fillId="0" borderId="0" xfId="65" applyFont="1" applyAlignment="1">
      <alignment horizontal="right" vertical="top" wrapText="1"/>
      <protection/>
    </xf>
    <xf numFmtId="0" fontId="31" fillId="0" borderId="0" xfId="65" applyFont="1" applyAlignment="1">
      <alignment horizontal="center" vertical="top" wrapText="1"/>
      <protection/>
    </xf>
    <xf numFmtId="0" fontId="46" fillId="0" borderId="0" xfId="0" applyFont="1" applyAlignment="1">
      <alignment horizontal="right" vertical="top"/>
    </xf>
    <xf numFmtId="0" fontId="46" fillId="0" borderId="0" xfId="0" applyFont="1" applyAlignment="1">
      <alignment horizontal="center" vertical="top"/>
    </xf>
    <xf numFmtId="203" fontId="47" fillId="0" borderId="0" xfId="0" applyNumberFormat="1" applyFont="1" applyAlignment="1">
      <alignment/>
    </xf>
    <xf numFmtId="0" fontId="46" fillId="0" borderId="0" xfId="65" applyFont="1">
      <alignment/>
      <protection/>
    </xf>
    <xf numFmtId="0" fontId="31" fillId="0" borderId="0" xfId="0" applyFont="1" applyAlignment="1">
      <alignment horizontal="right"/>
    </xf>
    <xf numFmtId="0" fontId="46" fillId="0" borderId="0" xfId="0" applyFont="1" applyAlignment="1">
      <alignment/>
    </xf>
    <xf numFmtId="0" fontId="31" fillId="0" borderId="0" xfId="65" applyFont="1" applyAlignment="1">
      <alignment vertical="center" wrapText="1"/>
      <protection/>
    </xf>
    <xf numFmtId="0" fontId="46" fillId="0" borderId="0" xfId="65" applyFont="1" applyAlignment="1">
      <alignment horizontal="center" vertical="center"/>
      <protection/>
    </xf>
    <xf numFmtId="0" fontId="46" fillId="0" borderId="0" xfId="65" applyFont="1" applyAlignment="1">
      <alignment vertical="center" wrapText="1"/>
      <protection/>
    </xf>
    <xf numFmtId="203" fontId="46" fillId="0" borderId="0" xfId="65" applyNumberFormat="1" applyFont="1" applyAlignment="1">
      <alignment vertical="center"/>
      <protection/>
    </xf>
    <xf numFmtId="203" fontId="46" fillId="0" borderId="0" xfId="0" applyNumberFormat="1" applyFont="1" applyAlignment="1">
      <alignment/>
    </xf>
    <xf numFmtId="0" fontId="46" fillId="0" borderId="0" xfId="65" applyFont="1" applyAlignment="1">
      <alignment vertical="center"/>
      <protection/>
    </xf>
    <xf numFmtId="0" fontId="31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49" fillId="0" borderId="0" xfId="0" applyFont="1" applyAlignment="1">
      <alignment/>
    </xf>
    <xf numFmtId="0" fontId="47" fillId="0" borderId="0" xfId="63" applyFont="1" applyAlignment="1">
      <alignment horizontal="right" vertical="center"/>
      <protection/>
    </xf>
    <xf numFmtId="203" fontId="50" fillId="0" borderId="0" xfId="65" applyNumberFormat="1" applyFont="1" applyAlignment="1">
      <alignment vertical="center"/>
      <protection/>
    </xf>
    <xf numFmtId="0" fontId="49" fillId="0" borderId="0" xfId="0" applyFont="1" applyAlignment="1">
      <alignment horizontal="left" vertical="center" wrapText="1"/>
    </xf>
    <xf numFmtId="0" fontId="48" fillId="0" borderId="0" xfId="65" applyFont="1" applyAlignment="1">
      <alignment vertical="top"/>
      <protection/>
    </xf>
    <xf numFmtId="0" fontId="46" fillId="0" borderId="0" xfId="65" applyFont="1" applyAlignment="1">
      <alignment vertical="top"/>
      <protection/>
    </xf>
    <xf numFmtId="0" fontId="49" fillId="0" borderId="0" xfId="0" applyFont="1" applyAlignment="1">
      <alignment horizontal="center" vertical="center" wrapText="1"/>
    </xf>
    <xf numFmtId="203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23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169" fontId="5" fillId="0" borderId="0" xfId="0" applyNumberFormat="1" applyFont="1" applyAlignment="1">
      <alignment horizontal="right" vertical="top" wrapText="1"/>
    </xf>
    <xf numFmtId="169" fontId="51" fillId="0" borderId="0" xfId="65" applyNumberFormat="1" applyFont="1" applyAlignment="1">
      <alignment horizontal="right" vertical="center" wrapText="1"/>
      <protection/>
    </xf>
    <xf numFmtId="0" fontId="47" fillId="0" borderId="0" xfId="0" applyFont="1" applyAlignment="1">
      <alignment vertical="top"/>
    </xf>
    <xf numFmtId="0" fontId="46" fillId="0" borderId="0" xfId="65" applyFont="1" applyAlignment="1" quotePrefix="1">
      <alignment vertical="center" wrapText="1"/>
      <protection/>
    </xf>
    <xf numFmtId="0" fontId="47" fillId="0" borderId="0" xfId="66" applyFont="1" applyAlignment="1">
      <alignment vertical="center" wrapText="1"/>
      <protection/>
    </xf>
    <xf numFmtId="0" fontId="17" fillId="0" borderId="0" xfId="63" applyFont="1" applyAlignment="1">
      <alignment horizontal="left" vertical="center"/>
      <protection/>
    </xf>
    <xf numFmtId="0" fontId="17" fillId="0" borderId="0" xfId="63" applyFont="1" applyAlignment="1">
      <alignment vertical="center"/>
      <protection/>
    </xf>
    <xf numFmtId="209" fontId="10" fillId="32" borderId="11" xfId="69" applyNumberFormat="1" applyFont="1" applyFill="1" applyBorder="1" applyAlignment="1">
      <alignment vertical="center"/>
      <protection/>
    </xf>
    <xf numFmtId="0" fontId="7" fillId="32" borderId="0" xfId="64" applyFont="1" applyFill="1">
      <alignment/>
      <protection/>
    </xf>
    <xf numFmtId="0" fontId="0" fillId="0" borderId="10" xfId="71" applyFont="1" applyBorder="1" applyAlignment="1">
      <alignment horizontal="left" vertical="center"/>
      <protection/>
    </xf>
    <xf numFmtId="0" fontId="7" fillId="0" borderId="0" xfId="0" applyFont="1" applyAlignment="1">
      <alignment horizontal="left"/>
    </xf>
    <xf numFmtId="169" fontId="15" fillId="0" borderId="0" xfId="0" applyNumberFormat="1" applyFont="1" applyAlignment="1">
      <alignment horizontal="right" vertical="top" wrapText="1"/>
    </xf>
    <xf numFmtId="0" fontId="48" fillId="0" borderId="0" xfId="66" applyFont="1" applyAlignment="1">
      <alignment horizontal="left" vertical="center" wrapText="1"/>
      <protection/>
    </xf>
    <xf numFmtId="0" fontId="48" fillId="0" borderId="0" xfId="0" applyFont="1" applyAlignment="1">
      <alignment horizontal="right"/>
    </xf>
    <xf numFmtId="169" fontId="46" fillId="0" borderId="10" xfId="46" applyNumberFormat="1" applyFont="1" applyBorder="1" applyAlignment="1">
      <alignment horizontal="right"/>
    </xf>
    <xf numFmtId="169" fontId="46" fillId="0" borderId="0" xfId="46" applyNumberFormat="1" applyFont="1" applyAlignment="1">
      <alignment horizontal="right"/>
    </xf>
    <xf numFmtId="169" fontId="47" fillId="0" borderId="0" xfId="46" applyNumberFormat="1" applyFont="1" applyAlignment="1">
      <alignment horizontal="right"/>
    </xf>
    <xf numFmtId="169" fontId="31" fillId="0" borderId="10" xfId="46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203" fontId="8" fillId="0" borderId="0" xfId="0" applyNumberFormat="1" applyFont="1" applyBorder="1" applyAlignment="1">
      <alignment horizontal="right"/>
    </xf>
    <xf numFmtId="169" fontId="7" fillId="0" borderId="0" xfId="0" applyNumberFormat="1" applyFont="1" applyBorder="1" applyAlignment="1">
      <alignment horizontal="right"/>
    </xf>
    <xf numFmtId="203" fontId="15" fillId="0" borderId="0" xfId="0" applyNumberFormat="1" applyFont="1" applyBorder="1" applyAlignment="1">
      <alignment horizontal="center"/>
    </xf>
    <xf numFmtId="169" fontId="8" fillId="0" borderId="0" xfId="42" applyNumberFormat="1" applyFont="1" applyBorder="1" applyAlignment="1">
      <alignment/>
    </xf>
    <xf numFmtId="169" fontId="8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right"/>
    </xf>
    <xf numFmtId="0" fontId="15" fillId="0" borderId="0" xfId="64" applyFont="1">
      <alignment/>
      <protection/>
    </xf>
    <xf numFmtId="0" fontId="5" fillId="0" borderId="0" xfId="64" applyFont="1">
      <alignment/>
      <protection/>
    </xf>
    <xf numFmtId="0" fontId="15" fillId="0" borderId="0" xfId="64" applyFont="1" applyAlignment="1">
      <alignment horizontal="left" wrapText="1"/>
      <protection/>
    </xf>
    <xf numFmtId="169" fontId="8" fillId="0" borderId="10" xfId="68" applyNumberFormat="1" applyFont="1" applyBorder="1" applyAlignment="1">
      <alignment horizontal="right"/>
      <protection/>
    </xf>
    <xf numFmtId="49" fontId="5" fillId="0" borderId="0" xfId="64" applyNumberFormat="1" applyFont="1" applyAlignment="1">
      <alignment horizontal="right"/>
      <protection/>
    </xf>
    <xf numFmtId="169" fontId="8" fillId="0" borderId="13" xfId="68" applyNumberFormat="1" applyFont="1" applyBorder="1" applyAlignment="1">
      <alignment horizontal="right"/>
      <protection/>
    </xf>
    <xf numFmtId="3" fontId="11" fillId="0" borderId="0" xfId="0" applyNumberFormat="1" applyFont="1" applyFill="1" applyAlignment="1">
      <alignment horizontal="right"/>
    </xf>
    <xf numFmtId="169" fontId="36" fillId="0" borderId="0" xfId="0" applyNumberFormat="1" applyFont="1" applyBorder="1" applyAlignment="1">
      <alignment horizontal="center"/>
    </xf>
    <xf numFmtId="206" fontId="8" fillId="0" borderId="0" xfId="0" applyNumberFormat="1" applyFont="1" applyFill="1" applyAlignment="1">
      <alignment horizontal="right"/>
    </xf>
    <xf numFmtId="0" fontId="37" fillId="0" borderId="0" xfId="0" applyFont="1" applyFill="1" applyAlignment="1">
      <alignment horizontal="center"/>
    </xf>
    <xf numFmtId="0" fontId="15" fillId="0" borderId="0" xfId="0" applyFont="1" applyAlignment="1">
      <alignment horizontal="center" wrapText="1"/>
    </xf>
    <xf numFmtId="169" fontId="51" fillId="0" borderId="0" xfId="65" applyNumberFormat="1" applyFont="1" applyAlignment="1">
      <alignment horizontal="center" vertical="center" wrapText="1"/>
      <protection/>
    </xf>
    <xf numFmtId="203" fontId="7" fillId="0" borderId="0" xfId="0" applyNumberFormat="1" applyFont="1" applyAlignment="1">
      <alignment horizontal="right"/>
    </xf>
    <xf numFmtId="203" fontId="7" fillId="0" borderId="0" xfId="0" applyNumberFormat="1" applyFont="1" applyFill="1" applyAlignment="1">
      <alignment horizontal="right"/>
    </xf>
    <xf numFmtId="203" fontId="8" fillId="0" borderId="11" xfId="0" applyNumberFormat="1" applyFont="1" applyBorder="1" applyAlignment="1">
      <alignment horizontal="right"/>
    </xf>
    <xf numFmtId="171" fontId="5" fillId="0" borderId="0" xfId="0" applyNumberFormat="1" applyFont="1" applyAlignment="1">
      <alignment horizontal="center"/>
    </xf>
    <xf numFmtId="203" fontId="8" fillId="0" borderId="10" xfId="0" applyNumberFormat="1" applyFont="1" applyBorder="1" applyAlignment="1">
      <alignment horizontal="right"/>
    </xf>
    <xf numFmtId="203" fontId="5" fillId="0" borderId="0" xfId="0" applyNumberFormat="1" applyFont="1" applyAlignment="1">
      <alignment horizontal="center"/>
    </xf>
    <xf numFmtId="203" fontId="15" fillId="0" borderId="11" xfId="0" applyNumberFormat="1" applyFont="1" applyBorder="1" applyAlignment="1">
      <alignment horizontal="center"/>
    </xf>
    <xf numFmtId="169" fontId="15" fillId="0" borderId="0" xfId="0" applyNumberFormat="1" applyFont="1" applyAlignment="1">
      <alignment horizontal="center"/>
    </xf>
    <xf numFmtId="9" fontId="8" fillId="0" borderId="0" xfId="75" applyFont="1" applyAlignment="1">
      <alignment/>
    </xf>
    <xf numFmtId="169" fontId="8" fillId="0" borderId="0" xfId="42" applyNumberFormat="1" applyFont="1" applyAlignment="1">
      <alignment/>
    </xf>
    <xf numFmtId="169" fontId="7" fillId="0" borderId="0" xfId="42" applyNumberFormat="1" applyFont="1" applyAlignment="1">
      <alignment/>
    </xf>
    <xf numFmtId="169" fontId="7" fillId="0" borderId="0" xfId="0" applyNumberFormat="1" applyFont="1" applyAlignment="1">
      <alignment horizontal="right"/>
    </xf>
    <xf numFmtId="169" fontId="7" fillId="0" borderId="10" xfId="0" applyNumberFormat="1" applyFont="1" applyBorder="1" applyAlignment="1">
      <alignment horizontal="right"/>
    </xf>
    <xf numFmtId="169" fontId="8" fillId="0" borderId="0" xfId="0" applyNumberFormat="1" applyFont="1" applyBorder="1" applyAlignment="1">
      <alignment horizontal="center"/>
    </xf>
    <xf numFmtId="169" fontId="8" fillId="0" borderId="12" xfId="0" applyNumberFormat="1" applyFont="1" applyBorder="1" applyAlignment="1">
      <alignment horizontal="right"/>
    </xf>
    <xf numFmtId="203" fontId="7" fillId="0" borderId="0" xfId="42" applyNumberFormat="1" applyFont="1" applyAlignment="1">
      <alignment/>
    </xf>
    <xf numFmtId="203" fontId="11" fillId="0" borderId="0" xfId="42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0" fontId="49" fillId="0" borderId="0" xfId="0" applyFont="1" applyBorder="1" applyAlignment="1">
      <alignment horizontal="center" vertical="center" wrapText="1"/>
    </xf>
    <xf numFmtId="0" fontId="46" fillId="0" borderId="0" xfId="65" applyFont="1" applyBorder="1" applyAlignment="1">
      <alignment vertical="top"/>
      <protection/>
    </xf>
    <xf numFmtId="0" fontId="9" fillId="0" borderId="0" xfId="68" applyFont="1" applyBorder="1">
      <alignment/>
      <protection/>
    </xf>
    <xf numFmtId="0" fontId="9" fillId="0" borderId="0" xfId="63" applyFont="1" applyBorder="1" applyAlignment="1">
      <alignment horizontal="left" vertical="center"/>
      <protection/>
    </xf>
    <xf numFmtId="0" fontId="9" fillId="0" borderId="0" xfId="63" applyFont="1" applyBorder="1" applyAlignment="1">
      <alignment horizontal="right"/>
      <protection/>
    </xf>
    <xf numFmtId="0" fontId="0" fillId="0" borderId="0" xfId="0" applyBorder="1" applyAlignment="1">
      <alignment/>
    </xf>
    <xf numFmtId="0" fontId="5" fillId="0" borderId="0" xfId="64" applyFont="1" applyAlignment="1">
      <alignment horizontal="center"/>
      <protection/>
    </xf>
    <xf numFmtId="169" fontId="46" fillId="0" borderId="0" xfId="46" applyNumberFormat="1" applyFont="1" applyAlignment="1">
      <alignment horizontal="right" vertical="center"/>
    </xf>
    <xf numFmtId="169" fontId="0" fillId="0" borderId="0" xfId="71" applyNumberFormat="1" applyAlignment="1">
      <alignment horizontal="left" vertical="center"/>
      <protection/>
    </xf>
    <xf numFmtId="169" fontId="29" fillId="0" borderId="0" xfId="64" applyNumberFormat="1" applyFont="1" applyAlignment="1">
      <alignment horizontal="center"/>
      <protection/>
    </xf>
    <xf numFmtId="0" fontId="17" fillId="0" borderId="0" xfId="0" applyFont="1" applyAlignment="1">
      <alignment/>
    </xf>
    <xf numFmtId="0" fontId="7" fillId="0" borderId="0" xfId="64" applyFont="1" applyAlignment="1">
      <alignment/>
      <protection/>
    </xf>
    <xf numFmtId="169" fontId="31" fillId="0" borderId="10" xfId="0" applyNumberFormat="1" applyFont="1" applyBorder="1" applyAlignment="1">
      <alignment horizontal="center"/>
    </xf>
    <xf numFmtId="169" fontId="46" fillId="0" borderId="0" xfId="0" applyNumberFormat="1" applyFont="1" applyAlignment="1">
      <alignment horizontal="center"/>
    </xf>
    <xf numFmtId="169" fontId="31" fillId="0" borderId="0" xfId="0" applyNumberFormat="1" applyFont="1" applyAlignment="1">
      <alignment horizontal="center"/>
    </xf>
    <xf numFmtId="169" fontId="31" fillId="0" borderId="0" xfId="0" applyNumberFormat="1" applyFont="1" applyAlignment="1">
      <alignment/>
    </xf>
    <xf numFmtId="169" fontId="46" fillId="0" borderId="0" xfId="0" applyNumberFormat="1" applyFont="1" applyAlignment="1">
      <alignment/>
    </xf>
    <xf numFmtId="169" fontId="46" fillId="0" borderId="10" xfId="0" applyNumberFormat="1" applyFont="1" applyBorder="1" applyAlignment="1">
      <alignment horizontal="center"/>
    </xf>
    <xf numFmtId="169" fontId="47" fillId="0" borderId="0" xfId="46" applyNumberFormat="1" applyFont="1" applyAlignment="1">
      <alignment horizontal="right" vertical="center"/>
    </xf>
    <xf numFmtId="169" fontId="46" fillId="0" borderId="10" xfId="46" applyNumberFormat="1" applyFont="1" applyBorder="1" applyAlignment="1">
      <alignment horizontal="right" vertical="center"/>
    </xf>
    <xf numFmtId="169" fontId="46" fillId="0" borderId="0" xfId="46" applyNumberFormat="1" applyFont="1" applyAlignment="1">
      <alignment horizontal="center"/>
    </xf>
    <xf numFmtId="169" fontId="47" fillId="0" borderId="0" xfId="46" applyNumberFormat="1" applyFont="1" applyAlignment="1">
      <alignment horizontal="right" vertical="center"/>
    </xf>
    <xf numFmtId="169" fontId="47" fillId="0" borderId="0" xfId="0" applyNumberFormat="1" applyFont="1" applyAlignment="1">
      <alignment/>
    </xf>
    <xf numFmtId="169" fontId="31" fillId="0" borderId="0" xfId="46" applyNumberFormat="1" applyFont="1" applyAlignment="1">
      <alignment horizontal="right"/>
    </xf>
    <xf numFmtId="169" fontId="31" fillId="0" borderId="0" xfId="0" applyNumberFormat="1" applyFont="1" applyAlignment="1">
      <alignment horizontal="center"/>
    </xf>
    <xf numFmtId="169" fontId="31" fillId="0" borderId="0" xfId="0" applyNumberFormat="1" applyFont="1" applyAlignment="1">
      <alignment/>
    </xf>
    <xf numFmtId="169" fontId="46" fillId="0" borderId="0" xfId="46" applyNumberFormat="1" applyFont="1" applyAlignment="1">
      <alignment horizontal="center" vertical="center"/>
    </xf>
    <xf numFmtId="169" fontId="31" fillId="0" borderId="13" xfId="0" applyNumberFormat="1" applyFont="1" applyBorder="1" applyAlignment="1">
      <alignment horizontal="center"/>
    </xf>
    <xf numFmtId="169" fontId="47" fillId="0" borderId="10" xfId="46" applyNumberFormat="1" applyFont="1" applyBorder="1" applyAlignment="1">
      <alignment horizontal="right"/>
    </xf>
    <xf numFmtId="0" fontId="11" fillId="0" borderId="0" xfId="0" applyFont="1" applyFill="1" applyAlignment="1">
      <alignment horizontal="left" vertical="center"/>
    </xf>
    <xf numFmtId="203" fontId="8" fillId="0" borderId="10" xfId="0" applyNumberFormat="1" applyFont="1" applyFill="1" applyBorder="1" applyAlignment="1">
      <alignment horizontal="right"/>
    </xf>
    <xf numFmtId="171" fontId="22" fillId="0" borderId="0" xfId="42" applyFont="1" applyAlignment="1">
      <alignment horizontal="center" wrapText="1"/>
    </xf>
    <xf numFmtId="0" fontId="17" fillId="0" borderId="0" xfId="0" applyFont="1" applyAlignment="1">
      <alignment horizontal="left" vertical="center" wrapText="1"/>
    </xf>
    <xf numFmtId="0" fontId="16" fillId="0" borderId="0" xfId="67" applyNumberFormat="1" applyFont="1" applyFill="1" applyBorder="1" applyAlignment="1" applyProtection="1">
      <alignment vertical="top"/>
      <protection/>
    </xf>
    <xf numFmtId="0" fontId="25" fillId="0" borderId="0" xfId="0" applyFont="1" applyFill="1" applyBorder="1" applyAlignment="1">
      <alignment horizontal="left" vertical="center"/>
    </xf>
    <xf numFmtId="0" fontId="25" fillId="0" borderId="0" xfId="67" applyNumberFormat="1" applyFont="1" applyFill="1" applyBorder="1" applyAlignment="1" applyProtection="1">
      <alignment vertical="top"/>
      <protection/>
    </xf>
    <xf numFmtId="169" fontId="7" fillId="0" borderId="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center"/>
    </xf>
    <xf numFmtId="203" fontId="11" fillId="0" borderId="0" xfId="42" applyNumberFormat="1" applyFont="1" applyAlignment="1">
      <alignment horizontal="right" wrapText="1"/>
    </xf>
    <xf numFmtId="171" fontId="11" fillId="0" borderId="0" xfId="42" applyFont="1" applyAlignment="1">
      <alignment horizontal="right" wrapText="1"/>
    </xf>
    <xf numFmtId="209" fontId="10" fillId="0" borderId="11" xfId="69" applyNumberFormat="1" applyFont="1" applyFill="1" applyBorder="1" applyAlignment="1">
      <alignment vertical="center"/>
      <protection/>
    </xf>
    <xf numFmtId="0" fontId="22" fillId="0" borderId="0" xfId="0" applyFont="1" applyFill="1" applyAlignment="1">
      <alignment horizontal="center" wrapText="1"/>
    </xf>
    <xf numFmtId="209" fontId="10" fillId="0" borderId="0" xfId="69" applyNumberFormat="1" applyFont="1" applyFill="1" applyBorder="1" applyAlignment="1">
      <alignment vertical="center"/>
      <protection/>
    </xf>
    <xf numFmtId="0" fontId="24" fillId="0" borderId="0" xfId="0" applyFont="1" applyFill="1" applyAlignment="1">
      <alignment horizontal="center" wrapText="1"/>
    </xf>
    <xf numFmtId="3" fontId="23" fillId="0" borderId="0" xfId="0" applyNumberFormat="1" applyFont="1" applyFill="1" applyAlignment="1">
      <alignment horizontal="center" wrapText="1"/>
    </xf>
    <xf numFmtId="169" fontId="47" fillId="0" borderId="0" xfId="0" applyNumberFormat="1" applyFont="1" applyAlignment="1">
      <alignment horizontal="center"/>
    </xf>
    <xf numFmtId="0" fontId="47" fillId="0" borderId="0" xfId="66" applyFont="1" applyAlignment="1">
      <alignment vertical="center"/>
      <protection/>
    </xf>
    <xf numFmtId="169" fontId="46" fillId="0" borderId="0" xfId="0" applyNumberFormat="1" applyFont="1" applyAlignment="1">
      <alignment/>
    </xf>
    <xf numFmtId="169" fontId="47" fillId="0" borderId="0" xfId="0" applyNumberFormat="1" applyFont="1" applyAlignment="1">
      <alignment/>
    </xf>
    <xf numFmtId="203" fontId="7" fillId="0" borderId="0" xfId="0" applyNumberFormat="1" applyFont="1" applyAlignment="1">
      <alignment/>
    </xf>
    <xf numFmtId="0" fontId="7" fillId="0" borderId="0" xfId="0" applyFont="1" applyAlignment="1">
      <alignment/>
    </xf>
    <xf numFmtId="169" fontId="47" fillId="0" borderId="0" xfId="46" applyNumberFormat="1" applyFont="1" applyFill="1" applyAlignment="1">
      <alignment horizontal="right"/>
    </xf>
    <xf numFmtId="0" fontId="11" fillId="0" borderId="0" xfId="0" applyFont="1" applyAlignment="1">
      <alignment/>
    </xf>
    <xf numFmtId="0" fontId="47" fillId="0" borderId="0" xfId="67" applyFont="1" applyAlignment="1">
      <alignment vertical="center" wrapText="1"/>
      <protection/>
    </xf>
    <xf numFmtId="0" fontId="8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31" fillId="0" borderId="0" xfId="0" applyFont="1" applyAlignment="1">
      <alignment horizontal="center" vertical="top"/>
    </xf>
    <xf numFmtId="169" fontId="15" fillId="0" borderId="0" xfId="0" applyNumberFormat="1" applyFont="1" applyAlignment="1">
      <alignment horizontal="right" vertical="top" wrapText="1"/>
    </xf>
    <xf numFmtId="169" fontId="5" fillId="0" borderId="0" xfId="0" applyNumberFormat="1" applyFont="1" applyAlignment="1">
      <alignment horizontal="right" vertical="top" wrapText="1"/>
    </xf>
    <xf numFmtId="0" fontId="17" fillId="0" borderId="0" xfId="0" applyFont="1" applyAlignment="1">
      <alignment horizontal="left" vertical="center" wrapText="1"/>
    </xf>
    <xf numFmtId="15" fontId="34" fillId="0" borderId="0" xfId="63" applyNumberFormat="1" applyFont="1" applyAlignment="1">
      <alignment horizontal="right" vertical="center" wrapText="1"/>
      <protection/>
    </xf>
    <xf numFmtId="0" fontId="31" fillId="0" borderId="0" xfId="65" applyFont="1" applyAlignment="1">
      <alignment horizontal="right" vertical="top" wrapText="1"/>
      <protection/>
    </xf>
    <xf numFmtId="203" fontId="31" fillId="0" borderId="0" xfId="46" applyNumberFormat="1" applyFont="1" applyAlignment="1">
      <alignment horizontal="right" vertical="top" wrapText="1"/>
    </xf>
    <xf numFmtId="0" fontId="31" fillId="0" borderId="0" xfId="65" applyFont="1" applyFill="1" applyAlignment="1">
      <alignment horizontal="right" vertical="top" wrapText="1"/>
      <protection/>
    </xf>
    <xf numFmtId="0" fontId="8" fillId="0" borderId="0" xfId="63" applyFont="1" applyAlignment="1">
      <alignment horizontal="left" vertical="center"/>
      <protection/>
    </xf>
    <xf numFmtId="0" fontId="5" fillId="0" borderId="0" xfId="0" applyFont="1" applyAlignment="1">
      <alignment horizontal="left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_BAL" xfId="63"/>
    <cellStyle name="Normal_Financial statements 2000 Alcomet" xfId="64"/>
    <cellStyle name="Normal_Financial statements_bg model 2002" xfId="65"/>
    <cellStyle name="Normal_Financial statements_bg model 2002 2" xfId="66"/>
    <cellStyle name="Normal_Financial statements_bg model 2002 2 2" xfId="67"/>
    <cellStyle name="Normal_FS_SOPHARMA_2005 (2)" xfId="68"/>
    <cellStyle name="Normal_P&amp;L" xfId="69"/>
    <cellStyle name="Normal_P&amp;L_Financial statements_bg model 2002" xfId="70"/>
    <cellStyle name="Normal_Sheet2" xfId="71"/>
    <cellStyle name="Normal_SOPHARMA_FS_01_12_2007_predvaritelen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TKOVA%20%20RABOTEN-31.12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10"/>
      <sheetName val="3 a "/>
      <sheetName val=" РДИ ЗА ОСН. М-ЛИ"/>
      <sheetName val="НЕПРОИЗВ. М-ЛИ"/>
      <sheetName val="11-12"/>
      <sheetName val="13"/>
      <sheetName val="13 а"/>
      <sheetName val="14"/>
      <sheetName val="15"/>
      <sheetName val="15 a"/>
      <sheetName val="15 b"/>
      <sheetName val="15 bb"/>
      <sheetName val="15 с"/>
      <sheetName val="15 d"/>
      <sheetName val="15 е"/>
      <sheetName val="15 f"/>
      <sheetName val="работна чувствителност"/>
      <sheetName val="ЗАЛОЗИ ПО КРЕДИТИ"/>
      <sheetName val="16"/>
      <sheetName val="16 a"/>
      <sheetName val="17"/>
      <sheetName val="17 a"/>
      <sheetName val="17 b"/>
      <sheetName val="17 с"/>
      <sheetName val="ЗАЛОЗИ "/>
      <sheetName val="18"/>
      <sheetName val="18 а"/>
      <sheetName val="19"/>
      <sheetName val="19 а"/>
      <sheetName val="20"/>
      <sheetName val="20 a"/>
      <sheetName val="20 b"/>
      <sheetName val="20 c"/>
      <sheetName val="20 c "/>
      <sheetName val="20 d"/>
      <sheetName val="20 d "/>
      <sheetName val=" 20 d"/>
      <sheetName val="21"/>
      <sheetName val="21 а "/>
      <sheetName val="22"/>
      <sheetName val="22 а"/>
      <sheetName val="22 b"/>
      <sheetName val="23"/>
      <sheetName val="МАТЕРИАЛИ"/>
      <sheetName val="ГП "/>
      <sheetName val="ПОЛУФАБРИКАТИ И НП"/>
      <sheetName val="СТОКИ "/>
      <sheetName val="24"/>
      <sheetName val="24 a"/>
      <sheetName val="24 b "/>
      <sheetName val="25"/>
      <sheetName val="25 a"/>
      <sheetName val="26 a"/>
      <sheetName val="26 a a"/>
      <sheetName val="26 b "/>
      <sheetName val="27"/>
      <sheetName val="28"/>
      <sheetName val="28 a"/>
      <sheetName val="28 b"/>
      <sheetName val="28 c"/>
      <sheetName val="28 d"/>
      <sheetName val="29"/>
      <sheetName val="29 а"/>
      <sheetName val="30"/>
      <sheetName val=" 30 a"/>
      <sheetName val="31"/>
      <sheetName val="32"/>
      <sheetName val="33"/>
      <sheetName val="33 a"/>
      <sheetName val="34"/>
      <sheetName val="34 a"/>
      <sheetName val="34 b"/>
      <sheetName val="34 c"/>
      <sheetName val="35"/>
      <sheetName val="36-40"/>
      <sheetName val="41"/>
      <sheetName val="41 а"/>
      <sheetName val="42"/>
      <sheetName val="42 - ОБОБЩЕНА"/>
      <sheetName val="42.1 - кредитен риск"/>
      <sheetName val="42.2-кр. риск - засечка"/>
      <sheetName val="42.2-кред.риск - нотка"/>
      <sheetName val="42.3-кредитен риск"/>
      <sheetName val="42.4-кредитен риск"/>
      <sheetName val="42 -валутен риск"/>
      <sheetName val="42-валутна чувст."/>
      <sheetName val="42 - матуритет"/>
      <sheetName val="42 - лихвен анализ  "/>
      <sheetName val="42-лихвена чувст."/>
      <sheetName val="42 - капиталов риск"/>
      <sheetName val="43- сегменти"/>
      <sheetName val="44 - свързани лица - по МСС"/>
      <sheetName val="44-сделки свързани лица по МСС"/>
      <sheetName val="44.1-свързани лица по ДОПК"/>
    </sheetNames>
    <sheetDataSet>
      <sheetData sheetId="60">
        <row r="10">
          <cell r="D10">
            <v>0.19395800180110953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="86" zoomScaleNormal="86" zoomScalePageLayoutView="0" workbookViewId="0" topLeftCell="A1">
      <selection activeCell="A1" sqref="A1"/>
    </sheetView>
  </sheetViews>
  <sheetFormatPr defaultColWidth="0" defaultRowHeight="12.75" customHeight="1" zeroHeight="1"/>
  <cols>
    <col min="1" max="2" width="9.28125" style="27" customWidth="1"/>
    <col min="3" max="3" width="16.57421875" style="27" customWidth="1"/>
    <col min="4" max="9" width="9.28125" style="27" customWidth="1"/>
    <col min="10" max="16384" width="9.28125" style="27" hidden="1" customWidth="1"/>
  </cols>
  <sheetData>
    <row r="1" spans="1:8" ht="18.75">
      <c r="A1" s="25" t="s">
        <v>26</v>
      </c>
      <c r="B1" s="26"/>
      <c r="C1" s="26"/>
      <c r="D1" s="31" t="s">
        <v>210</v>
      </c>
      <c r="E1" s="26"/>
      <c r="F1" s="26"/>
      <c r="G1" s="26"/>
      <c r="H1" s="26"/>
    </row>
    <row r="2" ht="12.75"/>
    <row r="3" ht="12.75"/>
    <row r="4" ht="12.75"/>
    <row r="5" spans="1:9" ht="18.75">
      <c r="A5" s="28" t="s">
        <v>27</v>
      </c>
      <c r="D5" s="16" t="s">
        <v>28</v>
      </c>
      <c r="E5" s="57"/>
      <c r="F5" s="29"/>
      <c r="G5" s="29"/>
      <c r="H5" s="29"/>
      <c r="I5" s="29"/>
    </row>
    <row r="6" spans="1:9" ht="17.25" customHeight="1">
      <c r="A6" s="28"/>
      <c r="D6" s="16" t="s">
        <v>4</v>
      </c>
      <c r="E6" s="57"/>
      <c r="F6" s="29"/>
      <c r="G6" s="29"/>
      <c r="H6" s="29"/>
      <c r="I6" s="29"/>
    </row>
    <row r="7" spans="1:9" ht="18.75">
      <c r="A7" s="28"/>
      <c r="D7" s="16" t="s">
        <v>8</v>
      </c>
      <c r="E7" s="57"/>
      <c r="F7" s="29"/>
      <c r="G7" s="29"/>
      <c r="H7" s="29"/>
      <c r="I7" s="29"/>
    </row>
    <row r="8" spans="1:9" ht="18.75">
      <c r="A8" s="28"/>
      <c r="D8" s="16" t="s">
        <v>211</v>
      </c>
      <c r="E8" s="57"/>
      <c r="F8" s="29"/>
      <c r="G8" s="29"/>
      <c r="H8" s="29"/>
      <c r="I8" s="29"/>
    </row>
    <row r="9" spans="1:9" ht="16.5">
      <c r="A9" s="30"/>
      <c r="D9" s="16" t="s">
        <v>13</v>
      </c>
      <c r="E9" s="57"/>
      <c r="F9" s="30"/>
      <c r="G9" s="29"/>
      <c r="H9" s="29"/>
      <c r="I9" s="29"/>
    </row>
    <row r="10" spans="1:9" ht="18.75">
      <c r="A10" s="28"/>
      <c r="D10" s="29"/>
      <c r="E10" s="29"/>
      <c r="F10" s="29"/>
      <c r="G10" s="29"/>
      <c r="H10" s="29"/>
      <c r="I10" s="29"/>
    </row>
    <row r="11" spans="1:9" ht="18.75">
      <c r="A11" s="28"/>
      <c r="D11" s="16"/>
      <c r="E11" s="16"/>
      <c r="F11" s="16"/>
      <c r="G11" s="29"/>
      <c r="H11" s="29"/>
      <c r="I11" s="29"/>
    </row>
    <row r="12" spans="1:7" ht="18.75">
      <c r="A12" s="28" t="s">
        <v>29</v>
      </c>
      <c r="D12" s="16" t="s">
        <v>30</v>
      </c>
      <c r="E12" s="54"/>
      <c r="F12" s="54"/>
      <c r="G12" s="55"/>
    </row>
    <row r="13" spans="4:9" ht="16.5">
      <c r="D13" s="16"/>
      <c r="E13" s="54"/>
      <c r="F13" s="54"/>
      <c r="G13" s="57"/>
      <c r="H13" s="29"/>
      <c r="I13" s="29"/>
    </row>
    <row r="14" spans="4:9" ht="16.5">
      <c r="D14" s="16"/>
      <c r="E14" s="54"/>
      <c r="F14" s="54"/>
      <c r="G14" s="57"/>
      <c r="H14" s="29"/>
      <c r="I14" s="29"/>
    </row>
    <row r="15" spans="1:9" ht="18.75">
      <c r="A15" s="28" t="s">
        <v>213</v>
      </c>
      <c r="D15" s="16" t="s">
        <v>212</v>
      </c>
      <c r="E15" s="54"/>
      <c r="F15" s="54"/>
      <c r="G15" s="57"/>
      <c r="H15" s="29"/>
      <c r="I15" s="29"/>
    </row>
    <row r="16" spans="1:9" ht="18.75">
      <c r="A16" s="28"/>
      <c r="D16" s="16"/>
      <c r="E16" s="54"/>
      <c r="F16" s="54"/>
      <c r="G16" s="57"/>
      <c r="H16" s="29"/>
      <c r="I16" s="29"/>
    </row>
    <row r="17" spans="4:9" ht="16.5">
      <c r="D17" s="16"/>
      <c r="E17" s="54"/>
      <c r="F17" s="54"/>
      <c r="G17" s="57"/>
      <c r="H17" s="29"/>
      <c r="I17" s="29"/>
    </row>
    <row r="18" spans="1:9" ht="18.75">
      <c r="A18" s="28" t="s">
        <v>31</v>
      </c>
      <c r="D18" s="16" t="s">
        <v>7</v>
      </c>
      <c r="E18" s="54"/>
      <c r="F18" s="54"/>
      <c r="G18" s="57"/>
      <c r="H18" s="29"/>
      <c r="I18" s="29"/>
    </row>
    <row r="19" spans="1:9" ht="18.75">
      <c r="A19" s="28"/>
      <c r="D19" s="16"/>
      <c r="E19" s="54"/>
      <c r="F19" s="54"/>
      <c r="G19" s="57"/>
      <c r="H19" s="29"/>
      <c r="I19" s="29"/>
    </row>
    <row r="20" spans="1:9" ht="18.75">
      <c r="A20" s="28"/>
      <c r="D20" s="16"/>
      <c r="E20" s="54"/>
      <c r="F20" s="54"/>
      <c r="G20" s="57"/>
      <c r="H20" s="29"/>
      <c r="I20" s="29"/>
    </row>
    <row r="21" spans="1:9" ht="18.75">
      <c r="A21" s="28" t="s">
        <v>32</v>
      </c>
      <c r="B21" s="28"/>
      <c r="C21" s="28"/>
      <c r="D21" s="16" t="s">
        <v>3</v>
      </c>
      <c r="E21" s="54"/>
      <c r="F21" s="54"/>
      <c r="G21" s="57"/>
      <c r="H21" s="29"/>
      <c r="I21" s="29"/>
    </row>
    <row r="22" spans="1:9" ht="18.75">
      <c r="A22" s="28"/>
      <c r="B22" s="28"/>
      <c r="C22" s="28"/>
      <c r="D22" s="16"/>
      <c r="E22" s="54"/>
      <c r="F22" s="54"/>
      <c r="G22" s="57"/>
      <c r="H22" s="29"/>
      <c r="I22" s="29"/>
    </row>
    <row r="23" spans="1:9" ht="18.75">
      <c r="A23" s="28"/>
      <c r="B23" s="28"/>
      <c r="C23" s="28"/>
      <c r="D23" s="16"/>
      <c r="E23" s="54"/>
      <c r="F23" s="54"/>
      <c r="G23" s="57"/>
      <c r="H23" s="29"/>
      <c r="I23" s="29"/>
    </row>
    <row r="24" spans="1:9" ht="22.5" customHeight="1">
      <c r="A24" s="28" t="s">
        <v>33</v>
      </c>
      <c r="B24" s="28"/>
      <c r="C24" s="28"/>
      <c r="D24" s="16" t="s">
        <v>17</v>
      </c>
      <c r="E24" s="54"/>
      <c r="F24" s="54"/>
      <c r="G24" s="57"/>
      <c r="H24" s="29"/>
      <c r="I24" s="29"/>
    </row>
    <row r="25" spans="1:9" ht="18.75">
      <c r="A25" s="28"/>
      <c r="B25" s="28"/>
      <c r="C25" s="28"/>
      <c r="D25" s="16"/>
      <c r="E25" s="54"/>
      <c r="F25" s="54"/>
      <c r="G25" s="57"/>
      <c r="H25" s="29"/>
      <c r="I25" s="29"/>
    </row>
    <row r="26" spans="1:9" ht="18.75">
      <c r="A26" s="28"/>
      <c r="D26" s="16"/>
      <c r="E26" s="54"/>
      <c r="F26" s="54"/>
      <c r="G26" s="55"/>
      <c r="H26" s="28"/>
      <c r="I26" s="28"/>
    </row>
    <row r="27" spans="1:7" ht="18.75">
      <c r="A27" s="28" t="s">
        <v>34</v>
      </c>
      <c r="D27" s="16" t="s">
        <v>35</v>
      </c>
      <c r="E27" s="54"/>
      <c r="F27" s="54"/>
      <c r="G27" s="55"/>
    </row>
    <row r="28" spans="1:7" ht="18.75">
      <c r="A28" s="28"/>
      <c r="D28" s="16" t="s">
        <v>36</v>
      </c>
      <c r="E28" s="54"/>
      <c r="F28" s="54"/>
      <c r="G28" s="55"/>
    </row>
    <row r="29" spans="1:7" ht="18.75">
      <c r="A29" s="28"/>
      <c r="D29" s="29"/>
      <c r="E29" s="57"/>
      <c r="F29" s="57"/>
      <c r="G29" s="55"/>
    </row>
    <row r="30" spans="1:7" ht="18.75">
      <c r="A30" s="28"/>
      <c r="D30" s="16"/>
      <c r="E30" s="55"/>
      <c r="F30" s="55"/>
      <c r="G30" s="55"/>
    </row>
    <row r="31" spans="1:7" ht="18.75">
      <c r="A31" s="28" t="s">
        <v>37</v>
      </c>
      <c r="C31" s="62"/>
      <c r="D31" s="16" t="s">
        <v>5</v>
      </c>
      <c r="E31" s="54"/>
      <c r="F31" s="55"/>
      <c r="G31" s="55"/>
    </row>
    <row r="32" spans="1:7" ht="18.75">
      <c r="A32" s="28"/>
      <c r="C32" s="62"/>
      <c r="D32" s="16" t="s">
        <v>16</v>
      </c>
      <c r="E32" s="54"/>
      <c r="F32" s="55"/>
      <c r="G32" s="58"/>
    </row>
    <row r="33" spans="1:7" ht="18.75">
      <c r="A33" s="28"/>
      <c r="C33" s="62"/>
      <c r="D33" s="16"/>
      <c r="E33" s="54"/>
      <c r="F33" s="55"/>
      <c r="G33" s="58"/>
    </row>
    <row r="34" spans="1:9" ht="18.75">
      <c r="A34" s="28" t="s">
        <v>38</v>
      </c>
      <c r="D34" s="16" t="s">
        <v>39</v>
      </c>
      <c r="E34" s="54"/>
      <c r="F34" s="54"/>
      <c r="G34" s="54"/>
      <c r="H34" s="28"/>
      <c r="I34" s="28"/>
    </row>
    <row r="35" spans="1:9" ht="18.75">
      <c r="A35" s="28"/>
      <c r="D35" s="16" t="s">
        <v>40</v>
      </c>
      <c r="E35" s="54"/>
      <c r="F35" s="54"/>
      <c r="G35" s="54"/>
      <c r="H35" s="28"/>
      <c r="I35" s="28"/>
    </row>
    <row r="36" spans="1:7" ht="18.75">
      <c r="A36" s="28"/>
      <c r="D36" s="16" t="s">
        <v>41</v>
      </c>
      <c r="E36" s="54"/>
      <c r="F36" s="54"/>
      <c r="G36" s="54"/>
    </row>
    <row r="37" spans="1:7" ht="18.75">
      <c r="A37" s="28"/>
      <c r="D37" s="16" t="s">
        <v>42</v>
      </c>
      <c r="E37" s="54"/>
      <c r="F37" s="54"/>
      <c r="G37" s="54"/>
    </row>
    <row r="38" spans="1:7" ht="18.75">
      <c r="A38" s="28"/>
      <c r="D38" s="16" t="s">
        <v>43</v>
      </c>
      <c r="E38" s="54"/>
      <c r="F38" s="54"/>
      <c r="G38" s="54"/>
    </row>
    <row r="39" spans="1:7" ht="18.75">
      <c r="A39" s="28"/>
      <c r="D39" s="16" t="s">
        <v>44</v>
      </c>
      <c r="E39" s="54"/>
      <c r="F39" s="54"/>
      <c r="G39" s="54"/>
    </row>
    <row r="40" spans="1:7" ht="18.75">
      <c r="A40" s="28"/>
      <c r="D40" s="16"/>
      <c r="E40" s="58"/>
      <c r="F40" s="55"/>
      <c r="G40" s="58"/>
    </row>
    <row r="41" spans="1:7" ht="18.75">
      <c r="A41" s="28" t="s">
        <v>45</v>
      </c>
      <c r="D41" s="29" t="s">
        <v>46</v>
      </c>
      <c r="E41" s="142"/>
      <c r="F41" s="58"/>
      <c r="G41" s="58"/>
    </row>
    <row r="42" spans="1:7" ht="18.75">
      <c r="A42" s="28"/>
      <c r="E42" s="58"/>
      <c r="F42" s="55"/>
      <c r="G42" s="58"/>
    </row>
    <row r="43" spans="1:6" ht="18.75">
      <c r="A43" s="28"/>
      <c r="F43" s="28"/>
    </row>
    <row r="44" spans="1:6" ht="18.75">
      <c r="A44" s="28"/>
      <c r="F44" s="28"/>
    </row>
    <row r="45" spans="1:6" ht="18.75">
      <c r="A45" s="28"/>
      <c r="F45" s="28"/>
    </row>
    <row r="46" spans="1:6" ht="18.75">
      <c r="A46" s="28"/>
      <c r="F46" s="28"/>
    </row>
    <row r="47" spans="1:6" ht="18.75">
      <c r="A47" s="28"/>
      <c r="F47" s="28"/>
    </row>
    <row r="48" spans="1:6" ht="18.75">
      <c r="A48" s="28"/>
      <c r="F48" s="28"/>
    </row>
    <row r="49" spans="1:6" ht="18.75">
      <c r="A49" s="28"/>
      <c r="F49" s="28"/>
    </row>
    <row r="50" ht="12.75"/>
    <row r="51" ht="12.75"/>
    <row r="52" ht="12.75"/>
    <row r="53" ht="12.75"/>
    <row r="54" ht="12.75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view="pageBreakPreview" zoomScale="86" zoomScaleSheetLayoutView="86" zoomScalePageLayoutView="0" workbookViewId="0" topLeftCell="A1">
      <selection activeCell="A1" sqref="A1:E1"/>
    </sheetView>
  </sheetViews>
  <sheetFormatPr defaultColWidth="9.140625" defaultRowHeight="12.75"/>
  <cols>
    <col min="1" max="1" width="64.421875" style="14" customWidth="1"/>
    <col min="2" max="2" width="10.8515625" style="37" customWidth="1"/>
    <col min="3" max="3" width="11.8515625" style="37" customWidth="1"/>
    <col min="4" max="4" width="1.8515625" style="37" customWidth="1"/>
    <col min="5" max="6" width="10.00390625" style="37" customWidth="1"/>
    <col min="7" max="7" width="7.421875" style="14" customWidth="1"/>
    <col min="8" max="16384" width="9.140625" style="14" customWidth="1"/>
  </cols>
  <sheetData>
    <row r="1" spans="1:6" ht="15">
      <c r="A1" s="291" t="s">
        <v>178</v>
      </c>
      <c r="B1" s="292"/>
      <c r="C1" s="292"/>
      <c r="D1" s="292"/>
      <c r="E1" s="292"/>
      <c r="F1" s="200"/>
    </row>
    <row r="2" spans="1:6" s="40" customFormat="1" ht="15">
      <c r="A2" s="293" t="s">
        <v>47</v>
      </c>
      <c r="B2" s="294"/>
      <c r="C2" s="294"/>
      <c r="D2" s="294"/>
      <c r="E2" s="294"/>
      <c r="F2" s="192"/>
    </row>
    <row r="3" spans="1:6" ht="15">
      <c r="A3" s="81" t="s">
        <v>48</v>
      </c>
      <c r="B3" s="82"/>
      <c r="C3" s="217"/>
      <c r="D3" s="82"/>
      <c r="E3" s="82"/>
      <c r="F3" s="82"/>
    </row>
    <row r="4" spans="1:6" ht="15" customHeight="1">
      <c r="A4" s="109"/>
      <c r="B4" s="295" t="s">
        <v>1</v>
      </c>
      <c r="C4" s="296" t="s">
        <v>19</v>
      </c>
      <c r="D4" s="83"/>
      <c r="E4" s="296" t="s">
        <v>14</v>
      </c>
      <c r="F4" s="193"/>
    </row>
    <row r="5" spans="1:6" ht="12.75" customHeight="1">
      <c r="A5" s="122"/>
      <c r="B5" s="295"/>
      <c r="C5" s="296"/>
      <c r="D5" s="83"/>
      <c r="E5" s="296"/>
      <c r="F5" s="193"/>
    </row>
    <row r="6" spans="1:6" ht="15" customHeight="1">
      <c r="A6" s="110"/>
      <c r="C6" s="218"/>
      <c r="E6" s="218"/>
      <c r="F6" s="140"/>
    </row>
    <row r="7" ht="15">
      <c r="A7" s="99"/>
    </row>
    <row r="8" spans="1:7" ht="15">
      <c r="A8" s="40" t="s">
        <v>49</v>
      </c>
      <c r="B8" s="37">
        <v>3</v>
      </c>
      <c r="C8" s="220">
        <v>200154</v>
      </c>
      <c r="D8" s="95"/>
      <c r="E8" s="219">
        <v>206737</v>
      </c>
      <c r="F8" s="126"/>
      <c r="G8" s="134"/>
    </row>
    <row r="9" spans="1:8" ht="15">
      <c r="A9" s="40" t="s">
        <v>50</v>
      </c>
      <c r="B9" s="37">
        <v>4</v>
      </c>
      <c r="C9" s="220">
        <f>4164-33</f>
        <v>4131</v>
      </c>
      <c r="D9" s="178"/>
      <c r="E9" s="220">
        <v>4188</v>
      </c>
      <c r="F9" s="126"/>
      <c r="G9" s="112"/>
      <c r="H9" s="113"/>
    </row>
    <row r="10" spans="1:8" ht="19.5" customHeight="1">
      <c r="A10" s="39" t="s">
        <v>51</v>
      </c>
      <c r="C10" s="219">
        <v>-792</v>
      </c>
      <c r="D10" s="126"/>
      <c r="E10" s="219">
        <v>5376</v>
      </c>
      <c r="F10" s="126"/>
      <c r="G10" s="112"/>
      <c r="H10" s="113"/>
    </row>
    <row r="11" spans="1:8" ht="15">
      <c r="A11" s="40" t="s">
        <v>52</v>
      </c>
      <c r="B11" s="105">
        <v>5</v>
      </c>
      <c r="C11" s="219">
        <f>-64852+1</f>
        <v>-64851</v>
      </c>
      <c r="D11" s="126"/>
      <c r="E11" s="219">
        <v>-70114</v>
      </c>
      <c r="F11" s="126"/>
      <c r="G11" s="112"/>
      <c r="H11" s="113"/>
    </row>
    <row r="12" spans="1:8" ht="15">
      <c r="A12" s="40" t="s">
        <v>53</v>
      </c>
      <c r="B12" s="37">
        <v>6</v>
      </c>
      <c r="C12" s="220">
        <v>-35001</v>
      </c>
      <c r="D12" s="126"/>
      <c r="E12" s="220">
        <v>-36438</v>
      </c>
      <c r="F12" s="126"/>
      <c r="G12" s="112"/>
      <c r="H12" s="113"/>
    </row>
    <row r="13" spans="1:8" ht="15">
      <c r="A13" s="40" t="s">
        <v>54</v>
      </c>
      <c r="B13" s="37">
        <v>7</v>
      </c>
      <c r="C13" s="219">
        <f>-46066-20</f>
        <v>-46086</v>
      </c>
      <c r="D13" s="126"/>
      <c r="E13" s="219">
        <v>-49804</v>
      </c>
      <c r="F13" s="126"/>
      <c r="G13" s="112"/>
      <c r="H13" s="113"/>
    </row>
    <row r="14" spans="1:8" ht="15">
      <c r="A14" s="40" t="s">
        <v>55</v>
      </c>
      <c r="B14" s="37" t="s">
        <v>9</v>
      </c>
      <c r="C14" s="219">
        <f>-17576+31</f>
        <v>-17545</v>
      </c>
      <c r="D14" s="126"/>
      <c r="E14" s="219">
        <v>-18230</v>
      </c>
      <c r="F14" s="126"/>
      <c r="G14" s="112"/>
      <c r="H14" s="113"/>
    </row>
    <row r="15" spans="1:8" ht="15">
      <c r="A15" s="40" t="s">
        <v>56</v>
      </c>
      <c r="B15" s="37">
        <v>8</v>
      </c>
      <c r="C15" s="220">
        <f>-15710+9069+2700-394</f>
        <v>-4335</v>
      </c>
      <c r="D15" s="95"/>
      <c r="E15" s="219">
        <v>-8892</v>
      </c>
      <c r="F15" s="126"/>
      <c r="G15" s="112"/>
      <c r="H15" s="113"/>
    </row>
    <row r="16" spans="1:8" ht="15">
      <c r="A16" s="81" t="s">
        <v>57</v>
      </c>
      <c r="C16" s="221">
        <f>SUM(C8:C15)</f>
        <v>35675</v>
      </c>
      <c r="D16" s="126"/>
      <c r="E16" s="221">
        <f>SUM(E8:E15)</f>
        <v>32823</v>
      </c>
      <c r="F16" s="201"/>
      <c r="G16" s="112"/>
      <c r="H16" s="113"/>
    </row>
    <row r="17" spans="1:6" ht="7.5" customHeight="1">
      <c r="A17" s="40"/>
      <c r="C17" s="222"/>
      <c r="D17" s="95"/>
      <c r="E17" s="222"/>
      <c r="F17" s="127"/>
    </row>
    <row r="18" spans="1:6" ht="28.5" customHeight="1">
      <c r="A18" s="39" t="s">
        <v>59</v>
      </c>
      <c r="B18" s="37" t="s">
        <v>25</v>
      </c>
      <c r="C18" s="273">
        <v>-11223</v>
      </c>
      <c r="D18" s="95"/>
      <c r="E18" s="219">
        <v>131</v>
      </c>
      <c r="F18" s="127"/>
    </row>
    <row r="19" spans="1:6" ht="15">
      <c r="A19" s="40" t="s">
        <v>58</v>
      </c>
      <c r="B19" s="37">
        <v>10</v>
      </c>
      <c r="C19" s="273">
        <v>-4719</v>
      </c>
      <c r="D19" s="274"/>
      <c r="E19" s="273">
        <v>-7373</v>
      </c>
      <c r="F19" s="202"/>
    </row>
    <row r="20" spans="1:6" ht="6" customHeight="1">
      <c r="A20" s="40"/>
      <c r="C20" s="222"/>
      <c r="D20" s="95"/>
      <c r="E20" s="222"/>
      <c r="F20" s="127"/>
    </row>
    <row r="21" spans="1:6" ht="15">
      <c r="A21" s="40" t="s">
        <v>60</v>
      </c>
      <c r="B21" s="37">
        <v>11</v>
      </c>
      <c r="C21" s="219">
        <v>8765</v>
      </c>
      <c r="D21" s="95"/>
      <c r="E21" s="219">
        <f>13400-E18</f>
        <v>13269</v>
      </c>
      <c r="F21" s="126"/>
    </row>
    <row r="22" spans="1:6" ht="15">
      <c r="A22" s="40" t="s">
        <v>61</v>
      </c>
      <c r="B22" s="37">
        <v>12</v>
      </c>
      <c r="C22" s="220">
        <v>-1589</v>
      </c>
      <c r="D22" s="126"/>
      <c r="E22" s="219">
        <v>-7085</v>
      </c>
      <c r="F22" s="126"/>
    </row>
    <row r="23" spans="1:6" ht="15">
      <c r="A23" s="99" t="s">
        <v>62</v>
      </c>
      <c r="C23" s="221">
        <f>C21+C22</f>
        <v>7176</v>
      </c>
      <c r="D23" s="126"/>
      <c r="E23" s="221">
        <f>E21+E22</f>
        <v>6184</v>
      </c>
      <c r="F23" s="201"/>
    </row>
    <row r="24" spans="1:6" ht="8.25" customHeight="1">
      <c r="A24" s="84"/>
      <c r="C24" s="222"/>
      <c r="D24" s="100"/>
      <c r="E24" s="222"/>
      <c r="F24" s="127"/>
    </row>
    <row r="25" spans="1:6" ht="15">
      <c r="A25" s="81" t="s">
        <v>63</v>
      </c>
      <c r="C25" s="223">
        <f>C16+C23+C19+C18</f>
        <v>26909</v>
      </c>
      <c r="D25" s="95"/>
      <c r="E25" s="223">
        <f>E16+E23+E19+E18</f>
        <v>31765</v>
      </c>
      <c r="F25" s="201"/>
    </row>
    <row r="26" spans="1:6" ht="7.5" customHeight="1">
      <c r="A26" s="81"/>
      <c r="C26" s="224"/>
      <c r="D26" s="95"/>
      <c r="E26" s="224"/>
      <c r="F26" s="128"/>
    </row>
    <row r="27" spans="1:6" ht="15">
      <c r="A27" s="40" t="s">
        <v>64</v>
      </c>
      <c r="B27" s="37">
        <v>13</v>
      </c>
      <c r="C27" s="220">
        <v>-2638</v>
      </c>
      <c r="D27" s="95"/>
      <c r="E27" s="219">
        <v>-3101</v>
      </c>
      <c r="F27" s="126"/>
    </row>
    <row r="28" spans="1:6" ht="15">
      <c r="A28" s="81"/>
      <c r="B28" s="36"/>
      <c r="C28" s="225"/>
      <c r="D28" s="126"/>
      <c r="E28" s="225"/>
      <c r="F28" s="203"/>
    </row>
    <row r="29" spans="1:8" ht="15">
      <c r="A29" s="81" t="s">
        <v>65</v>
      </c>
      <c r="B29" s="138"/>
      <c r="C29" s="267">
        <f>C25+C27</f>
        <v>24271</v>
      </c>
      <c r="D29" s="96"/>
      <c r="E29" s="223">
        <f>E25+E27</f>
        <v>28664</v>
      </c>
      <c r="F29" s="201"/>
      <c r="G29" s="112"/>
      <c r="H29" s="113"/>
    </row>
    <row r="30" spans="1:6" ht="8.25" customHeight="1">
      <c r="A30" s="81"/>
      <c r="B30" s="36"/>
      <c r="C30" s="226"/>
      <c r="D30" s="96"/>
      <c r="E30" s="226"/>
      <c r="F30" s="123"/>
    </row>
    <row r="31" spans="1:6" ht="15">
      <c r="A31" s="98" t="s">
        <v>66</v>
      </c>
      <c r="B31" s="120"/>
      <c r="C31" s="227"/>
      <c r="D31" s="36"/>
      <c r="E31" s="227"/>
      <c r="F31" s="133"/>
    </row>
    <row r="32" spans="1:6" ht="30">
      <c r="A32" s="119" t="s">
        <v>67</v>
      </c>
      <c r="B32" s="120"/>
      <c r="C32" s="228"/>
      <c r="D32" s="124"/>
      <c r="E32" s="228"/>
      <c r="F32" s="143"/>
    </row>
    <row r="33" spans="1:6" ht="30">
      <c r="A33" s="103" t="s">
        <v>68</v>
      </c>
      <c r="B33" s="37">
        <v>15</v>
      </c>
      <c r="C33" s="229">
        <v>8298</v>
      </c>
      <c r="D33" s="102"/>
      <c r="E33" s="229">
        <v>-41</v>
      </c>
      <c r="F33" s="143"/>
    </row>
    <row r="34" spans="1:11" ht="30">
      <c r="A34" s="181" t="s">
        <v>69</v>
      </c>
      <c r="B34" s="37">
        <v>20</v>
      </c>
      <c r="C34" s="229">
        <v>-355</v>
      </c>
      <c r="D34" s="95"/>
      <c r="E34" s="229">
        <v>-637</v>
      </c>
      <c r="F34" s="144"/>
      <c r="I34" s="112"/>
      <c r="K34" s="112"/>
    </row>
    <row r="35" spans="1:6" ht="30">
      <c r="A35" s="103" t="s">
        <v>68</v>
      </c>
      <c r="B35" s="37">
        <v>33</v>
      </c>
      <c r="C35" s="230">
        <v>-53</v>
      </c>
      <c r="D35" s="145"/>
      <c r="E35" s="230">
        <v>-158</v>
      </c>
      <c r="F35" s="146"/>
    </row>
    <row r="36" spans="1:6" ht="30">
      <c r="A36" s="103" t="s">
        <v>70</v>
      </c>
      <c r="B36" s="37">
        <v>13</v>
      </c>
      <c r="C36" s="231">
        <v>-830</v>
      </c>
      <c r="D36" s="146"/>
      <c r="E36" s="231">
        <v>4</v>
      </c>
      <c r="F36" s="202"/>
    </row>
    <row r="37" spans="1:6" ht="15">
      <c r="A37" s="101" t="s">
        <v>71</v>
      </c>
      <c r="B37" s="37">
        <v>14</v>
      </c>
      <c r="C37" s="147">
        <f>SUM(C33:C36)</f>
        <v>7060</v>
      </c>
      <c r="D37" s="146"/>
      <c r="E37" s="147">
        <f>SUM(E33:E36)</f>
        <v>-832</v>
      </c>
      <c r="F37" s="204"/>
    </row>
    <row r="38" spans="1:6" ht="9" customHeight="1">
      <c r="A38" s="101"/>
      <c r="C38" s="232"/>
      <c r="D38" s="214"/>
      <c r="E38" s="232"/>
      <c r="F38" s="205"/>
    </row>
    <row r="39" spans="1:6" ht="15.75" thickBot="1">
      <c r="A39" s="101" t="s">
        <v>72</v>
      </c>
      <c r="B39" s="120"/>
      <c r="C39" s="233">
        <f>C37+C29</f>
        <v>31331</v>
      </c>
      <c r="D39" s="118"/>
      <c r="E39" s="233">
        <f>E37+E29</f>
        <v>27832</v>
      </c>
      <c r="F39" s="206"/>
    </row>
    <row r="40" spans="1:6" ht="9.75" customHeight="1" thickTop="1">
      <c r="A40" s="104"/>
      <c r="B40" s="120"/>
      <c r="C40" s="234"/>
      <c r="D40" s="118"/>
      <c r="E40" s="234"/>
      <c r="F40" s="125"/>
    </row>
    <row r="41" spans="1:6" ht="9.75" customHeight="1">
      <c r="A41" s="104"/>
      <c r="B41" s="120"/>
      <c r="C41" s="234"/>
      <c r="D41" s="118"/>
      <c r="E41" s="234"/>
      <c r="F41" s="125"/>
    </row>
    <row r="42" spans="1:6" ht="15">
      <c r="A42" s="40" t="s">
        <v>73</v>
      </c>
      <c r="B42" s="37">
        <v>28</v>
      </c>
      <c r="C42" s="215">
        <f>'[1]28 d'!$D$10</f>
        <v>0.19395800180110953</v>
      </c>
      <c r="D42" s="216"/>
      <c r="E42" s="215">
        <v>0.2279411340589901</v>
      </c>
      <c r="F42" s="151"/>
    </row>
    <row r="43" spans="1:4" ht="15">
      <c r="A43" s="53"/>
      <c r="D43" s="148"/>
    </row>
    <row r="44" spans="1:4" ht="15" hidden="1">
      <c r="A44" s="53"/>
      <c r="D44" s="148"/>
    </row>
    <row r="45" spans="1:4" ht="15">
      <c r="A45" s="53"/>
      <c r="D45" s="148"/>
    </row>
    <row r="46" spans="1:3" ht="15">
      <c r="A46" s="247" t="s">
        <v>74</v>
      </c>
      <c r="C46" s="139"/>
    </row>
    <row r="47" spans="1:3" ht="15" hidden="1">
      <c r="A47" s="94"/>
      <c r="C47" s="139"/>
    </row>
    <row r="48" spans="1:3" ht="15">
      <c r="A48" s="94"/>
      <c r="C48" s="139"/>
    </row>
    <row r="50" spans="1:3" ht="15">
      <c r="A50" s="13" t="s">
        <v>75</v>
      </c>
      <c r="C50" s="36"/>
    </row>
    <row r="51" ht="15">
      <c r="A51" s="72" t="s">
        <v>30</v>
      </c>
    </row>
    <row r="52" ht="15">
      <c r="A52" s="72"/>
    </row>
    <row r="53" ht="15">
      <c r="A53" s="13" t="s">
        <v>76</v>
      </c>
    </row>
    <row r="54" ht="15">
      <c r="A54" s="72" t="s">
        <v>7</v>
      </c>
    </row>
    <row r="55" ht="15">
      <c r="A55" s="72"/>
    </row>
    <row r="56" ht="15">
      <c r="A56" s="77" t="s">
        <v>128</v>
      </c>
    </row>
    <row r="57" ht="15">
      <c r="A57" s="136" t="s">
        <v>77</v>
      </c>
    </row>
    <row r="58" ht="15">
      <c r="A58" s="136"/>
    </row>
    <row r="59" ht="15">
      <c r="A59" s="272" t="s">
        <v>78</v>
      </c>
    </row>
    <row r="60" ht="15">
      <c r="A60" s="272"/>
    </row>
    <row r="61" ht="15">
      <c r="A61" s="272"/>
    </row>
    <row r="62" ht="15">
      <c r="A62" s="272"/>
    </row>
    <row r="63" ht="15">
      <c r="A63" s="270"/>
    </row>
    <row r="64" spans="1:2" ht="15">
      <c r="A64" s="271" t="s">
        <v>20</v>
      </c>
      <c r="B64"/>
    </row>
    <row r="65" ht="15">
      <c r="A65" s="271" t="s">
        <v>79</v>
      </c>
    </row>
    <row r="66" ht="15">
      <c r="A66" s="271" t="s">
        <v>80</v>
      </c>
    </row>
  </sheetData>
  <sheetProtection/>
  <mergeCells count="5">
    <mergeCell ref="A1:E1"/>
    <mergeCell ref="A2:E2"/>
    <mergeCell ref="B4:B5"/>
    <mergeCell ref="E4:E5"/>
    <mergeCell ref="C4:C5"/>
  </mergeCells>
  <printOptions/>
  <pageMargins left="0.75" right="0.15748031496063" top="0.433070866141732" bottom="0.275590551181102" header="0.275590551181102" footer="0.15748031496063"/>
  <pageSetup blackAndWhite="1" firstPageNumber="1" useFirstPageNumber="1" horizontalDpi="600" verticalDpi="600" orientation="portrait" paperSize="9" scale="90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2"/>
  <sheetViews>
    <sheetView view="pageBreakPreview" zoomScale="86" zoomScaleSheetLayoutView="86" zoomScalePageLayoutView="0" workbookViewId="0" topLeftCell="A1">
      <selection activeCell="A1" sqref="A1"/>
    </sheetView>
  </sheetViews>
  <sheetFormatPr defaultColWidth="9.140625" defaultRowHeight="12.75"/>
  <cols>
    <col min="1" max="1" width="59.140625" style="0" customWidth="1"/>
    <col min="2" max="2" width="10.421875" style="0" customWidth="1"/>
    <col min="3" max="3" width="17.00390625" style="0" customWidth="1"/>
    <col min="4" max="4" width="2.28125" style="0" customWidth="1"/>
    <col min="5" max="5" width="17.00390625" style="0" customWidth="1"/>
    <col min="6" max="6" width="3.421875" style="0" bestFit="1" customWidth="1"/>
  </cols>
  <sheetData>
    <row r="1" spans="1:6" ht="14.25">
      <c r="A1" s="32" t="s">
        <v>178</v>
      </c>
      <c r="B1" s="78"/>
      <c r="C1" s="78"/>
      <c r="D1" s="78"/>
      <c r="E1" s="32"/>
      <c r="F1" s="32"/>
    </row>
    <row r="2" spans="1:6" ht="14.25">
      <c r="A2" s="33" t="s">
        <v>81</v>
      </c>
      <c r="B2" s="79"/>
      <c r="C2" s="79"/>
      <c r="D2" s="79"/>
      <c r="E2" s="33"/>
      <c r="F2" s="33"/>
    </row>
    <row r="3" spans="1:6" ht="15">
      <c r="A3" s="33" t="s">
        <v>82</v>
      </c>
      <c r="B3" s="80"/>
      <c r="C3" s="80"/>
      <c r="D3" s="80"/>
      <c r="E3" s="18"/>
      <c r="F3" s="18"/>
    </row>
    <row r="4" spans="1:6" ht="26.25" customHeight="1">
      <c r="A4" s="85"/>
      <c r="B4" s="295" t="s">
        <v>1</v>
      </c>
      <c r="C4" s="296" t="s">
        <v>83</v>
      </c>
      <c r="D4" s="83"/>
      <c r="E4" s="296" t="s">
        <v>84</v>
      </c>
      <c r="F4" s="149"/>
    </row>
    <row r="5" spans="2:6" ht="12" customHeight="1">
      <c r="B5" s="295"/>
      <c r="C5" s="297"/>
      <c r="D5" s="83"/>
      <c r="E5" s="297"/>
      <c r="F5" s="182"/>
    </row>
    <row r="6" spans="2:6" ht="15.75" customHeight="1">
      <c r="B6" s="108"/>
      <c r="C6" s="141"/>
      <c r="D6" s="83"/>
      <c r="E6" s="141"/>
      <c r="F6" s="183"/>
    </row>
    <row r="7" spans="1:6" ht="14.25">
      <c r="A7" s="33" t="s">
        <v>0</v>
      </c>
      <c r="B7" s="38"/>
      <c r="C7" s="38"/>
      <c r="D7" s="38"/>
      <c r="E7" s="38"/>
      <c r="F7" s="38"/>
    </row>
    <row r="8" spans="1:6" ht="14.25">
      <c r="A8" s="33" t="s">
        <v>85</v>
      </c>
      <c r="B8" s="35"/>
      <c r="C8" s="35"/>
      <c r="D8" s="35"/>
      <c r="E8" s="35"/>
      <c r="F8" s="35"/>
    </row>
    <row r="9" spans="1:6" ht="15">
      <c r="A9" s="18" t="s">
        <v>86</v>
      </c>
      <c r="B9" s="41">
        <v>15</v>
      </c>
      <c r="C9" s="152">
        <v>205090</v>
      </c>
      <c r="D9" s="41"/>
      <c r="E9" s="152">
        <v>211681</v>
      </c>
      <c r="F9" s="63"/>
    </row>
    <row r="10" spans="1:6" ht="15">
      <c r="A10" s="23" t="s">
        <v>87</v>
      </c>
      <c r="B10" s="41">
        <v>16</v>
      </c>
      <c r="C10" s="152">
        <v>4324</v>
      </c>
      <c r="D10" s="41"/>
      <c r="E10" s="152">
        <v>4143</v>
      </c>
      <c r="F10" s="63"/>
    </row>
    <row r="11" spans="1:6" ht="15">
      <c r="A11" s="18" t="s">
        <v>88</v>
      </c>
      <c r="B11" s="41">
        <v>17</v>
      </c>
      <c r="C11" s="152">
        <v>47302</v>
      </c>
      <c r="D11" s="41"/>
      <c r="E11" s="152">
        <v>44759</v>
      </c>
      <c r="F11" s="63"/>
    </row>
    <row r="12" spans="1:6" ht="15">
      <c r="A12" s="23" t="s">
        <v>89</v>
      </c>
      <c r="B12" s="41">
        <v>18</v>
      </c>
      <c r="C12" s="152">
        <v>80598</v>
      </c>
      <c r="D12" s="41"/>
      <c r="E12" s="152">
        <v>86809</v>
      </c>
      <c r="F12" s="63"/>
    </row>
    <row r="13" spans="1:6" ht="15">
      <c r="A13" s="23" t="s">
        <v>90</v>
      </c>
      <c r="B13" s="41">
        <v>19</v>
      </c>
      <c r="C13" s="152">
        <v>54485</v>
      </c>
      <c r="D13" s="41"/>
      <c r="E13" s="152">
        <v>6062</v>
      </c>
      <c r="F13" s="63"/>
    </row>
    <row r="14" spans="1:6" ht="15">
      <c r="A14" s="153" t="s">
        <v>91</v>
      </c>
      <c r="B14" s="41">
        <v>20</v>
      </c>
      <c r="C14" s="152">
        <v>5706</v>
      </c>
      <c r="D14" s="41"/>
      <c r="E14" s="152">
        <v>11607</v>
      </c>
      <c r="F14" s="63"/>
    </row>
    <row r="15" spans="1:6" ht="30">
      <c r="A15" s="115" t="s">
        <v>92</v>
      </c>
      <c r="B15" s="41">
        <v>21</v>
      </c>
      <c r="C15" s="152">
        <v>49695</v>
      </c>
      <c r="D15" s="41"/>
      <c r="E15" s="152">
        <v>59725</v>
      </c>
      <c r="F15" s="179"/>
    </row>
    <row r="16" spans="1:6" ht="15">
      <c r="A16" s="115" t="s">
        <v>93</v>
      </c>
      <c r="B16" s="41">
        <v>22</v>
      </c>
      <c r="C16" s="152">
        <v>9546</v>
      </c>
      <c r="D16" s="41"/>
      <c r="E16" s="152">
        <v>11105</v>
      </c>
      <c r="F16" s="179"/>
    </row>
    <row r="17" spans="1:9" ht="15">
      <c r="A17" s="15"/>
      <c r="B17" s="130"/>
      <c r="C17" s="65">
        <f>SUM(C9:C16)</f>
        <v>456746</v>
      </c>
      <c r="D17" s="35"/>
      <c r="E17" s="65">
        <f>SUM(E9:E16)</f>
        <v>435891</v>
      </c>
      <c r="F17" s="66"/>
      <c r="I17" s="149" t="s">
        <v>6</v>
      </c>
    </row>
    <row r="18" spans="1:6" ht="14.25" customHeight="1">
      <c r="A18" s="33" t="s">
        <v>94</v>
      </c>
      <c r="B18" s="35"/>
      <c r="C18" s="64"/>
      <c r="D18" s="35"/>
      <c r="E18" s="64"/>
      <c r="F18" s="64"/>
    </row>
    <row r="19" spans="1:6" ht="15">
      <c r="A19" s="18" t="s">
        <v>95</v>
      </c>
      <c r="B19" s="41">
        <v>23</v>
      </c>
      <c r="C19" s="63">
        <f>63492-270</f>
        <v>63222</v>
      </c>
      <c r="D19" s="41"/>
      <c r="E19" s="63">
        <v>68160</v>
      </c>
      <c r="F19" s="63"/>
    </row>
    <row r="20" spans="1:6" ht="15">
      <c r="A20" s="18" t="s">
        <v>96</v>
      </c>
      <c r="B20" s="41">
        <v>24</v>
      </c>
      <c r="C20" s="236">
        <v>87706</v>
      </c>
      <c r="D20" s="180"/>
      <c r="E20" s="63">
        <v>114169</v>
      </c>
      <c r="F20" s="179"/>
    </row>
    <row r="21" spans="1:6" ht="15">
      <c r="A21" s="18" t="s">
        <v>97</v>
      </c>
      <c r="B21" s="41">
        <v>25</v>
      </c>
      <c r="C21" s="213">
        <v>26631</v>
      </c>
      <c r="D21" s="41"/>
      <c r="E21" s="213">
        <v>18382</v>
      </c>
      <c r="F21" s="179"/>
    </row>
    <row r="22" spans="1:6" ht="15">
      <c r="A22" s="289" t="s">
        <v>98</v>
      </c>
      <c r="B22" s="41" t="s">
        <v>10</v>
      </c>
      <c r="C22" s="63">
        <v>1804</v>
      </c>
      <c r="D22" s="41"/>
      <c r="E22" s="63">
        <v>3903</v>
      </c>
      <c r="F22" s="179"/>
    </row>
    <row r="23" spans="1:6" ht="15">
      <c r="A23" s="15" t="s">
        <v>99</v>
      </c>
      <c r="B23" s="41" t="s">
        <v>18</v>
      </c>
      <c r="C23" s="213">
        <v>7372</v>
      </c>
      <c r="D23" s="41"/>
      <c r="E23" s="213">
        <v>6057</v>
      </c>
      <c r="F23" s="63"/>
    </row>
    <row r="24" spans="1:6" ht="15">
      <c r="A24" s="18" t="s">
        <v>100</v>
      </c>
      <c r="B24" s="41">
        <v>27</v>
      </c>
      <c r="C24" s="63">
        <v>15618</v>
      </c>
      <c r="D24" s="41"/>
      <c r="E24" s="63">
        <f>3956-180</f>
        <v>3776</v>
      </c>
      <c r="F24" s="63"/>
    </row>
    <row r="25" spans="1:6" ht="14.25">
      <c r="A25" s="33"/>
      <c r="B25" s="35"/>
      <c r="C25" s="65">
        <f>SUM(C19:C24)</f>
        <v>202353</v>
      </c>
      <c r="D25" s="35"/>
      <c r="E25" s="65">
        <f>SUM(E19:E24)</f>
        <v>214447</v>
      </c>
      <c r="F25" s="66"/>
    </row>
    <row r="26" spans="1:6" ht="8.25" customHeight="1">
      <c r="A26" s="33"/>
      <c r="B26" s="35"/>
      <c r="C26" s="66"/>
      <c r="D26" s="35"/>
      <c r="E26" s="66"/>
      <c r="F26" s="66"/>
    </row>
    <row r="27" spans="1:6" ht="15.75" customHeight="1" thickBot="1">
      <c r="A27" s="33" t="s">
        <v>101</v>
      </c>
      <c r="B27" s="130"/>
      <c r="C27" s="67">
        <f>SUM(C17+C25)</f>
        <v>659099</v>
      </c>
      <c r="D27" s="35"/>
      <c r="E27" s="67">
        <f>SUM(E17+E25)</f>
        <v>650338</v>
      </c>
      <c r="F27" s="66"/>
    </row>
    <row r="28" spans="1:6" ht="10.5" customHeight="1" thickTop="1">
      <c r="A28" s="18"/>
      <c r="B28" s="41"/>
      <c r="C28" s="64"/>
      <c r="D28" s="41"/>
      <c r="E28" s="64"/>
      <c r="F28" s="64"/>
    </row>
    <row r="29" spans="1:6" ht="15.75" customHeight="1">
      <c r="A29" s="33" t="s">
        <v>102</v>
      </c>
      <c r="B29" s="38"/>
      <c r="C29" s="86"/>
      <c r="D29" s="38"/>
      <c r="E29" s="86"/>
      <c r="F29" s="86"/>
    </row>
    <row r="30" spans="1:6" ht="17.25" customHeight="1">
      <c r="A30" s="33" t="s">
        <v>103</v>
      </c>
      <c r="B30" s="38"/>
      <c r="C30" s="86"/>
      <c r="D30" s="38"/>
      <c r="E30" s="86"/>
      <c r="F30" s="86"/>
    </row>
    <row r="31" spans="1:6" ht="15">
      <c r="A31" s="18" t="s">
        <v>104</v>
      </c>
      <c r="B31" s="75"/>
      <c r="C31" s="114">
        <v>134798</v>
      </c>
      <c r="D31" s="75"/>
      <c r="E31" s="114">
        <v>134798</v>
      </c>
      <c r="F31" s="114"/>
    </row>
    <row r="32" spans="1:7" ht="15">
      <c r="A32" s="18" t="s">
        <v>105</v>
      </c>
      <c r="B32" s="75"/>
      <c r="C32" s="114">
        <v>-50284</v>
      </c>
      <c r="D32" s="75"/>
      <c r="E32" s="114">
        <v>-33656</v>
      </c>
      <c r="F32" s="114"/>
      <c r="G32" s="97"/>
    </row>
    <row r="33" spans="1:6" ht="15">
      <c r="A33" s="18" t="s">
        <v>106</v>
      </c>
      <c r="B33" s="75"/>
      <c r="C33" s="114">
        <v>439040</v>
      </c>
      <c r="D33" s="75"/>
      <c r="E33" s="114">
        <v>408807</v>
      </c>
      <c r="F33" s="114"/>
    </row>
    <row r="34" spans="1:6" ht="15">
      <c r="A34" s="266" t="s">
        <v>108</v>
      </c>
      <c r="B34" s="75"/>
      <c r="C34" s="114">
        <v>12512</v>
      </c>
      <c r="D34" s="75"/>
      <c r="E34" s="275">
        <v>0</v>
      </c>
      <c r="F34" s="114"/>
    </row>
    <row r="35" spans="1:6" ht="15">
      <c r="A35" s="18" t="s">
        <v>107</v>
      </c>
      <c r="B35" s="75"/>
      <c r="C35" s="235">
        <v>28137</v>
      </c>
      <c r="D35" s="75"/>
      <c r="E35" s="235">
        <v>27039</v>
      </c>
      <c r="F35" s="179"/>
    </row>
    <row r="36" spans="1:6" ht="14.25">
      <c r="A36" s="33"/>
      <c r="B36" s="38">
        <v>28</v>
      </c>
      <c r="C36" s="189">
        <f>SUM(C31:C35)</f>
        <v>564203</v>
      </c>
      <c r="D36" s="41"/>
      <c r="E36" s="189">
        <f>SUM(E31:E35)</f>
        <v>536988</v>
      </c>
      <c r="F36" s="69"/>
    </row>
    <row r="37" spans="1:6" ht="14.25">
      <c r="A37" s="33" t="s">
        <v>109</v>
      </c>
      <c r="B37" s="35"/>
      <c r="C37" s="75"/>
      <c r="D37" s="75"/>
      <c r="E37" s="75"/>
      <c r="F37" s="75"/>
    </row>
    <row r="38" spans="1:6" ht="15">
      <c r="A38" s="33" t="s">
        <v>110</v>
      </c>
      <c r="B38" s="75"/>
      <c r="C38" s="75"/>
      <c r="D38" s="75"/>
      <c r="E38" s="75"/>
      <c r="F38" s="64"/>
    </row>
    <row r="39" spans="1:6" ht="15">
      <c r="A39" s="18" t="s">
        <v>111</v>
      </c>
      <c r="B39" s="75">
        <v>29</v>
      </c>
      <c r="C39" s="63">
        <v>6750</v>
      </c>
      <c r="D39" s="75"/>
      <c r="E39" s="63">
        <v>15</v>
      </c>
      <c r="F39" s="114"/>
    </row>
    <row r="40" spans="1:6" ht="15">
      <c r="A40" s="23" t="s">
        <v>112</v>
      </c>
      <c r="B40" s="75">
        <v>30</v>
      </c>
      <c r="C40" s="236">
        <f>5606+783</f>
        <v>6389</v>
      </c>
      <c r="D40" s="75"/>
      <c r="E40" s="236">
        <v>5358</v>
      </c>
      <c r="F40" s="179"/>
    </row>
    <row r="41" spans="1:6" ht="15">
      <c r="A41" s="121" t="s">
        <v>113</v>
      </c>
      <c r="B41" s="75">
        <v>31</v>
      </c>
      <c r="C41" s="63">
        <v>4007</v>
      </c>
      <c r="D41" s="75"/>
      <c r="E41" s="63">
        <v>4427</v>
      </c>
      <c r="F41" s="114"/>
    </row>
    <row r="42" spans="1:6" ht="15">
      <c r="A42" s="121" t="s">
        <v>114</v>
      </c>
      <c r="B42" s="75">
        <v>32</v>
      </c>
      <c r="C42" s="63">
        <v>496</v>
      </c>
      <c r="E42" s="63">
        <v>1533</v>
      </c>
      <c r="F42" s="114"/>
    </row>
    <row r="43" spans="1:7" ht="15">
      <c r="A43" s="18" t="s">
        <v>115</v>
      </c>
      <c r="B43" s="75">
        <v>33</v>
      </c>
      <c r="C43" s="63">
        <v>4794</v>
      </c>
      <c r="D43" s="75"/>
      <c r="E43" s="63">
        <v>4758</v>
      </c>
      <c r="F43" s="114"/>
      <c r="G43" s="97"/>
    </row>
    <row r="44" spans="1:6" ht="15">
      <c r="A44" s="15"/>
      <c r="B44" s="35"/>
      <c r="C44" s="277">
        <f>SUM(C39:C43)</f>
        <v>22436</v>
      </c>
      <c r="D44" s="278"/>
      <c r="E44" s="277">
        <f>SUM(E39:E43)</f>
        <v>16091</v>
      </c>
      <c r="F44" s="69"/>
    </row>
    <row r="45" spans="1:6" ht="6.75" customHeight="1">
      <c r="A45" s="15"/>
      <c r="B45" s="35"/>
      <c r="C45" s="279"/>
      <c r="D45" s="278"/>
      <c r="E45" s="279"/>
      <c r="F45" s="69"/>
    </row>
    <row r="46" spans="1:6" ht="15">
      <c r="A46" s="33" t="s">
        <v>116</v>
      </c>
      <c r="B46" s="88"/>
      <c r="C46" s="280"/>
      <c r="D46" s="280"/>
      <c r="E46" s="280"/>
      <c r="F46" s="89"/>
    </row>
    <row r="47" spans="1:6" ht="15">
      <c r="A47" s="24" t="s">
        <v>117</v>
      </c>
      <c r="B47" s="41">
        <v>34</v>
      </c>
      <c r="C47" s="236">
        <v>46663</v>
      </c>
      <c r="D47" s="281"/>
      <c r="E47" s="236">
        <v>73335</v>
      </c>
      <c r="F47" s="114"/>
    </row>
    <row r="48" spans="1:6" ht="15">
      <c r="A48" s="24" t="s">
        <v>118</v>
      </c>
      <c r="B48" s="41">
        <v>29</v>
      </c>
      <c r="C48" s="276">
        <v>0</v>
      </c>
      <c r="D48" s="41"/>
      <c r="E48" s="63">
        <v>2404</v>
      </c>
      <c r="F48" s="114"/>
    </row>
    <row r="49" spans="1:6" ht="15">
      <c r="A49" s="24" t="s">
        <v>119</v>
      </c>
      <c r="B49" s="41">
        <v>35</v>
      </c>
      <c r="C49" s="63">
        <f>12941-270</f>
        <v>12671</v>
      </c>
      <c r="D49" s="41"/>
      <c r="E49" s="63">
        <v>7218</v>
      </c>
      <c r="F49" s="114"/>
    </row>
    <row r="50" spans="1:6" ht="15">
      <c r="A50" s="24" t="s">
        <v>120</v>
      </c>
      <c r="B50" s="41">
        <v>36</v>
      </c>
      <c r="C50" s="63">
        <v>1609</v>
      </c>
      <c r="D50" s="41"/>
      <c r="E50" s="63">
        <v>1273</v>
      </c>
      <c r="F50" s="114"/>
    </row>
    <row r="51" spans="1:6" ht="15">
      <c r="A51" s="24" t="s">
        <v>121</v>
      </c>
      <c r="B51" s="41">
        <v>37</v>
      </c>
      <c r="C51" s="63">
        <v>700</v>
      </c>
      <c r="D51" s="41"/>
      <c r="E51" s="63">
        <v>2092</v>
      </c>
      <c r="F51" s="114"/>
    </row>
    <row r="52" spans="1:6" ht="14.25" customHeight="1">
      <c r="A52" s="52" t="s">
        <v>122</v>
      </c>
      <c r="B52" s="41">
        <v>38</v>
      </c>
      <c r="C52" s="63">
        <v>8034</v>
      </c>
      <c r="D52" s="41"/>
      <c r="E52" s="63">
        <v>7507</v>
      </c>
      <c r="F52" s="114"/>
    </row>
    <row r="53" spans="1:6" ht="15">
      <c r="A53" s="24" t="s">
        <v>123</v>
      </c>
      <c r="B53" s="41">
        <v>39</v>
      </c>
      <c r="C53" s="63">
        <v>2783</v>
      </c>
      <c r="D53" s="41"/>
      <c r="E53" s="63">
        <f>3611-1-180</f>
        <v>3430</v>
      </c>
      <c r="F53" s="179"/>
    </row>
    <row r="54" spans="1:6" ht="14.25">
      <c r="A54" s="33"/>
      <c r="B54" s="35"/>
      <c r="C54" s="68">
        <f>SUM(C47:C53)</f>
        <v>72460</v>
      </c>
      <c r="D54" s="35"/>
      <c r="E54" s="68">
        <f>SUM(E47:E53)</f>
        <v>97259</v>
      </c>
      <c r="F54" s="69"/>
    </row>
    <row r="55" spans="1:6" ht="6.75" customHeight="1">
      <c r="A55" s="33"/>
      <c r="B55" s="35"/>
      <c r="C55" s="69"/>
      <c r="D55" s="35"/>
      <c r="E55" s="69"/>
      <c r="F55" s="69"/>
    </row>
    <row r="56" spans="1:6" ht="14.25">
      <c r="A56" s="87" t="s">
        <v>124</v>
      </c>
      <c r="B56" s="35"/>
      <c r="C56" s="70">
        <f>C44+C54</f>
        <v>94896</v>
      </c>
      <c r="D56" s="35"/>
      <c r="E56" s="70">
        <f>E44+E54</f>
        <v>113350</v>
      </c>
      <c r="F56" s="69"/>
    </row>
    <row r="57" spans="1:6" ht="5.25" customHeight="1">
      <c r="A57" s="90"/>
      <c r="B57" s="35"/>
      <c r="C57" s="69"/>
      <c r="D57" s="35"/>
      <c r="E57" s="69"/>
      <c r="F57" s="69"/>
    </row>
    <row r="58" spans="1:6" ht="15" thickBot="1">
      <c r="A58" s="33" t="s">
        <v>125</v>
      </c>
      <c r="B58" s="35"/>
      <c r="C58" s="71">
        <f>C36+C56</f>
        <v>659099</v>
      </c>
      <c r="D58" s="35"/>
      <c r="E58" s="71">
        <f>E36+E56</f>
        <v>650338</v>
      </c>
      <c r="F58" s="69"/>
    </row>
    <row r="59" spans="1:6" ht="7.5" customHeight="1" thickTop="1">
      <c r="A59" s="18"/>
      <c r="B59" s="41"/>
      <c r="C59" s="117"/>
      <c r="D59" s="41"/>
      <c r="E59" s="117"/>
      <c r="F59" s="117"/>
    </row>
    <row r="60" spans="1:6" ht="17.25" customHeight="1" hidden="1">
      <c r="A60" s="18"/>
      <c r="B60" s="41"/>
      <c r="C60" s="268"/>
      <c r="D60" s="41"/>
      <c r="E60" s="117"/>
      <c r="F60" s="117"/>
    </row>
    <row r="61" spans="1:6" ht="15" customHeight="1">
      <c r="A61" s="92" t="str">
        <f>'IS'!A46</f>
        <v>Приложения на страницах с 5 до 149 являются неотъемлемой частью финансового отчета индивидуалния финансов отчет.</v>
      </c>
      <c r="B61" s="93"/>
      <c r="C61" s="135"/>
      <c r="D61" s="135"/>
      <c r="E61" s="135"/>
      <c r="F61" s="135"/>
    </row>
    <row r="62" spans="1:6" ht="6" customHeight="1">
      <c r="A62" s="92"/>
      <c r="B62" s="93"/>
      <c r="C62" s="135"/>
      <c r="D62" s="135"/>
      <c r="E62" s="135"/>
      <c r="F62" s="135"/>
    </row>
    <row r="63" spans="1:6" ht="26.25" customHeight="1">
      <c r="A63" s="298" t="s">
        <v>126</v>
      </c>
      <c r="B63" s="298"/>
      <c r="C63" s="298"/>
      <c r="D63" s="298"/>
      <c r="E63" s="298"/>
      <c r="F63" s="135"/>
    </row>
    <row r="64" spans="1:6" ht="26.25" customHeight="1">
      <c r="A64" s="269"/>
      <c r="B64" s="269"/>
      <c r="C64" s="269"/>
      <c r="D64" s="269"/>
      <c r="E64" s="269"/>
      <c r="F64" s="135"/>
    </row>
    <row r="65" spans="1:6" s="14" customFormat="1" ht="15">
      <c r="A65" s="13" t="s">
        <v>75</v>
      </c>
      <c r="B65" s="37"/>
      <c r="C65" s="132"/>
      <c r="D65" s="37"/>
      <c r="E65" s="132"/>
      <c r="F65" s="131"/>
    </row>
    <row r="66" spans="1:6" s="14" customFormat="1" ht="13.5" customHeight="1">
      <c r="A66" s="13" t="s">
        <v>127</v>
      </c>
      <c r="B66" s="37"/>
      <c r="C66" s="37"/>
      <c r="D66" s="37"/>
      <c r="E66" s="131"/>
      <c r="F66" s="131"/>
    </row>
    <row r="67" spans="1:6" s="14" customFormat="1" ht="14.25" customHeight="1">
      <c r="A67" s="72"/>
      <c r="B67" s="37"/>
      <c r="C67" s="37"/>
      <c r="D67" s="37"/>
      <c r="E67" s="37"/>
      <c r="F67" s="37"/>
    </row>
    <row r="68" spans="1:6" s="14" customFormat="1" ht="13.5" customHeight="1">
      <c r="A68" s="13" t="str">
        <f>'IS'!A53</f>
        <v>Финансовый директор: </v>
      </c>
      <c r="B68" s="37"/>
      <c r="C68" s="37"/>
      <c r="D68" s="37"/>
      <c r="E68" s="37"/>
      <c r="F68" s="37"/>
    </row>
    <row r="69" spans="1:6" s="14" customFormat="1" ht="12.75" customHeight="1">
      <c r="A69" s="13" t="str">
        <f>'IS'!A54</f>
        <v>Борис Борисов</v>
      </c>
      <c r="B69" s="37"/>
      <c r="C69" s="37"/>
      <c r="D69" s="37"/>
      <c r="E69" s="131"/>
      <c r="F69" s="131"/>
    </row>
    <row r="70" spans="1:6" s="14" customFormat="1" ht="14.25" customHeight="1">
      <c r="A70" s="72"/>
      <c r="B70" s="37"/>
      <c r="C70" s="37"/>
      <c r="D70" s="37"/>
      <c r="E70" s="37"/>
      <c r="F70" s="37"/>
    </row>
    <row r="71" spans="1:6" s="14" customFormat="1" ht="12" customHeight="1">
      <c r="A71" s="77" t="s">
        <v>128</v>
      </c>
      <c r="B71" s="37"/>
      <c r="C71" s="37"/>
      <c r="D71" s="37"/>
      <c r="E71" s="37"/>
      <c r="F71" s="37"/>
    </row>
    <row r="72" spans="1:6" s="14" customFormat="1" ht="14.25" customHeight="1">
      <c r="A72" s="77" t="s">
        <v>22</v>
      </c>
      <c r="B72" s="37"/>
      <c r="C72" s="37"/>
      <c r="D72" s="37"/>
      <c r="E72" s="37"/>
      <c r="F72" s="37"/>
    </row>
    <row r="73" spans="1:6" s="14" customFormat="1" ht="12.75" customHeight="1">
      <c r="A73" s="241"/>
      <c r="B73" s="37"/>
      <c r="C73" s="37"/>
      <c r="D73" s="37"/>
      <c r="E73" s="37"/>
      <c r="F73" s="37"/>
    </row>
    <row r="74" ht="12.75">
      <c r="A74" s="242"/>
    </row>
    <row r="75" ht="13.5">
      <c r="A75" s="272" t="s">
        <v>78</v>
      </c>
    </row>
    <row r="76" ht="13.5">
      <c r="A76" s="272"/>
    </row>
    <row r="77" ht="13.5">
      <c r="A77" s="272"/>
    </row>
    <row r="78" ht="13.5">
      <c r="A78" s="272"/>
    </row>
    <row r="79" ht="15">
      <c r="A79" s="270"/>
    </row>
    <row r="80" ht="13.5">
      <c r="A80" s="271" t="s">
        <v>20</v>
      </c>
    </row>
    <row r="81" ht="13.5">
      <c r="A81" s="271" t="s">
        <v>129</v>
      </c>
    </row>
    <row r="82" ht="13.5">
      <c r="A82" s="271" t="s">
        <v>80</v>
      </c>
    </row>
  </sheetData>
  <sheetProtection/>
  <mergeCells count="4">
    <mergeCell ref="E4:E5"/>
    <mergeCell ref="B4:B5"/>
    <mergeCell ref="C4:C5"/>
    <mergeCell ref="A63:E63"/>
  </mergeCells>
  <printOptions/>
  <pageMargins left="0.7480314960629921" right="0.4330708661417323" top="0.3937007874015748" bottom="0.31496062992125984" header="0.4330708661417323" footer="0.35433070866141736"/>
  <pageSetup horizontalDpi="600" verticalDpi="600" orientation="portrait" pageOrder="overThenDown" paperSize="9" scale="74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view="pageBreakPreview" zoomScale="86" zoomScaleSheetLayoutView="86" zoomScalePageLayoutView="0" workbookViewId="0" topLeftCell="A1">
      <selection activeCell="A1" sqref="A1"/>
    </sheetView>
  </sheetViews>
  <sheetFormatPr defaultColWidth="2.57421875" defaultRowHeight="12.75"/>
  <cols>
    <col min="1" max="1" width="65.140625" style="11" customWidth="1"/>
    <col min="2" max="2" width="7.7109375" style="7" customWidth="1"/>
    <col min="3" max="3" width="14.421875" style="7" customWidth="1"/>
    <col min="4" max="4" width="1.7109375" style="7" customWidth="1"/>
    <col min="5" max="5" width="14.28125" style="5" customWidth="1"/>
    <col min="6" max="26" width="11.57421875" style="4" customWidth="1"/>
    <col min="27" max="16384" width="2.57421875" style="4" customWidth="1"/>
  </cols>
  <sheetData>
    <row r="1" spans="1:5" s="2" customFormat="1" ht="15">
      <c r="A1" s="1" t="str">
        <f>SFP!A1</f>
        <v>"СОФАРМА" АО</v>
      </c>
      <c r="B1" s="191"/>
      <c r="C1" s="191"/>
      <c r="D1" s="191"/>
      <c r="E1" s="191"/>
    </row>
    <row r="2" spans="1:5" s="3" customFormat="1" ht="15">
      <c r="A2" s="17" t="s">
        <v>130</v>
      </c>
      <c r="B2" s="44"/>
      <c r="C2" s="245"/>
      <c r="D2" s="44"/>
      <c r="E2" s="44"/>
    </row>
    <row r="3" spans="1:5" s="3" customFormat="1" ht="15">
      <c r="A3" s="81" t="str">
        <f>'IS'!A3</f>
        <v>за год, закончившийся 31 декабря 2021 года</v>
      </c>
      <c r="B3" s="44"/>
      <c r="C3" s="44"/>
      <c r="D3" s="44"/>
      <c r="E3" s="44"/>
    </row>
    <row r="4" spans="1:5" ht="17.25" customHeight="1">
      <c r="A4" s="299" t="s">
        <v>1</v>
      </c>
      <c r="B4" s="299"/>
      <c r="C4" s="56">
        <v>2021</v>
      </c>
      <c r="D4" s="59"/>
      <c r="E4" s="56">
        <v>2020</v>
      </c>
    </row>
    <row r="5" spans="1:5" ht="14.25" customHeight="1">
      <c r="A5" s="45"/>
      <c r="B5" s="12"/>
      <c r="C5" s="42" t="s">
        <v>2</v>
      </c>
      <c r="D5" s="12"/>
      <c r="E5" s="42" t="s">
        <v>2</v>
      </c>
    </row>
    <row r="6" spans="1:5" ht="12.75" customHeight="1">
      <c r="A6" s="45"/>
      <c r="B6" s="12"/>
      <c r="C6" s="141"/>
      <c r="D6" s="12"/>
      <c r="E6" s="141"/>
    </row>
    <row r="7" spans="1:5" ht="15">
      <c r="A7" s="43" t="s">
        <v>131</v>
      </c>
      <c r="B7" s="46"/>
      <c r="C7" s="47"/>
      <c r="D7" s="46"/>
      <c r="E7" s="47"/>
    </row>
    <row r="8" spans="1:5" ht="15">
      <c r="A8" s="48" t="s">
        <v>132</v>
      </c>
      <c r="B8" s="46"/>
      <c r="C8" s="73">
        <f>249113+1</f>
        <v>249114</v>
      </c>
      <c r="D8" s="46"/>
      <c r="E8" s="73">
        <v>207344</v>
      </c>
    </row>
    <row r="9" spans="1:5" ht="15">
      <c r="A9" s="48" t="s">
        <v>133</v>
      </c>
      <c r="B9" s="46"/>
      <c r="C9" s="73">
        <v>-104150</v>
      </c>
      <c r="D9" s="46"/>
      <c r="E9" s="73">
        <v>-118969</v>
      </c>
    </row>
    <row r="10" spans="1:5" ht="15">
      <c r="A10" s="48" t="s">
        <v>134</v>
      </c>
      <c r="B10" s="46"/>
      <c r="C10" s="73">
        <v>-44657</v>
      </c>
      <c r="D10" s="46"/>
      <c r="E10" s="73">
        <v>-48807</v>
      </c>
    </row>
    <row r="11" spans="1:5" s="6" customFormat="1" ht="15">
      <c r="A11" s="48" t="s">
        <v>135</v>
      </c>
      <c r="B11" s="49"/>
      <c r="C11" s="73">
        <v>-9201</v>
      </c>
      <c r="D11" s="49"/>
      <c r="E11" s="73">
        <v>-8803</v>
      </c>
    </row>
    <row r="12" spans="1:5" s="6" customFormat="1" ht="15">
      <c r="A12" s="48" t="s">
        <v>136</v>
      </c>
      <c r="B12" s="49"/>
      <c r="C12" s="73">
        <v>1262</v>
      </c>
      <c r="D12" s="49"/>
      <c r="E12" s="73">
        <v>3583</v>
      </c>
    </row>
    <row r="13" spans="1:5" s="6" customFormat="1" ht="15">
      <c r="A13" s="48" t="s">
        <v>137</v>
      </c>
      <c r="B13" s="49"/>
      <c r="C13" s="73">
        <v>-4055</v>
      </c>
      <c r="D13" s="49"/>
      <c r="E13" s="73">
        <v>-4268</v>
      </c>
    </row>
    <row r="14" spans="1:5" s="6" customFormat="1" ht="18" customHeight="1">
      <c r="A14" s="48" t="s">
        <v>138</v>
      </c>
      <c r="B14" s="49"/>
      <c r="C14" s="73">
        <v>-1027</v>
      </c>
      <c r="D14" s="49"/>
      <c r="E14" s="73">
        <v>-1654</v>
      </c>
    </row>
    <row r="15" spans="1:5" s="6" customFormat="1" ht="15">
      <c r="A15" s="48" t="s">
        <v>139</v>
      </c>
      <c r="B15" s="49"/>
      <c r="C15" s="73">
        <v>-136</v>
      </c>
      <c r="D15" s="49"/>
      <c r="E15" s="73">
        <v>-235</v>
      </c>
    </row>
    <row r="16" spans="1:5" ht="15">
      <c r="A16" s="48" t="s">
        <v>140</v>
      </c>
      <c r="B16" s="49"/>
      <c r="C16" s="73">
        <v>-682</v>
      </c>
      <c r="D16" s="49"/>
      <c r="E16" s="73">
        <f>-743-180</f>
        <v>-923</v>
      </c>
    </row>
    <row r="17" spans="1:5" s="6" customFormat="1" ht="14.25">
      <c r="A17" s="150" t="s">
        <v>141</v>
      </c>
      <c r="B17" s="49"/>
      <c r="C17" s="74">
        <f>SUM(C8:C16)</f>
        <v>86468</v>
      </c>
      <c r="D17" s="49"/>
      <c r="E17" s="74">
        <f>SUM(E8:E16)</f>
        <v>27268</v>
      </c>
    </row>
    <row r="18" spans="1:5" s="6" customFormat="1" ht="6" customHeight="1">
      <c r="A18" s="43"/>
      <c r="B18" s="49"/>
      <c r="C18" s="60"/>
      <c r="D18" s="49"/>
      <c r="E18" s="60"/>
    </row>
    <row r="19" spans="1:5" s="6" customFormat="1" ht="14.25">
      <c r="A19" s="50" t="s">
        <v>142</v>
      </c>
      <c r="B19" s="49"/>
      <c r="C19" s="60"/>
      <c r="D19" s="49"/>
      <c r="E19" s="60"/>
    </row>
    <row r="20" spans="1:5" ht="15">
      <c r="A20" s="48" t="s">
        <v>143</v>
      </c>
      <c r="B20" s="49"/>
      <c r="C20" s="73">
        <v>-6210</v>
      </c>
      <c r="D20" s="73"/>
      <c r="E20" s="73">
        <v>-7570</v>
      </c>
    </row>
    <row r="21" spans="1:5" ht="15">
      <c r="A21" s="51" t="s">
        <v>144</v>
      </c>
      <c r="B21" s="49"/>
      <c r="C21" s="73">
        <v>125</v>
      </c>
      <c r="D21" s="73"/>
      <c r="E21" s="73">
        <v>1257</v>
      </c>
    </row>
    <row r="22" spans="1:5" ht="15">
      <c r="A22" s="48" t="s">
        <v>145</v>
      </c>
      <c r="B22" s="49"/>
      <c r="C22" s="73">
        <v>-1128</v>
      </c>
      <c r="D22" s="73"/>
      <c r="E22" s="73">
        <v>-178</v>
      </c>
    </row>
    <row r="23" spans="1:5" ht="15">
      <c r="A23" s="48" t="s">
        <v>146</v>
      </c>
      <c r="B23" s="49"/>
      <c r="C23" s="73">
        <v>-4201</v>
      </c>
      <c r="D23" s="73"/>
      <c r="E23" s="73">
        <v>-5417</v>
      </c>
    </row>
    <row r="24" spans="1:5" ht="15">
      <c r="A24" s="48" t="s">
        <v>147</v>
      </c>
      <c r="B24" s="49"/>
      <c r="C24" s="73">
        <v>1952</v>
      </c>
      <c r="D24" s="73"/>
      <c r="E24" s="73">
        <v>0</v>
      </c>
    </row>
    <row r="25" spans="1:5" ht="15">
      <c r="A25" s="48" t="s">
        <v>148</v>
      </c>
      <c r="B25" s="49"/>
      <c r="C25" s="73">
        <v>-20800</v>
      </c>
      <c r="D25" s="73"/>
      <c r="E25" s="73">
        <v>0</v>
      </c>
    </row>
    <row r="26" spans="1:5" ht="15">
      <c r="A26" s="48" t="s">
        <v>149</v>
      </c>
      <c r="B26" s="49"/>
      <c r="C26" s="73">
        <v>354</v>
      </c>
      <c r="D26" s="73"/>
      <c r="E26" s="73">
        <v>1</v>
      </c>
    </row>
    <row r="27" spans="1:5" ht="15">
      <c r="A27" s="48" t="s">
        <v>150</v>
      </c>
      <c r="B27" s="49"/>
      <c r="C27" s="73">
        <v>-22338</v>
      </c>
      <c r="D27" s="154"/>
      <c r="E27" s="73">
        <v>-2708</v>
      </c>
    </row>
    <row r="28" spans="1:5" ht="15">
      <c r="A28" s="48" t="s">
        <v>151</v>
      </c>
      <c r="B28" s="49"/>
      <c r="C28" s="73">
        <v>2040</v>
      </c>
      <c r="D28" s="154"/>
      <c r="E28" s="73">
        <v>56</v>
      </c>
    </row>
    <row r="29" spans="1:5" s="190" customFormat="1" ht="15">
      <c r="A29" s="48" t="s">
        <v>152</v>
      </c>
      <c r="B29" s="49"/>
      <c r="C29" s="73">
        <v>-8472</v>
      </c>
      <c r="D29" s="154"/>
      <c r="E29" s="73">
        <v>-3485</v>
      </c>
    </row>
    <row r="30" spans="1:5" ht="15">
      <c r="A30" s="48" t="s">
        <v>153</v>
      </c>
      <c r="B30" s="49"/>
      <c r="C30" s="73">
        <v>1382</v>
      </c>
      <c r="D30" s="154"/>
      <c r="E30" s="73">
        <v>617</v>
      </c>
    </row>
    <row r="31" spans="1:5" ht="15">
      <c r="A31" s="48" t="s">
        <v>154</v>
      </c>
      <c r="B31" s="49"/>
      <c r="C31" s="73">
        <v>594</v>
      </c>
      <c r="D31" s="73"/>
      <c r="E31" s="73">
        <v>9138</v>
      </c>
    </row>
    <row r="32" spans="1:5" ht="25.5">
      <c r="A32" s="91" t="s">
        <v>155</v>
      </c>
      <c r="B32" s="49"/>
      <c r="C32" s="73">
        <v>268</v>
      </c>
      <c r="D32" s="154"/>
      <c r="E32" s="73">
        <v>302</v>
      </c>
    </row>
    <row r="33" spans="1:5" ht="15">
      <c r="A33" s="51" t="s">
        <v>156</v>
      </c>
      <c r="B33" s="49"/>
      <c r="C33" s="73">
        <v>-8010</v>
      </c>
      <c r="D33" s="73"/>
      <c r="E33" s="73">
        <v>-5290</v>
      </c>
    </row>
    <row r="34" spans="1:5" ht="15">
      <c r="A34" s="48" t="s">
        <v>157</v>
      </c>
      <c r="B34" s="49"/>
      <c r="C34" s="73">
        <v>11806</v>
      </c>
      <c r="D34" s="73"/>
      <c r="E34" s="73">
        <v>38509</v>
      </c>
    </row>
    <row r="35" spans="1:5" ht="15">
      <c r="A35" s="48" t="s">
        <v>158</v>
      </c>
      <c r="B35" s="49"/>
      <c r="C35" s="73">
        <v>-500</v>
      </c>
      <c r="D35" s="73"/>
      <c r="E35" s="73">
        <v>-978</v>
      </c>
    </row>
    <row r="36" spans="1:5" ht="15">
      <c r="A36" s="48" t="s">
        <v>159</v>
      </c>
      <c r="B36" s="49"/>
      <c r="C36" s="73">
        <v>4098</v>
      </c>
      <c r="D36" s="73"/>
      <c r="E36" s="73">
        <v>1840</v>
      </c>
    </row>
    <row r="37" spans="1:5" ht="15">
      <c r="A37" s="48" t="s">
        <v>160</v>
      </c>
      <c r="B37" s="49"/>
      <c r="C37" s="73">
        <v>2658</v>
      </c>
      <c r="D37" s="73"/>
      <c r="E37" s="73">
        <v>2045</v>
      </c>
    </row>
    <row r="38" spans="1:5" ht="15">
      <c r="A38" s="48" t="s">
        <v>161</v>
      </c>
      <c r="B38" s="49"/>
      <c r="C38" s="73">
        <v>147</v>
      </c>
      <c r="D38" s="73"/>
      <c r="E38" s="73">
        <v>0</v>
      </c>
    </row>
    <row r="39" spans="1:5" ht="25.5">
      <c r="A39" s="150" t="s">
        <v>162</v>
      </c>
      <c r="B39" s="246"/>
      <c r="C39" s="74">
        <f>SUM(C20:C38)</f>
        <v>-46235</v>
      </c>
      <c r="D39" s="49"/>
      <c r="E39" s="74">
        <f>SUM(E20:E38)</f>
        <v>28139</v>
      </c>
    </row>
    <row r="40" spans="1:5" ht="6.75" customHeight="1">
      <c r="A40" s="48"/>
      <c r="B40" s="49"/>
      <c r="C40" s="60"/>
      <c r="D40" s="49"/>
      <c r="E40" s="60"/>
    </row>
    <row r="41" spans="1:5" ht="13.5" customHeight="1">
      <c r="A41" s="50" t="s">
        <v>163</v>
      </c>
      <c r="B41" s="49"/>
      <c r="C41" s="61"/>
      <c r="D41" s="49"/>
      <c r="E41" s="61"/>
    </row>
    <row r="42" spans="1:5" ht="15">
      <c r="A42" s="48" t="s">
        <v>164</v>
      </c>
      <c r="B42" s="49"/>
      <c r="C42" s="73">
        <v>0</v>
      </c>
      <c r="D42" s="154"/>
      <c r="E42" s="73">
        <v>28</v>
      </c>
    </row>
    <row r="43" spans="1:5" ht="15">
      <c r="A43" s="48" t="s">
        <v>165</v>
      </c>
      <c r="B43" s="49"/>
      <c r="C43" s="73">
        <v>-2428</v>
      </c>
      <c r="D43" s="154"/>
      <c r="E43" s="73">
        <v>-7212</v>
      </c>
    </row>
    <row r="44" spans="1:5" s="248" customFormat="1" ht="25.5">
      <c r="A44" s="48" t="s">
        <v>166</v>
      </c>
      <c r="B44" s="49"/>
      <c r="C44" s="73">
        <f>20685-40610</f>
        <v>-19925</v>
      </c>
      <c r="D44" s="154"/>
      <c r="E44" s="73">
        <f>3797-30798</f>
        <v>-27001</v>
      </c>
    </row>
    <row r="45" spans="1:5" ht="15">
      <c r="A45" s="48" t="s">
        <v>167</v>
      </c>
      <c r="B45" s="49"/>
      <c r="C45" s="73">
        <v>-81</v>
      </c>
      <c r="D45" s="154"/>
      <c r="E45" s="73">
        <v>-117</v>
      </c>
    </row>
    <row r="46" spans="1:5" ht="15">
      <c r="A46" s="48" t="s">
        <v>168</v>
      </c>
      <c r="B46" s="49"/>
      <c r="C46" s="73">
        <v>0</v>
      </c>
      <c r="D46" s="154"/>
      <c r="E46" s="73">
        <v>805</v>
      </c>
    </row>
    <row r="47" spans="1:5" ht="15">
      <c r="A47" s="48" t="s">
        <v>105</v>
      </c>
      <c r="B47" s="49"/>
      <c r="C47" s="73">
        <v>-16628</v>
      </c>
      <c r="D47" s="154"/>
      <c r="E47" s="73">
        <v>-463</v>
      </c>
    </row>
    <row r="48" spans="1:5" ht="15">
      <c r="A48" s="48" t="s">
        <v>169</v>
      </c>
      <c r="B48" s="49"/>
      <c r="C48" s="73">
        <v>-22</v>
      </c>
      <c r="D48" s="154"/>
      <c r="E48" s="73">
        <v>-19944</v>
      </c>
    </row>
    <row r="49" spans="1:5" ht="15">
      <c r="A49" s="48" t="s">
        <v>170</v>
      </c>
      <c r="B49" s="49"/>
      <c r="C49" s="73">
        <v>-1900</v>
      </c>
      <c r="D49" s="154"/>
      <c r="E49" s="73">
        <v>-1928</v>
      </c>
    </row>
    <row r="50" spans="1:5" ht="15">
      <c r="A50" s="208" t="s">
        <v>171</v>
      </c>
      <c r="B50" s="49"/>
      <c r="C50" s="73">
        <v>81</v>
      </c>
      <c r="D50" s="154"/>
      <c r="E50" s="73">
        <v>242</v>
      </c>
    </row>
    <row r="51" spans="1:5" ht="15">
      <c r="A51" s="208" t="s">
        <v>172</v>
      </c>
      <c r="B51" s="49"/>
      <c r="C51" s="73">
        <f>12513-1</f>
        <v>12512</v>
      </c>
      <c r="D51" s="154"/>
      <c r="E51" s="73">
        <v>0</v>
      </c>
    </row>
    <row r="52" spans="1:5" s="6" customFormat="1" ht="14.25">
      <c r="A52" s="207" t="s">
        <v>173</v>
      </c>
      <c r="B52" s="49"/>
      <c r="C52" s="74">
        <f>SUM(C42:C51)</f>
        <v>-28391</v>
      </c>
      <c r="D52" s="49"/>
      <c r="E52" s="74">
        <f>SUM(E42:E51)</f>
        <v>-55590</v>
      </c>
    </row>
    <row r="53" spans="1:5" ht="6.75" customHeight="1">
      <c r="A53" s="208"/>
      <c r="B53" s="49"/>
      <c r="C53" s="73"/>
      <c r="D53" s="49"/>
      <c r="E53" s="73"/>
    </row>
    <row r="54" spans="1:5" s="19" customFormat="1" ht="15">
      <c r="A54" s="209" t="s">
        <v>174</v>
      </c>
      <c r="B54" s="49"/>
      <c r="C54" s="210">
        <f>C17+C39+C52</f>
        <v>11842</v>
      </c>
      <c r="D54" s="49"/>
      <c r="E54" s="210">
        <f>E17+E39+E52</f>
        <v>-183</v>
      </c>
    </row>
    <row r="55" spans="1:5" s="19" customFormat="1" ht="5.25" customHeight="1">
      <c r="A55" s="208"/>
      <c r="B55" s="49"/>
      <c r="C55" s="60"/>
      <c r="D55" s="49"/>
      <c r="E55" s="60"/>
    </row>
    <row r="56" spans="1:5" s="20" customFormat="1" ht="15">
      <c r="A56" s="208" t="s">
        <v>175</v>
      </c>
      <c r="B56" s="49"/>
      <c r="C56" s="73">
        <v>3776</v>
      </c>
      <c r="D56" s="49"/>
      <c r="E56" s="73">
        <v>3959</v>
      </c>
    </row>
    <row r="57" spans="1:5" s="20" customFormat="1" ht="6" customHeight="1">
      <c r="A57" s="208"/>
      <c r="B57" s="49"/>
      <c r="C57" s="211"/>
      <c r="D57" s="49"/>
      <c r="E57" s="211"/>
    </row>
    <row r="58" spans="1:5" ht="15.75" thickBot="1">
      <c r="A58" s="207" t="s">
        <v>176</v>
      </c>
      <c r="B58" s="243">
        <v>27</v>
      </c>
      <c r="C58" s="212">
        <f>C56+C54</f>
        <v>15618</v>
      </c>
      <c r="D58" s="49"/>
      <c r="E58" s="212">
        <f>E56+E54</f>
        <v>3776</v>
      </c>
    </row>
    <row r="59" spans="2:5" ht="12" customHeight="1" thickTop="1">
      <c r="B59" s="46"/>
      <c r="C59" s="129"/>
      <c r="D59" s="46"/>
      <c r="E59" s="129"/>
    </row>
    <row r="60" spans="1:4" ht="15">
      <c r="A60" s="76" t="str">
        <f>SFP!A61</f>
        <v>Приложения на страницах с 5 до 149 являются неотъемлемой частью финансового отчета индивидуалния финансов отчет.</v>
      </c>
      <c r="B60" s="46"/>
      <c r="C60" s="116"/>
      <c r="D60" s="46"/>
    </row>
    <row r="61" spans="1:4" ht="15">
      <c r="A61" s="76"/>
      <c r="B61" s="46"/>
      <c r="C61" s="116"/>
      <c r="D61" s="46"/>
    </row>
    <row r="62" spans="1:4" ht="15">
      <c r="A62" s="76" t="s">
        <v>75</v>
      </c>
      <c r="B62" s="46"/>
      <c r="C62" s="116"/>
      <c r="D62" s="46"/>
    </row>
    <row r="63" spans="1:4" ht="15">
      <c r="A63" s="187" t="s">
        <v>24</v>
      </c>
      <c r="B63" s="46"/>
      <c r="C63" s="46"/>
      <c r="D63" s="46"/>
    </row>
    <row r="64" spans="1:4" ht="15">
      <c r="A64" s="187"/>
      <c r="B64" s="46"/>
      <c r="C64" s="46"/>
      <c r="D64" s="46"/>
    </row>
    <row r="65" spans="1:4" ht="15">
      <c r="A65" s="187" t="s">
        <v>76</v>
      </c>
      <c r="B65" s="46"/>
      <c r="C65" s="46"/>
      <c r="D65" s="46"/>
    </row>
    <row r="66" spans="1:4" ht="15">
      <c r="A66" s="187" t="s">
        <v>21</v>
      </c>
      <c r="B66" s="46"/>
      <c r="C66" s="46"/>
      <c r="D66" s="46"/>
    </row>
    <row r="67" spans="1:4" ht="15">
      <c r="A67" s="187"/>
      <c r="B67" s="46"/>
      <c r="C67" s="46"/>
      <c r="D67" s="46"/>
    </row>
    <row r="68" spans="1:4" ht="15">
      <c r="A68" s="188" t="s">
        <v>128</v>
      </c>
      <c r="B68" s="46"/>
      <c r="C68" s="46"/>
      <c r="D68" s="46"/>
    </row>
    <row r="69" spans="1:4" ht="15">
      <c r="A69" s="187" t="s">
        <v>23</v>
      </c>
      <c r="B69" s="46"/>
      <c r="C69" s="46"/>
      <c r="D69" s="46"/>
    </row>
    <row r="70" ht="15">
      <c r="A70" s="239"/>
    </row>
    <row r="71" ht="15">
      <c r="A71" s="240"/>
    </row>
    <row r="72" ht="15">
      <c r="A72" s="272" t="s">
        <v>78</v>
      </c>
    </row>
    <row r="73" ht="15">
      <c r="A73" s="272"/>
    </row>
    <row r="74" ht="15">
      <c r="A74" s="272"/>
    </row>
    <row r="75" ht="15">
      <c r="A75" s="272"/>
    </row>
    <row r="76" ht="15">
      <c r="A76" s="270"/>
    </row>
    <row r="77" ht="15">
      <c r="A77" s="271" t="s">
        <v>20</v>
      </c>
    </row>
    <row r="78" ht="15">
      <c r="A78" s="271" t="s">
        <v>177</v>
      </c>
    </row>
    <row r="79" ht="15">
      <c r="A79" s="271" t="s">
        <v>80</v>
      </c>
    </row>
  </sheetData>
  <sheetProtection/>
  <mergeCells count="1">
    <mergeCell ref="A4:B4"/>
  </mergeCells>
  <printOptions/>
  <pageMargins left="0.7874015748031497" right="0.5118110236220472" top="0.5118110236220472" bottom="0.34" header="0.2362204724409449" footer="0.2362204724409449"/>
  <pageSetup blackAndWhite="1" firstPageNumber="3" useFirstPageNumber="1" horizontalDpi="600" verticalDpi="600" orientation="portrait" paperSize="9" scale="78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64"/>
  <sheetViews>
    <sheetView zoomScale="84" zoomScaleNormal="84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49.421875" style="8" customWidth="1"/>
    <col min="2" max="2" width="11.57421875" style="8" customWidth="1"/>
    <col min="3" max="3" width="1.1484375" style="8" customWidth="1"/>
    <col min="4" max="4" width="12.140625" style="8" customWidth="1"/>
    <col min="5" max="5" width="0.5625" style="8" customWidth="1"/>
    <col min="6" max="6" width="14.140625" style="8" customWidth="1"/>
    <col min="7" max="7" width="0.71875" style="8" customWidth="1"/>
    <col min="8" max="8" width="11.8515625" style="8" customWidth="1"/>
    <col min="9" max="9" width="0.5625" style="8" customWidth="1"/>
    <col min="10" max="10" width="18.140625" style="8" customWidth="1"/>
    <col min="11" max="11" width="0.5625" style="8" customWidth="1"/>
    <col min="12" max="12" width="20.28125" style="8" customWidth="1"/>
    <col min="13" max="13" width="0.9921875" style="8" customWidth="1"/>
    <col min="14" max="14" width="14.57421875" style="8" customWidth="1"/>
    <col min="15" max="15" width="0.71875" style="8" customWidth="1"/>
    <col min="16" max="16" width="15.28125" style="8" customWidth="1"/>
    <col min="17" max="17" width="0.71875" style="8" customWidth="1"/>
    <col min="18" max="18" width="13.57421875" style="8" customWidth="1"/>
    <col min="19" max="19" width="1.1484375" style="8" customWidth="1"/>
    <col min="20" max="20" width="13.57421875" style="8" customWidth="1"/>
    <col min="21" max="21" width="9.57421875" style="8" bestFit="1" customWidth="1"/>
    <col min="22" max="16384" width="9.140625" style="8" customWidth="1"/>
  </cols>
  <sheetData>
    <row r="1" spans="1:20" ht="18" customHeight="1">
      <c r="A1" s="1" t="s">
        <v>178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 customHeight="1">
      <c r="A2" s="303" t="s">
        <v>179</v>
      </c>
      <c r="B2" s="303"/>
      <c r="C2" s="303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</row>
    <row r="3" spans="1:20" ht="18" customHeight="1">
      <c r="A3" s="81" t="str">
        <f>CFS!A3</f>
        <v>за год, закончившийся 31 декабря 2021 года</v>
      </c>
      <c r="B3" s="17"/>
      <c r="C3" s="1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s="106" customFormat="1" ht="15" customHeight="1">
      <c r="A4" s="300"/>
      <c r="B4" s="300" t="s">
        <v>1</v>
      </c>
      <c r="C4" s="155"/>
      <c r="D4" s="300" t="s">
        <v>104</v>
      </c>
      <c r="E4" s="155"/>
      <c r="F4" s="300" t="s">
        <v>204</v>
      </c>
      <c r="G4" s="155"/>
      <c r="H4" s="300" t="s">
        <v>205</v>
      </c>
      <c r="I4" s="156"/>
      <c r="J4" s="300" t="s">
        <v>206</v>
      </c>
      <c r="K4" s="155"/>
      <c r="L4" s="301" t="s">
        <v>207</v>
      </c>
      <c r="M4" s="156"/>
      <c r="N4" s="300" t="s">
        <v>208</v>
      </c>
      <c r="O4" s="156"/>
      <c r="P4" s="302" t="s">
        <v>108</v>
      </c>
      <c r="Q4" s="156"/>
      <c r="R4" s="300" t="s">
        <v>107</v>
      </c>
      <c r="S4" s="156"/>
      <c r="T4" s="300" t="s">
        <v>209</v>
      </c>
    </row>
    <row r="5" spans="1:20" s="107" customFormat="1" ht="37.5" customHeight="1">
      <c r="A5" s="300"/>
      <c r="B5" s="300"/>
      <c r="C5" s="155"/>
      <c r="D5" s="300"/>
      <c r="E5" s="157"/>
      <c r="F5" s="300"/>
      <c r="G5" s="157"/>
      <c r="H5" s="300"/>
      <c r="I5" s="158"/>
      <c r="J5" s="300"/>
      <c r="K5" s="157"/>
      <c r="L5" s="301"/>
      <c r="M5" s="158"/>
      <c r="N5" s="300"/>
      <c r="O5" s="158"/>
      <c r="P5" s="302"/>
      <c r="Q5" s="158"/>
      <c r="R5" s="300"/>
      <c r="S5" s="158"/>
      <c r="T5" s="300"/>
    </row>
    <row r="6" spans="1:20" s="22" customFormat="1" ht="15">
      <c r="A6" s="159"/>
      <c r="B6" s="160"/>
      <c r="C6" s="160"/>
      <c r="D6" s="161" t="s">
        <v>2</v>
      </c>
      <c r="E6" s="161"/>
      <c r="F6" s="161" t="s">
        <v>2</v>
      </c>
      <c r="G6" s="161"/>
      <c r="H6" s="161" t="s">
        <v>2</v>
      </c>
      <c r="I6" s="161"/>
      <c r="J6" s="161" t="s">
        <v>2</v>
      </c>
      <c r="K6" s="161"/>
      <c r="L6" s="161" t="s">
        <v>2</v>
      </c>
      <c r="M6" s="161"/>
      <c r="N6" s="161" t="s">
        <v>2</v>
      </c>
      <c r="O6" s="161"/>
      <c r="P6" s="161" t="s">
        <v>2</v>
      </c>
      <c r="Q6" s="161"/>
      <c r="R6" s="161" t="s">
        <v>2</v>
      </c>
      <c r="S6" s="161"/>
      <c r="T6" s="161" t="s">
        <v>2</v>
      </c>
    </row>
    <row r="7" spans="1:20" s="21" customFormat="1" ht="5.25" customHeight="1">
      <c r="A7" s="162"/>
      <c r="B7" s="162"/>
      <c r="C7" s="162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95"/>
      <c r="S7" s="161"/>
      <c r="T7" s="161"/>
    </row>
    <row r="8" spans="1:22" s="14" customFormat="1" ht="15.75" customHeight="1">
      <c r="A8" s="162"/>
      <c r="B8" s="162"/>
      <c r="C8" s="162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95"/>
      <c r="S8" s="161"/>
      <c r="T8" s="161"/>
      <c r="U8" s="111"/>
      <c r="V8" s="111"/>
    </row>
    <row r="9" spans="1:22" s="14" customFormat="1" ht="13.5" customHeight="1">
      <c r="A9" s="163" t="s">
        <v>180</v>
      </c>
      <c r="B9" s="164">
        <v>28</v>
      </c>
      <c r="C9" s="164"/>
      <c r="D9" s="249">
        <v>134798</v>
      </c>
      <c r="E9" s="250"/>
      <c r="F9" s="249">
        <v>-34142</v>
      </c>
      <c r="G9" s="251"/>
      <c r="H9" s="249">
        <v>59297</v>
      </c>
      <c r="I9" s="252"/>
      <c r="J9" s="249">
        <v>22040</v>
      </c>
      <c r="K9" s="252"/>
      <c r="L9" s="249">
        <v>2873</v>
      </c>
      <c r="M9" s="252"/>
      <c r="N9" s="249">
        <v>298339</v>
      </c>
      <c r="O9" s="252"/>
      <c r="P9" s="249">
        <v>0</v>
      </c>
      <c r="Q9" s="252"/>
      <c r="R9" s="249">
        <v>39439</v>
      </c>
      <c r="S9" s="252"/>
      <c r="T9" s="249">
        <v>522644</v>
      </c>
      <c r="U9" s="111"/>
      <c r="V9" s="111"/>
    </row>
    <row r="10" spans="1:22" s="14" customFormat="1" ht="13.5" customHeight="1">
      <c r="A10" s="194" t="s">
        <v>181</v>
      </c>
      <c r="B10" s="194"/>
      <c r="C10" s="194"/>
      <c r="D10" s="250"/>
      <c r="E10" s="250"/>
      <c r="F10" s="250"/>
      <c r="G10" s="250"/>
      <c r="H10" s="253"/>
      <c r="I10" s="253"/>
      <c r="J10" s="253"/>
      <c r="K10" s="253"/>
      <c r="L10" s="253"/>
      <c r="M10" s="253"/>
      <c r="N10" s="253"/>
      <c r="O10" s="253"/>
      <c r="P10" s="250"/>
      <c r="Q10" s="253"/>
      <c r="R10" s="253"/>
      <c r="S10" s="253"/>
      <c r="T10" s="253"/>
      <c r="U10" s="111"/>
      <c r="V10" s="111"/>
    </row>
    <row r="11" spans="1:20" s="14" customFormat="1" ht="15">
      <c r="A11" s="165" t="s">
        <v>182</v>
      </c>
      <c r="B11" s="168"/>
      <c r="C11" s="168"/>
      <c r="D11" s="196">
        <f>D13</f>
        <v>0</v>
      </c>
      <c r="E11" s="250"/>
      <c r="F11" s="254">
        <f>F13+F12</f>
        <v>486</v>
      </c>
      <c r="G11" s="250"/>
      <c r="H11" s="196">
        <f>H13</f>
        <v>0</v>
      </c>
      <c r="I11" s="253"/>
      <c r="J11" s="196">
        <f>J13</f>
        <v>0</v>
      </c>
      <c r="K11" s="253"/>
      <c r="L11" s="196">
        <f>L13</f>
        <v>0</v>
      </c>
      <c r="M11" s="253"/>
      <c r="N11" s="196">
        <f>N13</f>
        <v>0</v>
      </c>
      <c r="O11" s="253"/>
      <c r="P11" s="254">
        <f>P13+P12</f>
        <v>0</v>
      </c>
      <c r="Q11" s="253"/>
      <c r="R11" s="196">
        <f>R12+R13</f>
        <v>-144</v>
      </c>
      <c r="S11" s="253"/>
      <c r="T11" s="196">
        <f>T13+T12</f>
        <v>342</v>
      </c>
    </row>
    <row r="12" spans="1:20" s="14" customFormat="1" ht="15">
      <c r="A12" s="185" t="s">
        <v>183</v>
      </c>
      <c r="B12" s="168"/>
      <c r="C12" s="168"/>
      <c r="D12" s="198">
        <v>0</v>
      </c>
      <c r="E12" s="282"/>
      <c r="F12" s="282">
        <v>949</v>
      </c>
      <c r="G12" s="282"/>
      <c r="H12" s="198">
        <v>0</v>
      </c>
      <c r="I12" s="259"/>
      <c r="J12" s="198">
        <v>0</v>
      </c>
      <c r="K12" s="259"/>
      <c r="L12" s="198">
        <v>0</v>
      </c>
      <c r="M12" s="259"/>
      <c r="N12" s="198">
        <v>0</v>
      </c>
      <c r="O12" s="259"/>
      <c r="P12" s="282">
        <v>0</v>
      </c>
      <c r="Q12" s="259"/>
      <c r="R12" s="258">
        <v>-144</v>
      </c>
      <c r="S12" s="259"/>
      <c r="T12" s="198">
        <f>SUM(D12:S12)</f>
        <v>805</v>
      </c>
    </row>
    <row r="13" spans="1:20" s="14" customFormat="1" ht="11.25" customHeight="1">
      <c r="A13" s="185" t="s">
        <v>184</v>
      </c>
      <c r="B13" s="168"/>
      <c r="C13" s="168"/>
      <c r="D13" s="198">
        <v>0</v>
      </c>
      <c r="E13" s="282"/>
      <c r="F13" s="258">
        <v>-463</v>
      </c>
      <c r="G13" s="282"/>
      <c r="H13" s="198">
        <v>0</v>
      </c>
      <c r="I13" s="259"/>
      <c r="J13" s="198">
        <v>0</v>
      </c>
      <c r="K13" s="259"/>
      <c r="L13" s="198">
        <v>0</v>
      </c>
      <c r="M13" s="259"/>
      <c r="N13" s="198">
        <v>0</v>
      </c>
      <c r="O13" s="259"/>
      <c r="P13" s="258">
        <v>0</v>
      </c>
      <c r="Q13" s="259"/>
      <c r="R13" s="198">
        <v>0</v>
      </c>
      <c r="S13" s="259"/>
      <c r="T13" s="198">
        <f>SUM(D13:S13)</f>
        <v>-463</v>
      </c>
    </row>
    <row r="14" spans="1:20" s="14" customFormat="1" ht="12.75" customHeight="1">
      <c r="A14" s="165" t="s">
        <v>185</v>
      </c>
      <c r="B14" s="168"/>
      <c r="C14" s="168"/>
      <c r="D14" s="256">
        <v>0</v>
      </c>
      <c r="E14" s="250"/>
      <c r="F14" s="256">
        <v>0</v>
      </c>
      <c r="G14" s="250"/>
      <c r="H14" s="256">
        <f>H15</f>
        <v>4038</v>
      </c>
      <c r="I14" s="253"/>
      <c r="J14" s="256">
        <v>0</v>
      </c>
      <c r="K14" s="253"/>
      <c r="L14" s="256">
        <v>0</v>
      </c>
      <c r="M14" s="253"/>
      <c r="N14" s="256">
        <f>N15</f>
        <v>23257</v>
      </c>
      <c r="O14" s="253"/>
      <c r="P14" s="256">
        <v>0</v>
      </c>
      <c r="Q14" s="253"/>
      <c r="R14" s="256">
        <f>R15+R16+R17</f>
        <v>-41125</v>
      </c>
      <c r="S14" s="253"/>
      <c r="T14" s="256">
        <f>H14+N14+R14</f>
        <v>-13830</v>
      </c>
    </row>
    <row r="15" spans="1:20" s="14" customFormat="1" ht="12" customHeight="1">
      <c r="A15" s="184" t="s">
        <v>186</v>
      </c>
      <c r="B15" s="168"/>
      <c r="C15" s="168"/>
      <c r="D15" s="244">
        <v>0</v>
      </c>
      <c r="E15" s="250"/>
      <c r="F15" s="257">
        <v>0</v>
      </c>
      <c r="G15" s="250"/>
      <c r="H15" s="258">
        <v>4038</v>
      </c>
      <c r="I15" s="259"/>
      <c r="J15" s="258">
        <v>0</v>
      </c>
      <c r="K15" s="259"/>
      <c r="L15" s="258">
        <v>0</v>
      </c>
      <c r="M15" s="259"/>
      <c r="N15" s="258">
        <v>23257</v>
      </c>
      <c r="O15" s="259"/>
      <c r="P15" s="257">
        <v>0</v>
      </c>
      <c r="Q15" s="259"/>
      <c r="R15" s="258">
        <f>-H15-N15</f>
        <v>-27295</v>
      </c>
      <c r="S15" s="259"/>
      <c r="T15" s="258">
        <f>SUM(H15:S15)</f>
        <v>0</v>
      </c>
    </row>
    <row r="16" spans="1:20" s="14" customFormat="1" ht="13.5" customHeight="1">
      <c r="A16" s="184" t="s">
        <v>201</v>
      </c>
      <c r="B16" s="168"/>
      <c r="C16" s="168"/>
      <c r="D16" s="244">
        <v>0</v>
      </c>
      <c r="E16" s="250"/>
      <c r="F16" s="257">
        <v>0</v>
      </c>
      <c r="G16" s="250"/>
      <c r="H16" s="260">
        <f>H18+H19</f>
        <v>0</v>
      </c>
      <c r="I16" s="259"/>
      <c r="J16" s="258">
        <v>0</v>
      </c>
      <c r="K16" s="259"/>
      <c r="L16" s="258">
        <v>0</v>
      </c>
      <c r="M16" s="259"/>
      <c r="N16" s="258">
        <v>0</v>
      </c>
      <c r="O16" s="259"/>
      <c r="P16" s="257">
        <v>0</v>
      </c>
      <c r="Q16" s="259"/>
      <c r="R16" s="258">
        <v>-8798</v>
      </c>
      <c r="S16" s="259"/>
      <c r="T16" s="258">
        <f>R16</f>
        <v>-8798</v>
      </c>
    </row>
    <row r="17" spans="1:20" s="14" customFormat="1" ht="12.75" customHeight="1">
      <c r="A17" s="184" t="s">
        <v>187</v>
      </c>
      <c r="B17" s="168"/>
      <c r="C17" s="168"/>
      <c r="D17" s="244">
        <v>0</v>
      </c>
      <c r="E17" s="250"/>
      <c r="F17" s="244">
        <v>0</v>
      </c>
      <c r="G17" s="250"/>
      <c r="H17" s="260">
        <v>0</v>
      </c>
      <c r="I17" s="259"/>
      <c r="J17" s="244">
        <v>0</v>
      </c>
      <c r="K17" s="259"/>
      <c r="L17" s="244">
        <v>0</v>
      </c>
      <c r="M17" s="259"/>
      <c r="N17" s="244">
        <v>0</v>
      </c>
      <c r="O17" s="259"/>
      <c r="P17" s="244">
        <v>0</v>
      </c>
      <c r="Q17" s="259"/>
      <c r="R17" s="258">
        <v>-5032</v>
      </c>
      <c r="S17" s="259"/>
      <c r="T17" s="258">
        <f>R17</f>
        <v>-5032</v>
      </c>
    </row>
    <row r="18" spans="1:20" s="14" customFormat="1" ht="12.75" customHeight="1">
      <c r="A18" s="169" t="s">
        <v>188</v>
      </c>
      <c r="B18" s="168"/>
      <c r="C18" s="168"/>
      <c r="D18" s="199">
        <f>D19+D20</f>
        <v>0</v>
      </c>
      <c r="E18" s="261"/>
      <c r="F18" s="199">
        <f>F19+F20</f>
        <v>0</v>
      </c>
      <c r="G18" s="261"/>
      <c r="H18" s="199">
        <f>H19+H20</f>
        <v>0</v>
      </c>
      <c r="I18" s="262"/>
      <c r="J18" s="199">
        <f>J19+J20</f>
        <v>-37</v>
      </c>
      <c r="K18" s="262"/>
      <c r="L18" s="199">
        <f>L19+L20</f>
        <v>-637</v>
      </c>
      <c r="M18" s="262"/>
      <c r="N18" s="199">
        <f>N19+N20</f>
        <v>0</v>
      </c>
      <c r="O18" s="262"/>
      <c r="P18" s="199">
        <f>P19+P20</f>
        <v>0</v>
      </c>
      <c r="Q18" s="262"/>
      <c r="R18" s="199">
        <f>R19+R20</f>
        <v>28506</v>
      </c>
      <c r="S18" s="262"/>
      <c r="T18" s="199">
        <f>SUM(D18:S18)</f>
        <v>27832</v>
      </c>
    </row>
    <row r="19" spans="1:21" s="14" customFormat="1" ht="14.25" customHeight="1">
      <c r="A19" s="290" t="s">
        <v>189</v>
      </c>
      <c r="B19" s="168"/>
      <c r="C19" s="168"/>
      <c r="D19" s="198">
        <v>0</v>
      </c>
      <c r="E19" s="282"/>
      <c r="F19" s="198">
        <v>0</v>
      </c>
      <c r="G19" s="282"/>
      <c r="H19" s="198">
        <v>0</v>
      </c>
      <c r="I19" s="259"/>
      <c r="J19" s="198">
        <v>0</v>
      </c>
      <c r="K19" s="259"/>
      <c r="L19" s="198">
        <v>0</v>
      </c>
      <c r="M19" s="259"/>
      <c r="N19" s="198">
        <v>0</v>
      </c>
      <c r="O19" s="259"/>
      <c r="P19" s="198">
        <v>0</v>
      </c>
      <c r="Q19" s="259"/>
      <c r="R19" s="198">
        <v>28664</v>
      </c>
      <c r="S19" s="259"/>
      <c r="T19" s="198">
        <f>SUM(R19:S19)</f>
        <v>28664</v>
      </c>
      <c r="U19" s="111"/>
    </row>
    <row r="20" spans="1:21" s="287" customFormat="1" ht="24">
      <c r="A20" s="290" t="s">
        <v>190</v>
      </c>
      <c r="B20" s="168"/>
      <c r="C20" s="168"/>
      <c r="D20" s="258">
        <v>0</v>
      </c>
      <c r="E20" s="282"/>
      <c r="F20" s="258">
        <v>0</v>
      </c>
      <c r="G20" s="282"/>
      <c r="H20" s="258">
        <v>0</v>
      </c>
      <c r="I20" s="285"/>
      <c r="J20" s="258">
        <v>-37</v>
      </c>
      <c r="K20" s="285"/>
      <c r="L20" s="258">
        <v>-637</v>
      </c>
      <c r="M20" s="285"/>
      <c r="N20" s="258">
        <v>0</v>
      </c>
      <c r="O20" s="285"/>
      <c r="P20" s="258">
        <v>0</v>
      </c>
      <c r="Q20" s="285"/>
      <c r="R20" s="258">
        <v>-158</v>
      </c>
      <c r="S20" s="285"/>
      <c r="T20" s="258">
        <f>SUM(J20:S20)</f>
        <v>-832</v>
      </c>
      <c r="U20" s="286"/>
    </row>
    <row r="21" spans="1:21" s="14" customFormat="1" ht="15" customHeight="1">
      <c r="A21" s="170" t="s">
        <v>191</v>
      </c>
      <c r="B21" s="168"/>
      <c r="C21" s="168"/>
      <c r="D21" s="244">
        <v>0</v>
      </c>
      <c r="E21" s="250"/>
      <c r="F21" s="244">
        <v>0</v>
      </c>
      <c r="G21" s="250"/>
      <c r="H21" s="244">
        <v>0</v>
      </c>
      <c r="I21" s="253"/>
      <c r="J21" s="244">
        <v>-409</v>
      </c>
      <c r="K21" s="244"/>
      <c r="L21" s="197">
        <v>46</v>
      </c>
      <c r="M21" s="263"/>
      <c r="N21" s="244">
        <v>0</v>
      </c>
      <c r="O21" s="244"/>
      <c r="P21" s="244">
        <v>0</v>
      </c>
      <c r="Q21" s="244"/>
      <c r="R21" s="244">
        <f>-J21-L21</f>
        <v>363</v>
      </c>
      <c r="S21" s="253"/>
      <c r="T21" s="244">
        <v>0</v>
      </c>
      <c r="U21" s="111"/>
    </row>
    <row r="22" spans="1:20" s="14" customFormat="1" ht="13.5" customHeight="1" thickBot="1">
      <c r="A22" s="163" t="s">
        <v>192</v>
      </c>
      <c r="B22" s="164">
        <v>28</v>
      </c>
      <c r="C22" s="164"/>
      <c r="D22" s="264">
        <f>D9</f>
        <v>134798</v>
      </c>
      <c r="E22" s="250"/>
      <c r="F22" s="264">
        <f>F9+F11</f>
        <v>-33656</v>
      </c>
      <c r="G22" s="250"/>
      <c r="H22" s="264">
        <f>H9+H14</f>
        <v>63335</v>
      </c>
      <c r="I22" s="253"/>
      <c r="J22" s="264">
        <f>J9+J18+J21</f>
        <v>21594</v>
      </c>
      <c r="K22" s="253"/>
      <c r="L22" s="264">
        <f>L9+L21+L18</f>
        <v>2282</v>
      </c>
      <c r="M22" s="253"/>
      <c r="N22" s="264">
        <f>N9+N14</f>
        <v>321596</v>
      </c>
      <c r="O22" s="253"/>
      <c r="P22" s="264">
        <f>P9+P11</f>
        <v>0</v>
      </c>
      <c r="Q22" s="253"/>
      <c r="R22" s="264">
        <f>R9+R11+R14+R18+R21</f>
        <v>27039</v>
      </c>
      <c r="S22" s="253"/>
      <c r="T22" s="264">
        <f>T9+T11+T14+T18+T21</f>
        <v>536988</v>
      </c>
    </row>
    <row r="23" spans="1:20" s="14" customFormat="1" ht="15" customHeight="1" thickTop="1">
      <c r="A23" s="170"/>
      <c r="B23" s="168"/>
      <c r="C23" s="168"/>
      <c r="D23" s="244"/>
      <c r="E23" s="250"/>
      <c r="F23" s="244"/>
      <c r="G23" s="250"/>
      <c r="H23" s="244"/>
      <c r="I23" s="253"/>
      <c r="J23" s="244"/>
      <c r="K23" s="244"/>
      <c r="L23" s="197"/>
      <c r="M23" s="263"/>
      <c r="N23" s="244"/>
      <c r="O23" s="244"/>
      <c r="P23" s="250"/>
      <c r="Q23" s="244"/>
      <c r="R23" s="244"/>
      <c r="S23" s="253"/>
      <c r="T23" s="244"/>
    </row>
    <row r="24" spans="1:20" s="14" customFormat="1" ht="16.5" customHeight="1">
      <c r="A24" s="194" t="s">
        <v>193</v>
      </c>
      <c r="B24" s="194"/>
      <c r="C24" s="194"/>
      <c r="D24" s="250"/>
      <c r="E24" s="250"/>
      <c r="F24" s="250"/>
      <c r="G24" s="250"/>
      <c r="H24" s="253"/>
      <c r="I24" s="253"/>
      <c r="J24" s="253"/>
      <c r="K24" s="253"/>
      <c r="L24" s="253"/>
      <c r="M24" s="253"/>
      <c r="N24" s="253"/>
      <c r="O24" s="253"/>
      <c r="P24" s="250"/>
      <c r="Q24" s="253"/>
      <c r="R24" s="253"/>
      <c r="S24" s="253"/>
      <c r="T24" s="253"/>
    </row>
    <row r="25" spans="1:20" s="14" customFormat="1" ht="13.5" customHeight="1">
      <c r="A25" s="165" t="s">
        <v>194</v>
      </c>
      <c r="B25" s="168"/>
      <c r="C25" s="168"/>
      <c r="D25" s="196">
        <f>D27</f>
        <v>0</v>
      </c>
      <c r="E25" s="250"/>
      <c r="F25" s="254">
        <f>F27+F26</f>
        <v>-16628</v>
      </c>
      <c r="G25" s="250"/>
      <c r="H25" s="196">
        <f>H27</f>
        <v>0</v>
      </c>
      <c r="I25" s="253"/>
      <c r="J25" s="196">
        <f>J27</f>
        <v>0</v>
      </c>
      <c r="K25" s="253"/>
      <c r="L25" s="196">
        <f>L27</f>
        <v>0</v>
      </c>
      <c r="M25" s="253"/>
      <c r="N25" s="196">
        <f>N27</f>
        <v>0</v>
      </c>
      <c r="O25" s="253"/>
      <c r="P25" s="254">
        <f>P27+P26</f>
        <v>0</v>
      </c>
      <c r="Q25" s="253"/>
      <c r="R25" s="196">
        <f>R26+R27</f>
        <v>0</v>
      </c>
      <c r="S25" s="253"/>
      <c r="T25" s="196">
        <f>T27+T26</f>
        <v>-16628</v>
      </c>
    </row>
    <row r="26" spans="1:20" s="14" customFormat="1" ht="16.5" customHeight="1" hidden="1">
      <c r="A26" s="185" t="s">
        <v>15</v>
      </c>
      <c r="B26" s="168"/>
      <c r="C26" s="168"/>
      <c r="D26" s="197">
        <v>0</v>
      </c>
      <c r="E26" s="250"/>
      <c r="F26" s="250">
        <v>0</v>
      </c>
      <c r="G26" s="250"/>
      <c r="H26" s="197">
        <v>0</v>
      </c>
      <c r="I26" s="253"/>
      <c r="J26" s="197">
        <v>0</v>
      </c>
      <c r="K26" s="253"/>
      <c r="L26" s="197">
        <v>0</v>
      </c>
      <c r="M26" s="253"/>
      <c r="N26" s="197">
        <v>0</v>
      </c>
      <c r="O26" s="253"/>
      <c r="P26" s="250">
        <v>0</v>
      </c>
      <c r="Q26" s="253"/>
      <c r="R26" s="255">
        <v>0</v>
      </c>
      <c r="S26" s="253"/>
      <c r="T26" s="198">
        <f aca="true" t="shared" si="0" ref="T26:T33">SUM(D26:S26)</f>
        <v>0</v>
      </c>
    </row>
    <row r="27" spans="1:20" s="14" customFormat="1" ht="15">
      <c r="A27" s="185" t="s">
        <v>184</v>
      </c>
      <c r="B27" s="168"/>
      <c r="C27" s="168"/>
      <c r="D27" s="197">
        <v>0</v>
      </c>
      <c r="E27" s="250"/>
      <c r="F27" s="255">
        <v>-16628</v>
      </c>
      <c r="G27" s="250"/>
      <c r="H27" s="197">
        <v>0</v>
      </c>
      <c r="I27" s="253"/>
      <c r="J27" s="197">
        <v>0</v>
      </c>
      <c r="K27" s="253"/>
      <c r="L27" s="197">
        <v>0</v>
      </c>
      <c r="M27" s="253"/>
      <c r="N27" s="197">
        <v>0</v>
      </c>
      <c r="O27" s="253"/>
      <c r="P27" s="255">
        <v>0</v>
      </c>
      <c r="Q27" s="253"/>
      <c r="R27" s="197">
        <v>0</v>
      </c>
      <c r="S27" s="253"/>
      <c r="T27" s="198">
        <f>SUM(D27:S27)</f>
        <v>-16628</v>
      </c>
    </row>
    <row r="28" spans="1:20" s="14" customFormat="1" ht="15">
      <c r="A28" s="185" t="s">
        <v>195</v>
      </c>
      <c r="B28" s="168"/>
      <c r="C28" s="168"/>
      <c r="D28" s="196">
        <f>D29+D30</f>
        <v>0</v>
      </c>
      <c r="E28" s="250"/>
      <c r="F28" s="196">
        <f>F29+F30</f>
        <v>0</v>
      </c>
      <c r="G28" s="250"/>
      <c r="H28" s="196">
        <f>H29+H30</f>
        <v>0</v>
      </c>
      <c r="I28" s="253"/>
      <c r="J28" s="196">
        <f>J29+J30</f>
        <v>0</v>
      </c>
      <c r="K28" s="253"/>
      <c r="L28" s="196">
        <f>L29+L30</f>
        <v>0</v>
      </c>
      <c r="M28" s="253"/>
      <c r="N28" s="196">
        <f>N29+N30</f>
        <v>0</v>
      </c>
      <c r="O28" s="253"/>
      <c r="P28" s="196">
        <f>P29+P30</f>
        <v>12512</v>
      </c>
      <c r="Q28" s="253"/>
      <c r="R28" s="196">
        <f>R29+R30</f>
        <v>0</v>
      </c>
      <c r="S28" s="253"/>
      <c r="T28" s="196">
        <f>T30+T29</f>
        <v>12512</v>
      </c>
    </row>
    <row r="29" spans="1:20" s="14" customFormat="1" ht="15">
      <c r="A29" s="184" t="s">
        <v>196</v>
      </c>
      <c r="B29" s="168"/>
      <c r="C29" s="168"/>
      <c r="D29" s="198">
        <v>0</v>
      </c>
      <c r="E29" s="282"/>
      <c r="F29" s="258">
        <v>0</v>
      </c>
      <c r="G29" s="282"/>
      <c r="H29" s="198">
        <v>0</v>
      </c>
      <c r="I29" s="259"/>
      <c r="J29" s="198">
        <v>0</v>
      </c>
      <c r="K29" s="259"/>
      <c r="L29" s="198">
        <v>0</v>
      </c>
      <c r="M29" s="259"/>
      <c r="N29" s="198">
        <v>0</v>
      </c>
      <c r="O29" s="259"/>
      <c r="P29" s="198">
        <v>12579</v>
      </c>
      <c r="Q29" s="259"/>
      <c r="R29" s="198">
        <v>0</v>
      </c>
      <c r="S29" s="259"/>
      <c r="T29" s="198">
        <f t="shared" si="0"/>
        <v>12579</v>
      </c>
    </row>
    <row r="30" spans="1:20" s="14" customFormat="1" ht="15">
      <c r="A30" s="184" t="s">
        <v>197</v>
      </c>
      <c r="B30" s="168"/>
      <c r="C30" s="168"/>
      <c r="D30" s="198">
        <v>0</v>
      </c>
      <c r="E30" s="282"/>
      <c r="F30" s="258">
        <v>0</v>
      </c>
      <c r="G30" s="282"/>
      <c r="H30" s="198">
        <v>0</v>
      </c>
      <c r="I30" s="259"/>
      <c r="J30" s="198">
        <v>0</v>
      </c>
      <c r="K30" s="259"/>
      <c r="L30" s="198">
        <v>0</v>
      </c>
      <c r="M30" s="259"/>
      <c r="N30" s="198">
        <v>0</v>
      </c>
      <c r="O30" s="259"/>
      <c r="P30" s="198">
        <v>-67</v>
      </c>
      <c r="Q30" s="259"/>
      <c r="R30" s="198">
        <v>0</v>
      </c>
      <c r="S30" s="259"/>
      <c r="T30" s="198">
        <f t="shared" si="0"/>
        <v>-67</v>
      </c>
    </row>
    <row r="31" spans="1:21" s="14" customFormat="1" ht="14.25" customHeight="1">
      <c r="A31" s="165" t="s">
        <v>185</v>
      </c>
      <c r="B31" s="168"/>
      <c r="C31" s="168"/>
      <c r="D31" s="256">
        <v>0</v>
      </c>
      <c r="E31" s="250"/>
      <c r="F31" s="256">
        <v>0</v>
      </c>
      <c r="G31" s="250"/>
      <c r="H31" s="256">
        <f>H32</f>
        <v>2866</v>
      </c>
      <c r="I31" s="253"/>
      <c r="J31" s="256">
        <v>0</v>
      </c>
      <c r="K31" s="253"/>
      <c r="L31" s="256">
        <v>0</v>
      </c>
      <c r="M31" s="253"/>
      <c r="N31" s="256">
        <f>N32</f>
        <v>20985</v>
      </c>
      <c r="O31" s="253"/>
      <c r="P31" s="256">
        <v>0</v>
      </c>
      <c r="Q31" s="253"/>
      <c r="R31" s="256">
        <f>R32</f>
        <v>-23851</v>
      </c>
      <c r="S31" s="253"/>
      <c r="T31" s="265">
        <f t="shared" si="0"/>
        <v>0</v>
      </c>
      <c r="U31" s="111"/>
    </row>
    <row r="32" spans="1:21" s="14" customFormat="1" ht="14.25" customHeight="1">
      <c r="A32" s="184" t="s">
        <v>186</v>
      </c>
      <c r="B32" s="168"/>
      <c r="C32" s="168"/>
      <c r="D32" s="244">
        <v>0</v>
      </c>
      <c r="E32" s="250"/>
      <c r="F32" s="257">
        <v>0</v>
      </c>
      <c r="G32" s="250"/>
      <c r="H32" s="258">
        <v>2866</v>
      </c>
      <c r="I32" s="259"/>
      <c r="J32" s="258">
        <v>0</v>
      </c>
      <c r="K32" s="259"/>
      <c r="L32" s="258">
        <v>0</v>
      </c>
      <c r="M32" s="259"/>
      <c r="N32" s="258">
        <v>20985</v>
      </c>
      <c r="O32" s="259"/>
      <c r="P32" s="257">
        <v>0</v>
      </c>
      <c r="Q32" s="259"/>
      <c r="R32" s="258">
        <f>-H32-N32</f>
        <v>-23851</v>
      </c>
      <c r="S32" s="259"/>
      <c r="T32" s="198">
        <f t="shared" si="0"/>
        <v>0</v>
      </c>
      <c r="U32" s="111"/>
    </row>
    <row r="33" spans="1:21" s="14" customFormat="1" ht="14.25" customHeight="1">
      <c r="A33" s="169" t="s">
        <v>188</v>
      </c>
      <c r="B33" s="168"/>
      <c r="C33" s="168"/>
      <c r="D33" s="199">
        <f>D34+D35</f>
        <v>0</v>
      </c>
      <c r="E33" s="261"/>
      <c r="F33" s="199">
        <f>F34+F35</f>
        <v>0</v>
      </c>
      <c r="G33" s="261"/>
      <c r="H33" s="199">
        <f>H34+H35</f>
        <v>0</v>
      </c>
      <c r="I33" s="262"/>
      <c r="J33" s="199">
        <f>J34+J35</f>
        <v>7468</v>
      </c>
      <c r="K33" s="262"/>
      <c r="L33" s="199">
        <f>L34+L35</f>
        <v>-355</v>
      </c>
      <c r="M33" s="262"/>
      <c r="N33" s="199">
        <f>N34+N35</f>
        <v>0</v>
      </c>
      <c r="O33" s="262"/>
      <c r="P33" s="199">
        <f>P34+P35</f>
        <v>0</v>
      </c>
      <c r="Q33" s="262"/>
      <c r="R33" s="199">
        <f>R34+R35</f>
        <v>24218</v>
      </c>
      <c r="S33" s="262"/>
      <c r="T33" s="199">
        <f t="shared" si="0"/>
        <v>31331</v>
      </c>
      <c r="U33" s="111"/>
    </row>
    <row r="34" spans="1:20" s="14" customFormat="1" ht="14.25" customHeight="1">
      <c r="A34" s="186" t="s">
        <v>198</v>
      </c>
      <c r="B34" s="168"/>
      <c r="C34" s="168"/>
      <c r="D34" s="198">
        <v>0</v>
      </c>
      <c r="E34" s="282"/>
      <c r="F34" s="198">
        <v>0</v>
      </c>
      <c r="G34" s="282"/>
      <c r="H34" s="198">
        <v>0</v>
      </c>
      <c r="I34" s="259"/>
      <c r="J34" s="198">
        <v>0</v>
      </c>
      <c r="K34" s="259"/>
      <c r="L34" s="198">
        <v>0</v>
      </c>
      <c r="M34" s="259"/>
      <c r="N34" s="198">
        <v>0</v>
      </c>
      <c r="O34" s="259"/>
      <c r="P34" s="198">
        <v>0</v>
      </c>
      <c r="Q34" s="259"/>
      <c r="R34" s="288">
        <v>24271</v>
      </c>
      <c r="S34" s="259"/>
      <c r="T34" s="198">
        <f>SUM(R34:S34)</f>
        <v>24271</v>
      </c>
    </row>
    <row r="35" spans="1:20" s="14" customFormat="1" ht="15">
      <c r="A35" s="283" t="s">
        <v>199</v>
      </c>
      <c r="B35" s="168"/>
      <c r="C35" s="168"/>
      <c r="D35" s="198">
        <v>0</v>
      </c>
      <c r="E35" s="282"/>
      <c r="F35" s="198">
        <v>0</v>
      </c>
      <c r="G35" s="282"/>
      <c r="H35" s="198">
        <v>0</v>
      </c>
      <c r="I35" s="285"/>
      <c r="J35" s="198">
        <f>'IS'!C33+'IS'!C36</f>
        <v>7468</v>
      </c>
      <c r="K35" s="285"/>
      <c r="L35" s="198">
        <v>-355</v>
      </c>
      <c r="M35" s="285"/>
      <c r="N35" s="198">
        <v>0</v>
      </c>
      <c r="O35" s="285"/>
      <c r="P35" s="198">
        <v>0</v>
      </c>
      <c r="Q35" s="285"/>
      <c r="R35" s="198">
        <v>-53</v>
      </c>
      <c r="S35" s="285"/>
      <c r="T35" s="198">
        <f>SUM(D35:S35)</f>
        <v>7060</v>
      </c>
    </row>
    <row r="36" spans="1:20" s="14" customFormat="1" ht="13.5" customHeight="1">
      <c r="A36" s="170" t="s">
        <v>191</v>
      </c>
      <c r="B36" s="168"/>
      <c r="C36" s="168"/>
      <c r="D36" s="197">
        <v>0</v>
      </c>
      <c r="E36" s="250"/>
      <c r="F36" s="197">
        <v>0</v>
      </c>
      <c r="G36" s="250"/>
      <c r="H36" s="197">
        <v>0</v>
      </c>
      <c r="I36" s="284"/>
      <c r="J36" s="197">
        <v>-448</v>
      </c>
      <c r="K36" s="197"/>
      <c r="L36" s="197">
        <v>-283</v>
      </c>
      <c r="M36" s="257"/>
      <c r="N36" s="197">
        <v>0</v>
      </c>
      <c r="O36" s="197"/>
      <c r="P36" s="197">
        <v>0</v>
      </c>
      <c r="Q36" s="197"/>
      <c r="R36" s="197">
        <f>-J36-L36</f>
        <v>731</v>
      </c>
      <c r="S36" s="284"/>
      <c r="T36" s="198">
        <f>SUM(D36:S36)</f>
        <v>0</v>
      </c>
    </row>
    <row r="37" spans="1:20" s="14" customFormat="1" ht="15" customHeight="1" thickBot="1">
      <c r="A37" s="163" t="s">
        <v>200</v>
      </c>
      <c r="B37" s="164">
        <v>28</v>
      </c>
      <c r="C37" s="164"/>
      <c r="D37" s="264">
        <f>D22+D33+D36+D25+D28+D31</f>
        <v>134798</v>
      </c>
      <c r="E37" s="250"/>
      <c r="F37" s="264">
        <f>F22+F33+F36+F25+F28+F31</f>
        <v>-50284</v>
      </c>
      <c r="G37" s="250"/>
      <c r="H37" s="264">
        <f>H22+H33+H36+H25+H28+H31</f>
        <v>66201</v>
      </c>
      <c r="I37" s="253"/>
      <c r="J37" s="264">
        <f>J22+J33+J36+J25+J28</f>
        <v>28614</v>
      </c>
      <c r="K37" s="253"/>
      <c r="L37" s="264">
        <f>L22+L33+L36+L25+L28</f>
        <v>1644</v>
      </c>
      <c r="M37" s="253"/>
      <c r="N37" s="264">
        <f>N22+N33+N36+N25+N28+N31</f>
        <v>342581</v>
      </c>
      <c r="O37" s="253"/>
      <c r="P37" s="264">
        <f>P22+P33+P36+P25+P28</f>
        <v>12512</v>
      </c>
      <c r="Q37" s="253"/>
      <c r="R37" s="264">
        <f>R22+R33+R36+R25+R28+R31</f>
        <v>28137</v>
      </c>
      <c r="S37" s="253"/>
      <c r="T37" s="264">
        <f>T22+T33+T36+T25+T28+T31</f>
        <v>564203</v>
      </c>
    </row>
    <row r="38" spans="1:20" s="14" customFormat="1" ht="12" customHeight="1" thickTop="1">
      <c r="A38" s="163"/>
      <c r="B38" s="168"/>
      <c r="C38" s="168"/>
      <c r="D38" s="148"/>
      <c r="E38" s="148"/>
      <c r="F38" s="148"/>
      <c r="G38" s="148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7"/>
    </row>
    <row r="39" spans="1:20" s="14" customFormat="1" ht="12" customHeight="1">
      <c r="A39" s="163"/>
      <c r="B39" s="168"/>
      <c r="C39" s="168"/>
      <c r="D39" s="148"/>
      <c r="E39" s="148"/>
      <c r="F39" s="148"/>
      <c r="G39" s="148"/>
      <c r="H39" s="162"/>
      <c r="I39" s="162"/>
      <c r="J39" s="162"/>
      <c r="K39" s="162"/>
      <c r="L39" s="162"/>
      <c r="M39" s="162"/>
      <c r="N39" s="162"/>
      <c r="O39" s="162"/>
      <c r="P39" s="253"/>
      <c r="Q39" s="162"/>
      <c r="R39" s="253"/>
      <c r="S39" s="162"/>
      <c r="T39" s="167"/>
    </row>
    <row r="40" spans="1:20" s="14" customFormat="1" ht="12" customHeight="1" hidden="1">
      <c r="A40" s="163"/>
      <c r="B40" s="168"/>
      <c r="C40" s="168"/>
      <c r="D40" s="148"/>
      <c r="E40" s="148"/>
      <c r="F40" s="148"/>
      <c r="G40" s="148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7"/>
      <c r="S40" s="162"/>
      <c r="T40" s="167"/>
    </row>
    <row r="41" spans="1:20" s="14" customFormat="1" ht="12" customHeight="1" hidden="1">
      <c r="A41" s="163"/>
      <c r="B41" s="168"/>
      <c r="C41" s="168"/>
      <c r="D41" s="148"/>
      <c r="E41" s="148"/>
      <c r="F41" s="148"/>
      <c r="G41" s="148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7"/>
    </row>
    <row r="42" spans="1:20" s="14" customFormat="1" ht="12" customHeight="1" hidden="1">
      <c r="A42" s="163"/>
      <c r="B42" s="168"/>
      <c r="C42" s="168"/>
      <c r="D42" s="148"/>
      <c r="E42" s="148"/>
      <c r="F42" s="148"/>
      <c r="G42" s="148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7"/>
    </row>
    <row r="43" spans="1:20" s="9" customFormat="1" ht="15">
      <c r="A43" s="171" t="str">
        <f>CFS!A60</f>
        <v>Приложения на страницах с 5 до 149 являются неотъемлемой частью финансового отчета индивидуалния финансов отчет.</v>
      </c>
      <c r="B43" s="172"/>
      <c r="C43" s="172"/>
      <c r="D43" s="168"/>
      <c r="E43" s="168"/>
      <c r="F43" s="168"/>
      <c r="G43" s="168"/>
      <c r="H43" s="166"/>
      <c r="I43" s="168"/>
      <c r="J43" s="166"/>
      <c r="K43" s="168"/>
      <c r="L43" s="166"/>
      <c r="M43" s="168"/>
      <c r="N43" s="166"/>
      <c r="O43" s="168"/>
      <c r="P43" s="168"/>
      <c r="Q43" s="168"/>
      <c r="R43" s="166"/>
      <c r="S43" s="168"/>
      <c r="T43" s="173"/>
    </row>
    <row r="44" spans="1:20" s="9" customFormat="1" ht="8.25" customHeight="1">
      <c r="A44" s="171"/>
      <c r="B44" s="172"/>
      <c r="C44" s="172"/>
      <c r="D44" s="168"/>
      <c r="E44" s="168"/>
      <c r="F44" s="168"/>
      <c r="G44" s="168"/>
      <c r="H44" s="166"/>
      <c r="I44" s="168"/>
      <c r="J44" s="166"/>
      <c r="K44" s="168"/>
      <c r="L44" s="166"/>
      <c r="M44" s="168"/>
      <c r="N44" s="166"/>
      <c r="O44" s="168"/>
      <c r="P44" s="168"/>
      <c r="Q44" s="168"/>
      <c r="R44" s="166"/>
      <c r="S44" s="168"/>
      <c r="T44" s="173"/>
    </row>
    <row r="45" spans="1:20" s="9" customFormat="1" ht="14.25" customHeight="1">
      <c r="A45" s="171"/>
      <c r="B45" s="172"/>
      <c r="C45" s="172"/>
      <c r="D45" s="168"/>
      <c r="E45" s="168"/>
      <c r="F45" s="168"/>
      <c r="G45" s="168"/>
      <c r="H45" s="166"/>
      <c r="I45" s="168"/>
      <c r="J45" s="166"/>
      <c r="K45" s="168"/>
      <c r="L45" s="166"/>
      <c r="M45" s="168"/>
      <c r="N45" s="166"/>
      <c r="O45" s="168"/>
      <c r="P45" s="168"/>
      <c r="Q45" s="168"/>
      <c r="R45" s="166"/>
      <c r="S45" s="168"/>
      <c r="T45" s="173"/>
    </row>
    <row r="46" spans="1:20" s="9" customFormat="1" ht="11.25" customHeight="1">
      <c r="A46" s="171"/>
      <c r="B46" s="172"/>
      <c r="C46" s="172"/>
      <c r="D46" s="168"/>
      <c r="E46" s="168"/>
      <c r="F46" s="168"/>
      <c r="G46" s="168"/>
      <c r="H46" s="166"/>
      <c r="I46" s="168"/>
      <c r="J46" s="166"/>
      <c r="K46" s="168"/>
      <c r="L46" s="166"/>
      <c r="M46" s="168"/>
      <c r="N46" s="166"/>
      <c r="O46" s="168"/>
      <c r="P46" s="168"/>
      <c r="Q46" s="168"/>
      <c r="R46" s="166"/>
      <c r="S46" s="168"/>
      <c r="T46" s="173"/>
    </row>
    <row r="47" spans="1:20" s="9" customFormat="1" ht="15" customHeight="1">
      <c r="A47" s="171"/>
      <c r="B47" s="172"/>
      <c r="C47" s="172"/>
      <c r="D47" s="168"/>
      <c r="E47" s="168"/>
      <c r="F47" s="168"/>
      <c r="G47" s="168"/>
      <c r="H47" s="166"/>
      <c r="I47" s="168"/>
      <c r="J47" s="166"/>
      <c r="K47" s="168"/>
      <c r="L47" s="166"/>
      <c r="M47" s="168"/>
      <c r="N47" s="166"/>
      <c r="O47" s="168"/>
      <c r="P47" s="168"/>
      <c r="Q47" s="168"/>
      <c r="R47" s="166"/>
      <c r="S47" s="168"/>
      <c r="T47" s="173"/>
    </row>
    <row r="48" spans="1:20" s="137" customFormat="1" ht="13.5" customHeight="1">
      <c r="A48" s="174" t="s">
        <v>75</v>
      </c>
      <c r="B48" s="175" t="s">
        <v>202</v>
      </c>
      <c r="C48" s="175"/>
      <c r="D48" s="176"/>
      <c r="E48" s="176"/>
      <c r="F48" s="176"/>
      <c r="G48" s="176"/>
      <c r="H48" s="175" t="s">
        <v>128</v>
      </c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5"/>
      <c r="T48" s="175"/>
    </row>
    <row r="49" spans="1:20" s="137" customFormat="1" ht="11.25" customHeight="1">
      <c r="A49" s="177" t="s">
        <v>30</v>
      </c>
      <c r="B49" s="176"/>
      <c r="C49" s="176"/>
      <c r="D49" s="171" t="s">
        <v>11</v>
      </c>
      <c r="E49" s="176"/>
      <c r="F49" s="176"/>
      <c r="G49" s="176"/>
      <c r="H49" s="176"/>
      <c r="I49" s="171"/>
      <c r="J49" s="175" t="s">
        <v>12</v>
      </c>
      <c r="K49" s="176"/>
      <c r="L49" s="176"/>
      <c r="M49" s="176"/>
      <c r="N49" s="176"/>
      <c r="O49" s="176"/>
      <c r="P49" s="176"/>
      <c r="Q49" s="176"/>
      <c r="R49" s="176"/>
      <c r="S49" s="175"/>
      <c r="T49" s="175"/>
    </row>
    <row r="50" spans="1:20" s="137" customFormat="1" ht="11.25" customHeight="1">
      <c r="A50" s="177"/>
      <c r="B50" s="176"/>
      <c r="C50" s="176"/>
      <c r="D50" s="171"/>
      <c r="E50" s="176"/>
      <c r="F50" s="176"/>
      <c r="G50" s="176"/>
      <c r="H50" s="176"/>
      <c r="I50" s="171"/>
      <c r="J50" s="175"/>
      <c r="K50" s="176"/>
      <c r="L50" s="176"/>
      <c r="M50" s="176"/>
      <c r="N50" s="176"/>
      <c r="O50" s="176"/>
      <c r="P50" s="176"/>
      <c r="Q50" s="176"/>
      <c r="R50" s="176"/>
      <c r="S50" s="175"/>
      <c r="T50" s="175"/>
    </row>
    <row r="51" spans="1:20" s="137" customFormat="1" ht="11.25" customHeight="1">
      <c r="A51" s="177"/>
      <c r="B51" s="176"/>
      <c r="C51" s="176"/>
      <c r="D51" s="171"/>
      <c r="E51" s="176"/>
      <c r="F51" s="176"/>
      <c r="G51" s="176"/>
      <c r="H51" s="176"/>
      <c r="I51" s="171"/>
      <c r="J51" s="175"/>
      <c r="K51" s="176"/>
      <c r="L51" s="176"/>
      <c r="M51" s="176"/>
      <c r="N51" s="176"/>
      <c r="O51" s="176"/>
      <c r="P51" s="176"/>
      <c r="Q51" s="176"/>
      <c r="R51" s="176"/>
      <c r="S51" s="175"/>
      <c r="T51" s="175"/>
    </row>
    <row r="52" spans="1:20" s="137" customFormat="1" ht="11.25" customHeight="1">
      <c r="A52" s="237"/>
      <c r="B52" s="238"/>
      <c r="C52" s="176"/>
      <c r="D52" s="171"/>
      <c r="E52" s="176"/>
      <c r="F52" s="176"/>
      <c r="G52" s="176"/>
      <c r="H52" s="176"/>
      <c r="I52" s="171"/>
      <c r="J52" s="175"/>
      <c r="K52" s="176"/>
      <c r="L52" s="176"/>
      <c r="M52" s="176"/>
      <c r="N52" s="176"/>
      <c r="O52" s="176"/>
      <c r="P52" s="176"/>
      <c r="Q52" s="176"/>
      <c r="R52" s="176"/>
      <c r="S52" s="175"/>
      <c r="T52" s="175"/>
    </row>
    <row r="53" spans="1:20" s="137" customFormat="1" ht="11.25" customHeight="1">
      <c r="A53" s="237"/>
      <c r="B53" s="238"/>
      <c r="C53" s="176"/>
      <c r="D53" s="171"/>
      <c r="E53" s="176"/>
      <c r="F53" s="176"/>
      <c r="G53" s="176"/>
      <c r="H53" s="176"/>
      <c r="I53" s="171"/>
      <c r="J53" s="175"/>
      <c r="K53" s="176"/>
      <c r="L53" s="176"/>
      <c r="M53" s="176"/>
      <c r="N53" s="176"/>
      <c r="O53" s="176"/>
      <c r="P53" s="176"/>
      <c r="Q53" s="176"/>
      <c r="R53" s="176"/>
      <c r="S53" s="175"/>
      <c r="T53" s="175"/>
    </row>
    <row r="54" spans="1:20" s="137" customFormat="1" ht="12.75" customHeight="1">
      <c r="A54" s="272" t="s">
        <v>78</v>
      </c>
      <c r="B54" s="238"/>
      <c r="C54" s="176"/>
      <c r="D54" s="171"/>
      <c r="E54" s="176"/>
      <c r="F54" s="176"/>
      <c r="G54" s="176"/>
      <c r="H54" s="176"/>
      <c r="I54" s="171"/>
      <c r="J54" s="175"/>
      <c r="K54" s="176"/>
      <c r="L54" s="176"/>
      <c r="M54" s="176"/>
      <c r="N54" s="176"/>
      <c r="O54" s="176"/>
      <c r="P54" s="176"/>
      <c r="Q54" s="176"/>
      <c r="R54" s="176"/>
      <c r="S54" s="175"/>
      <c r="T54" s="175"/>
    </row>
    <row r="55" spans="1:3" ht="15">
      <c r="A55" s="272"/>
      <c r="B55"/>
      <c r="C55"/>
    </row>
    <row r="56" ht="15">
      <c r="A56" s="272"/>
    </row>
    <row r="57" ht="15">
      <c r="A57" s="272"/>
    </row>
    <row r="58" ht="15">
      <c r="A58" s="270"/>
    </row>
    <row r="59" ht="15">
      <c r="A59" s="271" t="s">
        <v>20</v>
      </c>
    </row>
    <row r="60" ht="15">
      <c r="A60" s="271" t="s">
        <v>177</v>
      </c>
    </row>
    <row r="61" ht="15">
      <c r="A61" s="271" t="s">
        <v>203</v>
      </c>
    </row>
    <row r="64" spans="1:3" ht="15">
      <c r="A64" s="34"/>
      <c r="B64" s="34"/>
      <c r="C64" s="34"/>
    </row>
  </sheetData>
  <sheetProtection/>
  <mergeCells count="12">
    <mergeCell ref="A2:T2"/>
    <mergeCell ref="D4:D5"/>
    <mergeCell ref="F4:F5"/>
    <mergeCell ref="A4:A5"/>
    <mergeCell ref="B4:B5"/>
    <mergeCell ref="H4:H5"/>
    <mergeCell ref="J4:J5"/>
    <mergeCell ref="L4:L5"/>
    <mergeCell ref="N4:N5"/>
    <mergeCell ref="R4:R5"/>
    <mergeCell ref="P4:P5"/>
    <mergeCell ref="T4:T5"/>
  </mergeCells>
  <printOptions/>
  <pageMargins left="0.5511811023622047" right="0.15748031496062992" top="0.35433070866141736" bottom="0.2362204724409449" header="0.5511811023622047" footer="0.35433070866141736"/>
  <pageSetup blackAndWhite="1" firstPageNumber="4" useFirstPageNumber="1" horizontalDpi="600" verticalDpi="600" orientation="landscape" paperSize="9" scale="69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IROffice</cp:lastModifiedBy>
  <cp:lastPrinted>2022-03-27T07:47:48Z</cp:lastPrinted>
  <dcterms:created xsi:type="dcterms:W3CDTF">2003-02-07T14:36:34Z</dcterms:created>
  <dcterms:modified xsi:type="dcterms:W3CDTF">2022-03-28T13:52:04Z</dcterms:modified>
  <cp:category/>
  <cp:version/>
  <cp:contentType/>
  <cp:contentStatus/>
</cp:coreProperties>
</file>