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Q2_conso\"/>
    </mc:Choice>
  </mc:AlternateContent>
  <xr:revisionPtr revIDLastSave="0" documentId="13_ncr:1_{AC532EBF-295F-4157-8A6C-AB840D3C1AB7}" xr6:coauthVersionLast="47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'!$A$1:$I$41</definedName>
    <definedName name="_xlnm.Print_Area" localSheetId="3">SCF!$A$1:$E$75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SCF!$79:$65545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SCF!$77:$65545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SCF!$79:$65545,SCF!$61:$62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SEQ!$A$1:$Q$61</definedName>
    <definedName name="Z_9656BBF7_C4A3_41EC_B0C6_A21B380E3C2F_.wvu.Rows" localSheetId="3" hidden="1">SCF!$79:$65545,SCF!$61:$62</definedName>
  </definedNames>
  <calcPr calcId="181029"/>
</workbook>
</file>

<file path=xl/calcChain.xml><?xml version="1.0" encoding="utf-8"?>
<calcChain xmlns="http://schemas.openxmlformats.org/spreadsheetml/2006/main">
  <c r="D61" i="3" l="1"/>
  <c r="Q12" i="5" l="1"/>
  <c r="U12" i="5" s="1"/>
  <c r="Q13" i="5"/>
  <c r="U13" i="5" s="1"/>
  <c r="Q14" i="5"/>
  <c r="U14" i="5" s="1"/>
  <c r="E39" i="4" l="1"/>
  <c r="C39" i="4"/>
  <c r="D44" i="3"/>
  <c r="D49" i="3"/>
  <c r="D39" i="2"/>
  <c r="O55" i="5" l="1"/>
  <c r="Q31" i="5" l="1"/>
  <c r="Q30" i="5"/>
  <c r="U30" i="5" s="1"/>
  <c r="Q29" i="5"/>
  <c r="U29" i="5" s="1"/>
  <c r="Q26" i="5"/>
  <c r="U26" i="5" s="1"/>
  <c r="Q25" i="5"/>
  <c r="U25" i="5" s="1"/>
  <c r="Q24" i="5"/>
  <c r="U24" i="5" s="1"/>
  <c r="Q23" i="5"/>
  <c r="U23" i="5" s="1"/>
  <c r="Q22" i="5"/>
  <c r="U22" i="5" s="1"/>
  <c r="E57" i="4"/>
  <c r="E18" i="4"/>
  <c r="F61" i="3" l="1"/>
  <c r="F49" i="3"/>
  <c r="C57" i="4" l="1"/>
  <c r="F62" i="3" l="1"/>
  <c r="B57" i="5" l="1"/>
  <c r="F34" i="5" l="1"/>
  <c r="Q16" i="5"/>
  <c r="Q56" i="5"/>
  <c r="U56" i="5" s="1"/>
  <c r="E57" i="5"/>
  <c r="R40" i="5"/>
  <c r="S40" i="5"/>
  <c r="T40" i="5"/>
  <c r="P40" i="5"/>
  <c r="O40" i="5"/>
  <c r="U16" i="5" l="1"/>
  <c r="D19" i="2"/>
  <c r="F50" i="3" l="1"/>
  <c r="F35" i="3"/>
  <c r="F39" i="3" s="1"/>
  <c r="F26" i="3"/>
  <c r="F18" i="3"/>
  <c r="F64" i="3" l="1"/>
  <c r="F66" i="3" s="1"/>
  <c r="F28" i="3"/>
  <c r="A65" i="4" l="1"/>
  <c r="A60" i="5" l="1"/>
  <c r="O21" i="5" l="1"/>
  <c r="F39" i="2" l="1"/>
  <c r="Q49" i="5" l="1"/>
  <c r="Q48" i="5"/>
  <c r="Q47" i="5"/>
  <c r="Q42" i="5"/>
  <c r="U42" i="5" s="1"/>
  <c r="Q41" i="5"/>
  <c r="Q40" i="5" l="1"/>
  <c r="U41" i="5"/>
  <c r="U40" i="5" s="1"/>
  <c r="F42" i="2" l="1"/>
  <c r="F43" i="2" s="1"/>
  <c r="D42" i="2"/>
  <c r="D43" i="2" s="1"/>
  <c r="Q38" i="5"/>
  <c r="S44" i="5"/>
  <c r="U48" i="5"/>
  <c r="U49" i="5"/>
  <c r="Q53" i="5"/>
  <c r="U53" i="5" s="1"/>
  <c r="Q52" i="5"/>
  <c r="U52" i="5" s="1"/>
  <c r="U55" i="5"/>
  <c r="S51" i="5"/>
  <c r="O44" i="5"/>
  <c r="O51" i="5"/>
  <c r="M51" i="5"/>
  <c r="K51" i="5"/>
  <c r="I51" i="5"/>
  <c r="G40" i="5"/>
  <c r="G57" i="5" s="1"/>
  <c r="S21" i="5"/>
  <c r="E59" i="4"/>
  <c r="I28" i="5"/>
  <c r="K28" i="5"/>
  <c r="Q54" i="5"/>
  <c r="Q19" i="5"/>
  <c r="U19" i="5" s="1"/>
  <c r="O17" i="5"/>
  <c r="U47" i="5"/>
  <c r="D34" i="5"/>
  <c r="L51" i="5"/>
  <c r="N51" i="5"/>
  <c r="P51" i="5"/>
  <c r="P57" i="5" s="1"/>
  <c r="R51" i="5"/>
  <c r="T51" i="5"/>
  <c r="T57" i="5" s="1"/>
  <c r="H40" i="5"/>
  <c r="I40" i="5"/>
  <c r="J40" i="5"/>
  <c r="K40" i="5"/>
  <c r="L40" i="5"/>
  <c r="M40" i="5"/>
  <c r="N40" i="5"/>
  <c r="D50" i="3"/>
  <c r="E17" i="5"/>
  <c r="E34" i="5" s="1"/>
  <c r="C17" i="5"/>
  <c r="C34" i="5" s="1"/>
  <c r="C57" i="5" s="1"/>
  <c r="P17" i="5"/>
  <c r="R17" i="5"/>
  <c r="S17" i="5"/>
  <c r="T17" i="5"/>
  <c r="H17" i="5"/>
  <c r="H34" i="5" s="1"/>
  <c r="I17" i="5"/>
  <c r="J17" i="5"/>
  <c r="J34" i="5" s="1"/>
  <c r="K17" i="5"/>
  <c r="L17" i="5"/>
  <c r="M17" i="5"/>
  <c r="N17" i="5"/>
  <c r="N34" i="5" s="1"/>
  <c r="G17" i="5"/>
  <c r="G34" i="5" s="1"/>
  <c r="P21" i="5"/>
  <c r="T21" i="5"/>
  <c r="O28" i="5"/>
  <c r="S28" i="5"/>
  <c r="L28" i="5"/>
  <c r="M28" i="5"/>
  <c r="M34" i="5" s="1"/>
  <c r="D62" i="3"/>
  <c r="D26" i="3"/>
  <c r="D18" i="3"/>
  <c r="Q45" i="5"/>
  <c r="U45" i="5" s="1"/>
  <c r="Q46" i="5"/>
  <c r="U46" i="5" s="1"/>
  <c r="F23" i="2"/>
  <c r="F19" i="2"/>
  <c r="B34" i="5"/>
  <c r="B10" i="5"/>
  <c r="B63" i="4"/>
  <c r="C18" i="4"/>
  <c r="D23" i="2"/>
  <c r="D28" i="2" s="1"/>
  <c r="D35" i="3"/>
  <c r="D39" i="3" s="1"/>
  <c r="O34" i="5" l="1"/>
  <c r="F28" i="2"/>
  <c r="F33" i="2" s="1"/>
  <c r="F45" i="2" s="1"/>
  <c r="K34" i="5"/>
  <c r="I34" i="5"/>
  <c r="S57" i="5"/>
  <c r="M57" i="5"/>
  <c r="I57" i="5"/>
  <c r="S34" i="5"/>
  <c r="L34" i="5"/>
  <c r="K57" i="5"/>
  <c r="P34" i="5"/>
  <c r="O57" i="5"/>
  <c r="Q21" i="5"/>
  <c r="D33" i="2"/>
  <c r="D45" i="2" s="1"/>
  <c r="U38" i="5"/>
  <c r="T34" i="5"/>
  <c r="Q51" i="5"/>
  <c r="U51" i="5"/>
  <c r="Q44" i="5"/>
  <c r="U44" i="5" s="1"/>
  <c r="D64" i="3"/>
  <c r="D66" i="3" s="1"/>
  <c r="E63" i="4"/>
  <c r="Q28" i="5"/>
  <c r="U28" i="5"/>
  <c r="D28" i="3"/>
  <c r="D67" i="3" s="1"/>
  <c r="C59" i="4"/>
  <c r="U21" i="5"/>
  <c r="Q17" i="5"/>
  <c r="Q34" i="5" l="1"/>
  <c r="U57" i="5"/>
  <c r="Q57" i="5"/>
  <c r="F67" i="3"/>
  <c r="C63" i="4"/>
  <c r="U17" i="5"/>
  <c r="U34" i="5" s="1"/>
</calcChain>
</file>

<file path=xl/sharedStrings.xml><?xml version="1.0" encoding="utf-8"?>
<sst xmlns="http://schemas.openxmlformats.org/spreadsheetml/2006/main" count="280" uniqueCount="217">
  <si>
    <t>BGN'000</t>
  </si>
  <si>
    <t>Печалба/(Загуба) от придобиване и освобождаване на и от дъщерни дружества</t>
  </si>
  <si>
    <t>14,15</t>
  </si>
  <si>
    <t>BGN</t>
  </si>
  <si>
    <t>-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</si>
  <si>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</si>
  <si>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</si>
  <si>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</si>
  <si>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</si>
  <si>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</si>
  <si>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Iwan Badinski </t>
  </si>
  <si>
    <t xml:space="preserve">Dyrektor wykonawczy: </t>
  </si>
  <si>
    <t>Prokuratorzy:</t>
  </si>
  <si>
    <t>Simeon Donew</t>
  </si>
  <si>
    <t>Ivan Badinski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</si>
  <si>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</si>
  <si>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</si>
  <si>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</si>
  <si>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</si>
  <si>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działu "Prawny":</t>
  </si>
  <si>
    <t>Aleksandr Jotow</t>
  </si>
  <si>
    <t>Adres zarządzania:</t>
  </si>
  <si>
    <t>Sofia</t>
  </si>
  <si>
    <t>ul. "Iliensko shose"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</si>
  <si>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</si>
  <si>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</si>
  <si>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</si>
  <si>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</si>
  <si>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</si>
  <si>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</si>
  <si>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</si>
  <si>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</si>
  <si>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</si>
  <si>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</si>
  <si>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</si>
  <si>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</si>
  <si>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Sp. z o.o.</t>
  </si>
  <si>
    <t>Bisera Łazarowa</t>
  </si>
  <si>
    <t>SKONSOLIDOWANE SPRAWOZDANIE Z SYTUACJI FINANSOWEJ</t>
  </si>
  <si>
    <t>za okres sześciu miesięcy kończący się 30 czerwca 2021 r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</si>
  <si>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</si>
  <si>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</si>
  <si>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</si>
  <si>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</si>
  <si>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</si>
  <si>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</si>
  <si>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</si>
  <si>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</si>
  <si>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</si>
  <si>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</si>
  <si>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</si>
  <si>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</si>
  <si>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</si>
  <si>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>Zysk od jednostek stowarzyszonych i wspólnych przedsięwzięć, netto</t>
  </si>
  <si>
    <t>Zysk z nabycia i zbycia spółek zależnych</t>
  </si>
  <si>
    <t>Zysk przed opodatkowaniem zysku</t>
  </si>
  <si>
    <t>Koszt podatku dochodowego</t>
  </si>
  <si>
    <t>Zysk netto okresu</t>
  </si>
  <si>
    <t>Inne składniki całkowitych dochodów:</t>
  </si>
  <si>
    <t xml:space="preserve">Składniki, które nie zostaną przekształcone w składzie zysku lub strat: </t>
  </si>
  <si>
    <t>Kolejne przeszacowania rzeczowych aktywów trwałych</t>
  </si>
  <si>
    <t xml:space="preserve">Zmiana netto wartości godziwej innych długoterminowych inwestycji kapitałowych </t>
  </si>
  <si>
    <t xml:space="preserve">Składniki, które moą być poddane ponownej klasyfikacji w zakresie zysków lub strat: </t>
  </si>
  <si>
    <t>Różnice kursowe z przeliczania działalności zagranicznej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</si>
  <si>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</si>
  <si>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</si>
  <si>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</si>
  <si>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</si>
  <si>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</si>
  <si>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</si>
  <si>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Podstawowy zysk netto na akcję</t>
  </si>
  <si>
    <t>Noty na stronach od 5 do 147 stanowią integralną część skonsolidowanego sprawozdania finansowego.</t>
  </si>
  <si>
    <t>Dyrektor ds. finansowych:</t>
  </si>
  <si>
    <t>Aplikacje</t>
  </si>
  <si>
    <t>1 stycznia - 30 czerwca 2021</t>
  </si>
  <si>
    <t>1 stycznia - 30 czerwca  2020</t>
  </si>
  <si>
    <t xml:space="preserve">SKONSOLIDOWANE SPRAWOZDANIE Z SYTUACJI 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</si>
  <si>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</si>
  <si>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</si>
  <si>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</si>
  <si>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</si>
  <si>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</si>
  <si>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</si>
  <si>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</si>
  <si>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</si>
  <si>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</si>
  <si>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</si>
  <si>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</si>
  <si>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</si>
  <si>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</si>
  <si>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</si>
  <si>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</si>
  <si>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Aktywa przeznaczone do sprzedaży</t>
  </si>
  <si>
    <t>Inne należności i aktywa krótkoterminowe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</si>
  <si>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</si>
  <si>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</si>
  <si>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</si>
  <si>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</si>
  <si>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</si>
  <si>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</si>
  <si>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</si>
  <si>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</si>
  <si>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</si>
  <si>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</si>
  <si>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</si>
  <si>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</si>
  <si>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</si>
  <si>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Długoterminowe zobowiązania wobec podmiotów powiązanych</t>
  </si>
  <si>
    <t>Zobowiązania długoterminowe wobec personelu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</si>
  <si>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</si>
  <si>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</si>
  <si>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</si>
  <si>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</si>
  <si>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</si>
  <si>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</si>
  <si>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</si>
  <si>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</si>
  <si>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Zobowiązania z tytułu umów faktoringowych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</si>
  <si>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</si>
  <si>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</si>
  <si>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</si>
  <si>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</si>
  <si>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</si>
  <si>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</si>
  <si>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30 czerwca 2021              BGN'000</t>
  </si>
  <si>
    <t>31 grudnia 2020               BGN'000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</si>
  <si>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</si>
  <si>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</si>
  <si>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</si>
  <si>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</si>
  <si>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</si>
  <si>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</si>
  <si>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</si>
  <si>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</si>
  <si>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</si>
  <si>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>Różnice kursowe netto</t>
  </si>
  <si>
    <t xml:space="preserve">Pozostałe wpływy / (wypłaty), netto </t>
  </si>
  <si>
    <t xml:space="preserve">Przepływy pieniężne netto z działalności operacyjnej </t>
  </si>
  <si>
    <t>Przepływy pieniężne z działalności inwestycyjnej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</si>
  <si>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</si>
  <si>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</si>
  <si>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</si>
  <si>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Nabycie wartości niematerialnych</t>
  </si>
  <si>
    <t xml:space="preserve"> Zakupy inwestycji kapitałowych</t>
  </si>
  <si>
    <t>Wpływy ze sprzedaży inwestycji kapitałowych</t>
  </si>
  <si>
    <t>Dochód z dywidend z inwestycji kapitałowych</t>
  </si>
  <si>
    <t>Płatności za nabycie jednostek zależnych, pomniejszone o otrzymane środki pieniężne</t>
  </si>
  <si>
    <t>Wpływy z wyłączenia spółek zależnych pomniejszone o przekazane środki pieniężne</t>
  </si>
  <si>
    <t>Zakupy inwestycji w jednostkach stowarzyszonych i wspólnych przedsięwzięciach</t>
  </si>
  <si>
    <t>Wpływy ze sprzedaży inwestycji w jednostkach stowarzyszonych i wspólnych przedsięwzięciach</t>
  </si>
  <si>
    <t>Wpływy / (płatności) z transakcji z udziałami niekontrolującymi, netto</t>
  </si>
  <si>
    <t>Odsetki otrzymane od pożyczek i depozytów</t>
  </si>
  <si>
    <t>Przepływy pieniężne netto wykorzystane w działalności inwestycyjnej</t>
  </si>
  <si>
    <t>Pożyczki dla innych przedsiębiorstw</t>
  </si>
  <si>
    <t>Pożyczki udzielone podmiotom powiązanym</t>
  </si>
  <si>
    <t>Pożyczki spłacane podmiotom powiązanym</t>
  </si>
  <si>
    <t>Przepływy środków pieniężnych z działalności finansowej</t>
  </si>
  <si>
    <t>Wpływy z tytułu zobowiązań krótkoterminowych wobec banków (w tym wzrost liczby kredytów w rachunku bieżącym)</t>
  </si>
  <si>
    <t>Spłata zobowiązań krótkoterminowych wobec banków (w tym ograniczenie kredytów w rachunku bieżącym)</t>
  </si>
  <si>
    <t>Wpływy z długoterminowych kredytów bankowych</t>
  </si>
  <si>
    <t xml:space="preserve">Spłata zobowiązań z tytułu długoterminowych kreditów </t>
  </si>
  <si>
    <t>Pożyczki otrzymane od innych przedsiębiorstw</t>
  </si>
  <si>
    <t>Wpływy z faktoringu</t>
  </si>
  <si>
    <t>Odsetki i opłaty zapłacone od faktoringu</t>
  </si>
  <si>
    <t>Odsetki i opłaty zapłacone od kredytów na cele inwestycyjne</t>
  </si>
  <si>
    <t>Płatności leasingowe</t>
  </si>
  <si>
    <t>Wypłacone dywidendy</t>
  </si>
  <si>
    <t xml:space="preserve">Otrzymane dotacje państwowe </t>
  </si>
  <si>
    <t>Środki pieniężne netto wykorzystane w działalności finansowej</t>
  </si>
  <si>
    <t>Wpływy z udziałów niekontrolujących w emisji kapitału w spółkach zależnych</t>
  </si>
  <si>
    <t>Odkupione akcje własne</t>
  </si>
  <si>
    <t>Wpływy ze sprzedaży odkupionych akcji własnych</t>
  </si>
  <si>
    <t>Spłata pożyczek innym przedsiębiorstwom</t>
  </si>
  <si>
    <t xml:space="preserve">Netto (zmniejszenie) / powiększenie środków pieniężnych i ich ekwiwalentów  </t>
  </si>
  <si>
    <t>Środki pieniężne i ich ekwiwalenty w dniu 1 stycznia</t>
  </si>
  <si>
    <t>Środki pieniężne i ich ekwiwalenty w dniu 30 czerwca</t>
  </si>
  <si>
    <t xml:space="preserve">                                    dr hab. Ognian Donew </t>
  </si>
  <si>
    <t>1 stycznia - 30 czerwca 2021 r</t>
  </si>
  <si>
    <t>1 stycznia - 30 czerwca 2020 r</t>
  </si>
  <si>
    <t>Pożyczki spłacone innym przedsiębiorstwom</t>
  </si>
  <si>
    <t>SKONSOLIDOWANE ZESTAWIENIE ZMIAN W KAPITAŁU WŁASNYM</t>
  </si>
  <si>
    <t>Efekt odkupionych akcji</t>
  </si>
  <si>
    <t>* nabycie odkupionych akcji własnych</t>
  </si>
  <si>
    <t>* sprzedaż odkupionych akcji własnych</t>
  </si>
  <si>
    <t>Skutki restrukturyzacji</t>
  </si>
  <si>
    <t xml:space="preserve">Podział zysku na:                     </t>
  </si>
  <si>
    <t>* rezerwy prawne</t>
  </si>
  <si>
    <t>* dywidendy</t>
  </si>
  <si>
    <t>Skutki wywierane przez udziały niekontrolujące w:</t>
  </si>
  <si>
    <t xml:space="preserve">* nabycie / (pozbywanie się) spółek zależnych </t>
  </si>
  <si>
    <t>* podział dywidend</t>
  </si>
  <si>
    <t xml:space="preserve">* emitowanie kapitału w spółkach zależnych </t>
  </si>
  <si>
    <t>* wzrost udziału w spółkach zależnych</t>
  </si>
  <si>
    <t xml:space="preserve">* zmniejszenie udziału w spółkach zależnych </t>
  </si>
  <si>
    <t>Całkowite dochody ogółem za dany okres, w tym:</t>
  </si>
  <si>
    <t xml:space="preserve"> * zysk netto za rok</t>
  </si>
  <si>
    <t xml:space="preserve"> * inne składniki całkowitego dochodu, netto od podatków</t>
  </si>
  <si>
    <t>Stan na dzień 1 stycznia 2020 roku</t>
  </si>
  <si>
    <t>Zmiany w kapitale własnym na 2020 rok</t>
  </si>
  <si>
    <t xml:space="preserve">Przeliczenie do zysku zatrzymanego </t>
  </si>
  <si>
    <t>Saldo 30 czerwca 2020 roku</t>
  </si>
  <si>
    <t>Stan na dzień 1 stycznia 2021 roku</t>
  </si>
  <si>
    <t>Efekt odkupionych akcji, w tym:</t>
  </si>
  <si>
    <t>Zmiany w kapitale własnym za 2021 roku</t>
  </si>
  <si>
    <t xml:space="preserve">Podział zysku na: </t>
  </si>
  <si>
    <t>* nabycie / (zwolnienie) spółek zależnych</t>
  </si>
  <si>
    <t>Saldo 30 czerwca 2021 roku</t>
  </si>
  <si>
    <t xml:space="preserve">  dr hab. Ognian Donew </t>
  </si>
  <si>
    <t>W odniesieniu do właścicieli kapitału własnego jednostki dominującej</t>
  </si>
  <si>
    <t>Główny kapitał zakładowy</t>
  </si>
  <si>
    <t>Rezerwy prawne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</si>
  <si>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</si>
  <si>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</si>
  <si>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</si>
  <si>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</si>
  <si>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Całkowity</t>
  </si>
  <si>
    <t>Całkowity kapitał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</si>
</sst>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6" fillId="0" borderId="0"/>
    <xf numFmtId="0" fontId="77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0" fontId="78" fillId="0" borderId="0"/>
    <xf numFmtId="0" fontId="79" fillId="0" borderId="0"/>
    <xf numFmtId="164" fontId="16" fillId="0" borderId="0" applyFont="0" applyFill="0" applyBorder="0" applyAlignment="0" applyProtection="0"/>
    <xf numFmtId="0" fontId="16" fillId="0" borderId="0"/>
    <xf numFmtId="0" fontId="80" fillId="0" borderId="0"/>
    <xf numFmtId="9" fontId="16" fillId="0" borderId="0" applyFont="0" applyFill="0" applyBorder="0" applyAlignment="0" applyProtection="0"/>
    <xf numFmtId="0" fontId="16" fillId="0" borderId="0"/>
    <xf numFmtId="0" fontId="79" fillId="0" borderId="0"/>
    <xf numFmtId="0" fontId="5" fillId="0" borderId="0"/>
    <xf numFmtId="0" fontId="81" fillId="0" borderId="0"/>
    <xf numFmtId="0" fontId="4" fillId="0" borderId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6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6" fillId="0" borderId="0"/>
    <xf numFmtId="164" fontId="24" fillId="0" borderId="0" applyFont="0" applyFill="0" applyBorder="0" applyAlignment="0" applyProtection="0"/>
    <xf numFmtId="0" fontId="2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3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9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9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8" fillId="0" borderId="0"/>
    <xf numFmtId="0" fontId="16" fillId="0" borderId="0"/>
    <xf numFmtId="9" fontId="80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79" fillId="0" borderId="0"/>
    <xf numFmtId="164" fontId="16" fillId="0" borderId="0" applyFont="0" applyFill="0" applyBorder="0" applyAlignment="0" applyProtection="0"/>
    <xf numFmtId="0" fontId="80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9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1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78" fillId="0" borderId="0"/>
    <xf numFmtId="0" fontId="16" fillId="0" borderId="0"/>
    <xf numFmtId="0" fontId="2" fillId="0" borderId="0"/>
    <xf numFmtId="0" fontId="111" fillId="0" borderId="0"/>
    <xf numFmtId="0" fontId="109" fillId="0" borderId="0"/>
    <xf numFmtId="0" fontId="79" fillId="0" borderId="0"/>
    <xf numFmtId="0" fontId="112" fillId="0" borderId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/>
    <xf numFmtId="0" fontId="16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3" fillId="0" borderId="0"/>
    <xf numFmtId="0" fontId="79" fillId="0" borderId="0"/>
    <xf numFmtId="43" fontId="24" fillId="0" borderId="0" applyFont="0" applyFill="0" applyBorder="0" applyAlignment="0" applyProtection="0"/>
    <xf numFmtId="0" fontId="2" fillId="0" borderId="15" applyFont="0" applyFill="0" applyAlignment="0" applyProtection="0"/>
    <xf numFmtId="0" fontId="80" fillId="0" borderId="0"/>
    <xf numFmtId="164" fontId="16" fillId="0" borderId="0" applyFont="0" applyFill="0" applyBorder="0" applyAlignment="0" applyProtection="0"/>
    <xf numFmtId="9" fontId="114" fillId="0" borderId="0" applyFont="0" applyFill="0" applyBorder="0" applyAlignment="0" applyProtection="0"/>
    <xf numFmtId="164" fontId="80" fillId="0" borderId="0" applyFont="0" applyFill="0" applyBorder="0" applyAlignment="0" applyProtection="0"/>
    <xf numFmtId="17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109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4" fontId="107" fillId="33" borderId="16" applyFill="0" applyBorder="0">
      <alignment horizontal="center" vertical="center" wrapText="1"/>
      <protection locked="0"/>
    </xf>
    <xf numFmtId="0" fontId="109" fillId="0" borderId="0"/>
    <xf numFmtId="43" fontId="83" fillId="0" borderId="0" applyFont="0" applyFill="0" applyBorder="0" applyAlignment="0" applyProtection="0"/>
    <xf numFmtId="0" fontId="109" fillId="0" borderId="0"/>
    <xf numFmtId="0" fontId="14" fillId="0" borderId="0"/>
    <xf numFmtId="0" fontId="2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09" fillId="0" borderId="0"/>
    <xf numFmtId="0" fontId="10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79" fillId="0" borderId="0"/>
    <xf numFmtId="0" fontId="79" fillId="0" borderId="0"/>
    <xf numFmtId="0" fontId="2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164" fontId="109" fillId="0" borderId="0" applyFont="0" applyFill="0" applyBorder="0" applyAlignment="0" applyProtection="0"/>
    <xf numFmtId="0" fontId="109" fillId="0" borderId="0"/>
    <xf numFmtId="0" fontId="79" fillId="0" borderId="0"/>
    <xf numFmtId="0" fontId="2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09" fillId="0" borderId="0"/>
    <xf numFmtId="0" fontId="2" fillId="0" borderId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8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110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6" fillId="0" borderId="0"/>
    <xf numFmtId="43" fontId="10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0" fillId="0" borderId="0"/>
    <xf numFmtId="9" fontId="24" fillId="0" borderId="0" applyFont="0" applyFill="0" applyBorder="0" applyAlignment="0" applyProtection="0"/>
    <xf numFmtId="0" fontId="80" fillId="0" borderId="0"/>
    <xf numFmtId="0" fontId="79" fillId="0" borderId="0"/>
    <xf numFmtId="43" fontId="80" fillId="0" borderId="0" applyFont="0" applyFill="0" applyBorder="0" applyAlignment="0" applyProtection="0"/>
    <xf numFmtId="0" fontId="80" fillId="0" borderId="0"/>
    <xf numFmtId="43" fontId="80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5" fillId="32" borderId="0" applyNumberFormat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83" fillId="0" borderId="0"/>
    <xf numFmtId="43" fontId="83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6" fillId="0" borderId="0"/>
    <xf numFmtId="0" fontId="2" fillId="0" borderId="0"/>
    <xf numFmtId="0" fontId="111" fillId="0" borderId="0"/>
    <xf numFmtId="0" fontId="16" fillId="0" borderId="0"/>
    <xf numFmtId="0" fontId="109" fillId="0" borderId="0"/>
    <xf numFmtId="0" fontId="79" fillId="0" borderId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15" fillId="0" borderId="0" applyNumberFormat="0" applyFill="0" applyBorder="0" applyAlignment="0" applyProtection="0"/>
    <xf numFmtId="0" fontId="96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16" fillId="0" borderId="0" applyNumberFormat="0" applyFill="0" applyBorder="0" applyAlignment="0" applyProtection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25" fillId="0" borderId="0"/>
    <xf numFmtId="43" fontId="85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9" fillId="0" borderId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2" fillId="3" borderId="0" applyNumberFormat="0" applyBorder="0" applyAlignment="0" applyProtection="0"/>
    <xf numFmtId="0" fontId="123" fillId="4" borderId="0" applyNumberFormat="0" applyBorder="0" applyAlignment="0" applyProtection="0"/>
    <xf numFmtId="0" fontId="124" fillId="5" borderId="9" applyNumberFormat="0" applyAlignment="0" applyProtection="0"/>
    <xf numFmtId="0" fontId="125" fillId="6" borderId="10" applyNumberFormat="0" applyAlignment="0" applyProtection="0"/>
    <xf numFmtId="0" fontId="126" fillId="6" borderId="9" applyNumberFormat="0" applyAlignment="0" applyProtection="0"/>
    <xf numFmtId="0" fontId="127" fillId="0" borderId="11" applyNumberFormat="0" applyFill="0" applyAlignment="0" applyProtection="0"/>
    <xf numFmtId="0" fontId="128" fillId="7" borderId="12" applyNumberFormat="0" applyAlignment="0" applyProtection="0"/>
    <xf numFmtId="0" fontId="129" fillId="0" borderId="0" applyNumberFormat="0" applyFill="0" applyBorder="0" applyAlignment="0" applyProtection="0"/>
    <xf numFmtId="0" fontId="79" fillId="8" borderId="13" applyNumberFormat="0" applyFont="0" applyAlignment="0" applyProtection="0"/>
    <xf numFmtId="0" fontId="130" fillId="0" borderId="0" applyNumberFormat="0" applyFill="0" applyBorder="0" applyAlignment="0" applyProtection="0"/>
    <xf numFmtId="0" fontId="131" fillId="0" borderId="14" applyNumberFormat="0" applyFill="0" applyAlignment="0" applyProtection="0"/>
    <xf numFmtId="0" fontId="132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132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132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132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132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32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2" fillId="0" borderId="15" applyFont="0" applyFill="0" applyAlignment="0" applyProtection="0"/>
    <xf numFmtId="0" fontId="79" fillId="0" borderId="0"/>
    <xf numFmtId="0" fontId="24" fillId="0" borderId="0"/>
    <xf numFmtId="0" fontId="109" fillId="0" borderId="0"/>
    <xf numFmtId="43" fontId="16" fillId="0" borderId="0" applyFon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9" fillId="0" borderId="0" applyFont="0" applyFill="0" applyBorder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15" applyFont="0" applyFill="0" applyAlignment="0" applyProtection="0"/>
  </cellStyleXfs>
  <cellXfs count="383">
    <xf numFmtId="0" fontId="0" fillId="0" borderId="0" xfId="0"/>
    <xf numFmtId="0" fontId="6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165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5" fontId="18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5" fontId="22" fillId="0" borderId="0" xfId="11" applyNumberFormat="1" applyFont="1" applyFill="1" applyBorder="1" applyAlignment="1"/>
    <xf numFmtId="165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5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center" vertical="center"/>
    </xf>
    <xf numFmtId="165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35" fillId="0" borderId="1" xfId="0" applyFont="1" applyFill="1" applyBorder="1" applyAlignment="1">
      <alignment horizontal="left" vertical="center" wrapText="1"/>
    </xf>
    <xf numFmtId="165" fontId="3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5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65" fontId="34" fillId="0" borderId="2" xfId="7" applyNumberFormat="1" applyFont="1" applyFill="1" applyBorder="1" applyAlignment="1">
      <alignment horizontal="right" vertical="center"/>
    </xf>
    <xf numFmtId="165" fontId="34" fillId="0" borderId="0" xfId="7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/>
    </xf>
    <xf numFmtId="165" fontId="34" fillId="0" borderId="3" xfId="7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wrapText="1"/>
    </xf>
    <xf numFmtId="165" fontId="34" fillId="0" borderId="2" xfId="7" applyNumberFormat="1" applyFont="1" applyFill="1" applyBorder="1" applyAlignment="1">
      <alignment vertical="center"/>
    </xf>
    <xf numFmtId="165" fontId="34" fillId="0" borderId="0" xfId="7" applyNumberFormat="1" applyFont="1" applyFill="1" applyBorder="1" applyAlignment="1">
      <alignment vertical="center"/>
    </xf>
    <xf numFmtId="165" fontId="34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/>
    <xf numFmtId="165" fontId="29" fillId="0" borderId="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7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8" fillId="0" borderId="0" xfId="1" applyNumberFormat="1" applyFont="1" applyFill="1" applyBorder="1" applyAlignment="1">
      <alignment horizontal="center" vertical="center" wrapText="1"/>
    </xf>
    <xf numFmtId="165" fontId="47" fillId="0" borderId="0" xfId="3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center"/>
    </xf>
    <xf numFmtId="165" fontId="25" fillId="0" borderId="0" xfId="2" applyNumberFormat="1" applyFont="1" applyFill="1"/>
    <xf numFmtId="0" fontId="23" fillId="0" borderId="0" xfId="2" applyFont="1" applyFill="1"/>
    <xf numFmtId="165" fontId="23" fillId="0" borderId="2" xfId="5" applyNumberFormat="1" applyFont="1" applyFill="1" applyBorder="1" applyAlignment="1">
      <alignment horizontal="right"/>
    </xf>
    <xf numFmtId="165" fontId="23" fillId="0" borderId="1" xfId="5" applyNumberFormat="1" applyFont="1" applyFill="1" applyBorder="1" applyAlignment="1">
      <alignment horizontal="right"/>
    </xf>
    <xf numFmtId="165" fontId="23" fillId="0" borderId="4" xfId="5" applyNumberFormat="1" applyFont="1" applyFill="1" applyBorder="1" applyAlignment="1">
      <alignment horizontal="right"/>
    </xf>
    <xf numFmtId="165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9" fillId="0" borderId="0" xfId="2" applyFont="1" applyFill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25" fillId="0" borderId="0" xfId="2" applyFont="1" applyFill="1" applyAlignment="1">
      <alignment horizont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0" fontId="52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5" fontId="25" fillId="0" borderId="0" xfId="5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 applyProtection="1">
      <alignment vertical="center"/>
    </xf>
    <xf numFmtId="0" fontId="24" fillId="0" borderId="0" xfId="0" applyFont="1" applyFill="1"/>
    <xf numFmtId="165" fontId="58" fillId="0" borderId="0" xfId="0" applyNumberFormat="1" applyFont="1" applyFill="1"/>
    <xf numFmtId="165" fontId="59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0" fontId="60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5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5" fontId="44" fillId="0" borderId="0" xfId="11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165" fontId="25" fillId="0" borderId="0" xfId="2" applyNumberFormat="1" applyFont="1" applyFill="1" applyAlignment="1">
      <alignment horizontal="center"/>
    </xf>
    <xf numFmtId="0" fontId="63" fillId="0" borderId="0" xfId="2" applyFont="1" applyFill="1" applyBorder="1"/>
    <xf numFmtId="165" fontId="49" fillId="0" borderId="0" xfId="2" applyNumberFormat="1" applyFont="1" applyFill="1" applyBorder="1" applyAlignment="1">
      <alignment horizontal="center"/>
    </xf>
    <xf numFmtId="0" fontId="24" fillId="0" borderId="1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24" fillId="0" borderId="0" xfId="9" applyFont="1" applyFill="1" applyBorder="1" applyAlignment="1">
      <alignment horizontal="left" vertical="center"/>
    </xf>
    <xf numFmtId="15" fontId="64" fillId="0" borderId="0" xfId="1" applyNumberFormat="1" applyFont="1" applyFill="1" applyBorder="1" applyAlignment="1">
      <alignment horizontal="center" vertical="center" wrapText="1"/>
    </xf>
    <xf numFmtId="0" fontId="66" fillId="0" borderId="0" xfId="8" quotePrefix="1" applyFont="1" applyFill="1" applyBorder="1" applyAlignment="1">
      <alignment horizontal="left" vertical="center"/>
    </xf>
    <xf numFmtId="165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5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27" fillId="0" borderId="0" xfId="2" applyFont="1" applyFill="1" applyBorder="1" applyAlignment="1">
      <alignment vertical="top"/>
    </xf>
    <xf numFmtId="0" fontId="49" fillId="0" borderId="0" xfId="2" applyFont="1" applyFill="1" applyBorder="1" applyAlignment="1">
      <alignment horizontal="center" vertical="center"/>
    </xf>
    <xf numFmtId="168" fontId="49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 applyBorder="1"/>
    <xf numFmtId="165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vertical="top" wrapText="1"/>
    </xf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8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/>
    </xf>
    <xf numFmtId="0" fontId="50" fillId="0" borderId="0" xfId="1" applyFont="1" applyFill="1" applyBorder="1" applyAlignment="1">
      <alignment horizontal="left"/>
    </xf>
    <xf numFmtId="0" fontId="49" fillId="0" borderId="0" xfId="4" applyFont="1" applyFill="1"/>
    <xf numFmtId="0" fontId="25" fillId="0" borderId="0" xfId="4" applyFont="1" applyFill="1"/>
    <xf numFmtId="0" fontId="50" fillId="0" borderId="0" xfId="1" applyFont="1" applyFill="1" applyBorder="1" applyAlignment="1">
      <alignment horizontal="right"/>
    </xf>
    <xf numFmtId="165" fontId="6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6" fontId="49" fillId="0" borderId="0" xfId="12" applyFont="1" applyFill="1" applyBorder="1" applyAlignment="1">
      <alignment horizontal="center"/>
    </xf>
    <xf numFmtId="0" fontId="29" fillId="0" borderId="0" xfId="0" applyFont="1" applyFill="1"/>
    <xf numFmtId="0" fontId="69" fillId="0" borderId="0" xfId="0" applyFont="1" applyFill="1" applyBorder="1" applyAlignment="1"/>
    <xf numFmtId="0" fontId="52" fillId="0" borderId="0" xfId="0" applyFont="1" applyFill="1" applyBorder="1" applyAlignment="1"/>
    <xf numFmtId="0" fontId="52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52" fillId="0" borderId="0" xfId="3" applyFont="1" applyFill="1" applyAlignment="1">
      <alignment horizontal="left"/>
    </xf>
    <xf numFmtId="0" fontId="52" fillId="0" borderId="0" xfId="3" applyNumberFormat="1" applyFont="1" applyFill="1" applyBorder="1" applyAlignment="1" applyProtection="1">
      <alignment vertical="top"/>
    </xf>
    <xf numFmtId="0" fontId="71" fillId="0" borderId="0" xfId="1" applyFont="1" applyFill="1" applyBorder="1" applyAlignment="1">
      <alignment horizontal="center" vertical="center"/>
    </xf>
    <xf numFmtId="0" fontId="73" fillId="0" borderId="0" xfId="0" applyFont="1" applyFill="1" applyBorder="1" applyAlignment="1"/>
    <xf numFmtId="0" fontId="72" fillId="0" borderId="0" xfId="0" applyNumberFormat="1" applyFont="1" applyFill="1" applyBorder="1" applyAlignment="1" applyProtection="1">
      <alignment vertical="top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 applyProtection="1">
      <alignment vertical="top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74" fillId="0" borderId="0" xfId="0" applyFont="1" applyFill="1" applyBorder="1"/>
    <xf numFmtId="0" fontId="72" fillId="0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74" fillId="0" borderId="0" xfId="1" applyFont="1" applyFill="1" applyBorder="1" applyAlignment="1">
      <alignment horizontal="left"/>
    </xf>
    <xf numFmtId="0" fontId="74" fillId="0" borderId="0" xfId="1" applyFont="1" applyFill="1" applyBorder="1" applyAlignment="1">
      <alignment horizontal="right"/>
    </xf>
    <xf numFmtId="0" fontId="76" fillId="0" borderId="0" xfId="3" applyNumberFormat="1" applyFont="1" applyFill="1" applyBorder="1" applyAlignment="1" applyProtection="1">
      <alignment vertical="top"/>
    </xf>
    <xf numFmtId="0" fontId="72" fillId="0" borderId="0" xfId="3" applyFont="1" applyFill="1" applyAlignment="1">
      <alignment horizontal="left"/>
    </xf>
    <xf numFmtId="0" fontId="72" fillId="0" borderId="0" xfId="3" applyNumberFormat="1" applyFont="1" applyFill="1" applyBorder="1" applyAlignment="1" applyProtection="1">
      <alignment vertical="top"/>
    </xf>
    <xf numFmtId="0" fontId="52" fillId="0" borderId="1" xfId="3" applyNumberFormat="1" applyFont="1" applyFill="1" applyBorder="1" applyAlignment="1" applyProtection="1">
      <alignment vertical="top"/>
    </xf>
    <xf numFmtId="167" fontId="52" fillId="0" borderId="1" xfId="3" applyNumberFormat="1" applyFont="1" applyFill="1" applyBorder="1" applyAlignment="1" applyProtection="1">
      <alignment vertical="top"/>
    </xf>
    <xf numFmtId="167" fontId="52" fillId="0" borderId="0" xfId="3" applyNumberFormat="1" applyFont="1" applyFill="1" applyBorder="1" applyAlignment="1" applyProtection="1">
      <alignment vertical="top"/>
    </xf>
    <xf numFmtId="14" fontId="52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65" fillId="0" borderId="0" xfId="3" applyNumberFormat="1" applyFont="1" applyFill="1" applyBorder="1" applyAlignment="1" applyProtection="1">
      <alignment horizontal="center" vertical="center" wrapText="1"/>
    </xf>
    <xf numFmtId="0" fontId="52" fillId="0" borderId="0" xfId="3" applyNumberFormat="1" applyFont="1" applyFill="1" applyBorder="1" applyAlignment="1" applyProtection="1">
      <alignment vertical="top"/>
      <protection locked="0"/>
    </xf>
    <xf numFmtId="167" fontId="52" fillId="0" borderId="0" xfId="3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  <protection locked="0"/>
    </xf>
    <xf numFmtId="167" fontId="65" fillId="0" borderId="0" xfId="0" applyNumberFormat="1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vertical="center"/>
    </xf>
    <xf numFmtId="167" fontId="69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6" fontId="65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7" fontId="65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vertical="center"/>
    </xf>
    <xf numFmtId="167" fontId="65" fillId="0" borderId="1" xfId="12" applyNumberFormat="1" applyFont="1" applyFill="1" applyBorder="1" applyAlignment="1" applyProtection="1">
      <alignment horizontal="right"/>
    </xf>
    <xf numFmtId="167" fontId="65" fillId="0" borderId="1" xfId="11" applyNumberFormat="1" applyFont="1" applyFill="1" applyBorder="1" applyAlignment="1" applyProtection="1">
      <alignment horizontal="right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0" fontId="70" fillId="0" borderId="0" xfId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/>
    </xf>
    <xf numFmtId="0" fontId="69" fillId="0" borderId="0" xfId="1" applyFont="1" applyFill="1" applyBorder="1" applyAlignment="1">
      <alignment horizontal="right" vertical="center"/>
    </xf>
    <xf numFmtId="0" fontId="70" fillId="0" borderId="0" xfId="1" quotePrefix="1" applyFont="1" applyFill="1" applyBorder="1" applyAlignment="1">
      <alignment horizontal="left"/>
    </xf>
    <xf numFmtId="0" fontId="70" fillId="0" borderId="0" xfId="3" quotePrefix="1" applyNumberFormat="1" applyFont="1" applyFill="1" applyBorder="1" applyAlignment="1" applyProtection="1">
      <alignment horizontal="right" vertical="top"/>
    </xf>
    <xf numFmtId="0" fontId="70" fillId="0" borderId="0" xfId="3" applyNumberFormat="1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/>
    </xf>
    <xf numFmtId="167" fontId="24" fillId="0" borderId="0" xfId="3" applyNumberFormat="1" applyFont="1" applyFill="1" applyBorder="1" applyAlignment="1" applyProtection="1">
      <alignment vertical="top"/>
    </xf>
    <xf numFmtId="0" fontId="24" fillId="0" borderId="0" xfId="3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top"/>
    </xf>
    <xf numFmtId="167" fontId="24" fillId="0" borderId="0" xfId="3" applyNumberFormat="1" applyFont="1" applyFill="1" applyBorder="1" applyAlignment="1" applyProtection="1">
      <alignment vertical="top"/>
      <protection locked="0"/>
    </xf>
    <xf numFmtId="0" fontId="56" fillId="0" borderId="0" xfId="3" applyNumberFormat="1" applyFont="1" applyFill="1" applyBorder="1" applyAlignment="1" applyProtection="1">
      <alignment horizontal="right" wrapText="1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72" fillId="0" borderId="0" xfId="0" applyFont="1" applyFill="1" applyBorder="1" applyAlignment="1"/>
    <xf numFmtId="167" fontId="52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5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7" fillId="0" borderId="0" xfId="11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/>
    <xf numFmtId="169" fontId="19" fillId="0" borderId="0" xfId="0" applyNumberFormat="1" applyFont="1" applyFill="1" applyBorder="1"/>
    <xf numFmtId="167" fontId="52" fillId="0" borderId="0" xfId="12" applyNumberFormat="1" applyFont="1" applyFill="1" applyBorder="1" applyAlignment="1" applyProtection="1">
      <alignment horizontal="center"/>
    </xf>
    <xf numFmtId="0" fontId="73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167" fontId="57" fillId="0" borderId="0" xfId="12" applyNumberFormat="1" applyFont="1" applyFill="1" applyBorder="1" applyAlignment="1">
      <alignment horizontal="right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7" fontId="65" fillId="0" borderId="4" xfId="3" applyNumberFormat="1" applyFont="1" applyFill="1" applyBorder="1" applyAlignment="1" applyProtection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52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vertical="top" wrapText="1"/>
    </xf>
    <xf numFmtId="0" fontId="25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0" fontId="56" fillId="0" borderId="0" xfId="6" applyFont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88" fillId="0" borderId="0" xfId="0" applyFont="1" applyFill="1" applyBorder="1"/>
    <xf numFmtId="0" fontId="86" fillId="0" borderId="0" xfId="3" applyNumberFormat="1" applyFont="1" applyFill="1" applyBorder="1" applyAlignment="1" applyProtection="1">
      <alignment vertical="top"/>
    </xf>
    <xf numFmtId="165" fontId="25" fillId="0" borderId="0" xfId="5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left" vertical="top" indent="1"/>
    </xf>
    <xf numFmtId="0" fontId="52" fillId="0" borderId="0" xfId="3" applyFont="1" applyAlignment="1">
      <alignment horizontal="center" vertical="center"/>
    </xf>
    <xf numFmtId="167" fontId="52" fillId="0" borderId="5" xfId="11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horizontal="right"/>
    </xf>
    <xf numFmtId="167" fontId="52" fillId="0" borderId="5" xfId="11" applyNumberFormat="1" applyFont="1" applyFill="1" applyBorder="1" applyAlignment="1" applyProtection="1">
      <alignment vertical="center"/>
    </xf>
    <xf numFmtId="167" fontId="52" fillId="0" borderId="0" xfId="11" applyNumberFormat="1" applyFont="1" applyFill="1" applyBorder="1" applyAlignment="1" applyProtection="1">
      <alignment vertical="center"/>
    </xf>
    <xf numFmtId="2" fontId="14" fillId="0" borderId="0" xfId="0" applyNumberFormat="1" applyFont="1" applyFill="1" applyBorder="1" applyAlignment="1">
      <alignment horizontal="center"/>
    </xf>
    <xf numFmtId="168" fontId="23" fillId="0" borderId="0" xfId="6" applyNumberFormat="1" applyFont="1" applyFill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87" fillId="0" borderId="0" xfId="0" applyFont="1" applyFill="1" applyAlignment="1">
      <alignment horizontal="left" wrapText="1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65" fillId="0" borderId="0" xfId="6" applyFont="1" applyFill="1" applyBorder="1" applyAlignment="1">
      <alignment horizontal="center" vertical="center"/>
    </xf>
    <xf numFmtId="0" fontId="72" fillId="0" borderId="0" xfId="3" applyNumberFormat="1" applyFont="1" applyFill="1" applyBorder="1" applyAlignment="1" applyProtection="1"/>
    <xf numFmtId="0" fontId="72" fillId="0" borderId="0" xfId="0" applyFont="1" applyFill="1" applyBorder="1" applyAlignment="1"/>
    <xf numFmtId="0" fontId="7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6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37" fillId="0" borderId="0" xfId="0" applyFont="1"/>
    <xf numFmtId="0" fontId="34" fillId="0" borderId="0" xfId="6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4" fillId="0" borderId="0" xfId="6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67" fillId="0" borderId="0" xfId="2" applyFont="1" applyAlignment="1">
      <alignment vertical="top" wrapText="1"/>
    </xf>
    <xf numFmtId="0" fontId="27" fillId="0" borderId="0" xfId="2" applyFont="1" applyAlignment="1">
      <alignment vertical="top" wrapText="1"/>
    </xf>
    <xf numFmtId="0" fontId="67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25" fillId="0" borderId="0" xfId="2" applyFont="1" applyAlignment="1">
      <alignment vertical="top" wrapText="1"/>
    </xf>
    <xf numFmtId="0" fontId="25" fillId="0" borderId="0" xfId="2" applyFont="1" applyAlignment="1">
      <alignment vertical="top"/>
    </xf>
    <xf numFmtId="0" fontId="25" fillId="0" borderId="0" xfId="2" applyFont="1"/>
    <xf numFmtId="0" fontId="23" fillId="0" borderId="0" xfId="2" applyFont="1" applyAlignment="1">
      <alignment wrapText="1"/>
    </xf>
    <xf numFmtId="0" fontId="23" fillId="0" borderId="0" xfId="2" applyFont="1" applyAlignment="1">
      <alignment horizontal="left" wrapText="1"/>
    </xf>
    <xf numFmtId="0" fontId="23" fillId="0" borderId="0" xfId="2" applyFont="1"/>
    <xf numFmtId="0" fontId="71" fillId="0" borderId="1" xfId="1" applyFont="1" applyBorder="1" applyAlignment="1">
      <alignment horizontal="left" vertical="center"/>
    </xf>
    <xf numFmtId="0" fontId="65" fillId="0" borderId="1" xfId="1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5" fillId="0" borderId="0" xfId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71" fillId="0" borderId="0" xfId="3" applyFont="1" applyAlignment="1">
      <alignment vertical="center" wrapText="1"/>
    </xf>
    <xf numFmtId="0" fontId="74" fillId="0" borderId="0" xfId="3" applyFont="1" applyAlignment="1">
      <alignment vertical="center" wrapText="1"/>
    </xf>
    <xf numFmtId="0" fontId="73" fillId="0" borderId="0" xfId="0" applyFont="1" applyAlignment="1">
      <alignment vertical="top"/>
    </xf>
    <xf numFmtId="0" fontId="72" fillId="0" borderId="0" xfId="3" applyFont="1" applyAlignment="1">
      <alignment vertical="center" wrapText="1"/>
    </xf>
    <xf numFmtId="0" fontId="72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 indent="1"/>
    </xf>
    <xf numFmtId="0" fontId="72" fillId="0" borderId="0" xfId="0" applyFont="1" applyAlignment="1">
      <alignment vertical="top"/>
    </xf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75" zoomScaleNormal="70" zoomScaleSheetLayoutView="75" workbookViewId="0">
      <selection activeCell="A36" sqref="A36"/>
    </sheetView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5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6</v>
      </c>
      <c r="D5" s="8" t="s">
        <v>7</v>
      </c>
      <c r="E5" s="11"/>
      <c r="F5" s="6"/>
      <c r="G5" s="6"/>
      <c r="H5" s="6"/>
      <c r="I5" s="6"/>
    </row>
    <row r="6" spans="1:9" ht="17.25" customHeight="1">
      <c r="A6" s="5"/>
      <c r="D6" s="8" t="s">
        <v>8</v>
      </c>
      <c r="E6" s="11"/>
      <c r="F6" s="6"/>
      <c r="G6" s="6"/>
      <c r="H6" s="6"/>
      <c r="I6" s="6"/>
    </row>
    <row r="7" spans="1:9" ht="18.75">
      <c r="A7" s="5"/>
      <c r="D7" s="8" t="s">
        <v>37</v>
      </c>
      <c r="H7" s="6"/>
      <c r="I7" s="6"/>
    </row>
    <row r="8" spans="1:9" ht="16.5">
      <c r="A8" s="7"/>
      <c r="D8" s="8" t="s">
        <v>9</v>
      </c>
      <c r="E8" s="11"/>
      <c r="F8" s="6"/>
      <c r="G8" s="6"/>
      <c r="H8" s="6"/>
      <c r="I8" s="6"/>
    </row>
    <row r="9" spans="1:9" ht="18.75">
      <c r="A9" s="5"/>
      <c r="D9" s="8" t="s">
        <v>10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11</v>
      </c>
      <c r="D12" s="8" t="s">
        <v>7</v>
      </c>
      <c r="E12" s="9"/>
      <c r="F12" s="9"/>
      <c r="G12" s="10"/>
    </row>
    <row r="13" spans="1:9" ht="18.75">
      <c r="A13" s="5"/>
      <c r="D13" s="8"/>
      <c r="E13" s="9"/>
      <c r="F13" s="9"/>
      <c r="G13" s="10"/>
    </row>
    <row r="14" spans="1:9" ht="18.75">
      <c r="A14" s="5" t="s">
        <v>12</v>
      </c>
      <c r="D14" s="8" t="s">
        <v>13</v>
      </c>
      <c r="E14" s="9"/>
      <c r="F14" s="9"/>
      <c r="G14" s="10"/>
    </row>
    <row r="15" spans="1:9" ht="18.75">
      <c r="A15" s="5"/>
      <c r="D15" s="8" t="s">
        <v>14</v>
      </c>
      <c r="E15" s="9"/>
      <c r="F15" s="9"/>
      <c r="G15" s="10"/>
    </row>
    <row r="16" spans="1:9" ht="16.5">
      <c r="D16" s="8"/>
      <c r="E16" s="9"/>
      <c r="F16" s="9"/>
      <c r="G16" s="11"/>
      <c r="H16" s="6"/>
      <c r="I16" s="6"/>
    </row>
    <row r="17" spans="1:9" ht="18.75">
      <c r="A17" s="5" t="s">
        <v>15</v>
      </c>
      <c r="D17" s="8" t="s">
        <v>16</v>
      </c>
      <c r="E17" s="9"/>
      <c r="F17" s="9"/>
      <c r="G17" s="11"/>
      <c r="H17" s="6"/>
      <c r="I17" s="6"/>
    </row>
    <row r="18" spans="1:9" ht="18.75">
      <c r="A18" s="5"/>
      <c r="D18" s="8"/>
      <c r="E18" s="9"/>
      <c r="F18" s="9"/>
      <c r="G18" s="11"/>
      <c r="H18" s="6"/>
      <c r="I18" s="6"/>
    </row>
    <row r="19" spans="1:9" ht="18.75">
      <c r="A19" s="5" t="s">
        <v>17</v>
      </c>
      <c r="B19" s="5"/>
      <c r="C19" s="5"/>
      <c r="D19" s="8" t="s">
        <v>18</v>
      </c>
      <c r="E19" s="9"/>
      <c r="F19" s="9"/>
      <c r="G19" s="11"/>
      <c r="H19" s="6"/>
      <c r="I19" s="6"/>
    </row>
    <row r="20" spans="1:9" ht="18.75">
      <c r="A20" s="5"/>
      <c r="D20" s="8"/>
      <c r="E20" s="9"/>
      <c r="F20" s="9"/>
      <c r="G20" s="10"/>
      <c r="H20" s="5"/>
      <c r="I20" s="5"/>
    </row>
    <row r="21" spans="1:9" ht="18.75">
      <c r="A21" s="5" t="s">
        <v>19</v>
      </c>
      <c r="C21" s="323"/>
      <c r="D21" s="8" t="s">
        <v>20</v>
      </c>
      <c r="E21" s="9"/>
      <c r="F21" s="9"/>
      <c r="G21" s="10"/>
      <c r="H21" s="5"/>
      <c r="I21" s="5"/>
    </row>
    <row r="22" spans="1:9" ht="18.75">
      <c r="A22" s="5"/>
      <c r="D22" s="8"/>
      <c r="E22" s="9"/>
      <c r="F22" s="9"/>
      <c r="G22" s="10"/>
      <c r="H22" s="5"/>
      <c r="I22" s="5"/>
    </row>
    <row r="23" spans="1:9" ht="18.75">
      <c r="A23" s="5"/>
      <c r="D23" s="8"/>
      <c r="E23" s="9"/>
      <c r="F23" s="9"/>
      <c r="G23" s="10"/>
    </row>
    <row r="24" spans="1:9" ht="18.75">
      <c r="A24" s="5" t="s">
        <v>21</v>
      </c>
      <c r="D24" s="8" t="s">
        <v>22</v>
      </c>
      <c r="E24" s="9"/>
      <c r="F24" s="9"/>
      <c r="G24" s="10"/>
    </row>
    <row r="25" spans="1:9" ht="18.75">
      <c r="A25" s="5"/>
      <c r="D25" s="8" t="s">
        <v>23</v>
      </c>
      <c r="E25" s="9"/>
      <c r="F25" s="9"/>
      <c r="G25" s="10"/>
    </row>
    <row r="26" spans="1:9" ht="18.75">
      <c r="F26" s="10"/>
      <c r="G26" s="10"/>
    </row>
    <row r="27" spans="1:9" ht="18.75">
      <c r="A27" s="5" t="s">
        <v>24</v>
      </c>
      <c r="C27" s="323"/>
      <c r="D27" s="8" t="s">
        <v>25</v>
      </c>
      <c r="E27" s="9"/>
      <c r="F27" s="10"/>
      <c r="G27" s="12"/>
    </row>
    <row r="28" spans="1:9" ht="18.75">
      <c r="A28" s="5"/>
      <c r="C28" s="323"/>
      <c r="D28" s="8" t="s">
        <v>26</v>
      </c>
      <c r="E28" s="9"/>
      <c r="F28" s="10"/>
      <c r="G28" s="12"/>
    </row>
    <row r="29" spans="1:9" ht="18" customHeight="1">
      <c r="A29" s="5"/>
      <c r="C29" s="6"/>
      <c r="D29" s="8" t="s">
        <v>27</v>
      </c>
      <c r="E29" s="11"/>
      <c r="F29" s="10"/>
      <c r="G29" s="324"/>
      <c r="H29" s="325"/>
      <c r="I29" s="326"/>
    </row>
    <row r="30" spans="1:9" ht="18.75">
      <c r="A30" s="5"/>
      <c r="D30" s="8"/>
      <c r="E30" s="12"/>
      <c r="F30" s="10"/>
      <c r="G30" s="12"/>
    </row>
    <row r="31" spans="1:9" ht="18.75">
      <c r="A31" s="5" t="s">
        <v>28</v>
      </c>
      <c r="D31" s="8" t="s">
        <v>29</v>
      </c>
      <c r="E31" s="9"/>
      <c r="F31" s="9"/>
      <c r="G31" s="9"/>
      <c r="H31" s="5"/>
      <c r="I31" s="5"/>
    </row>
    <row r="32" spans="1:9" ht="18.75">
      <c r="A32" s="5"/>
      <c r="D32" s="8" t="s">
        <v>30</v>
      </c>
      <c r="E32" s="9"/>
      <c r="F32" s="9"/>
      <c r="G32" s="9"/>
      <c r="H32" s="5"/>
      <c r="I32" s="5"/>
    </row>
    <row r="33" spans="1:9" ht="18.75">
      <c r="A33" s="5"/>
      <c r="D33" s="8" t="s">
        <v>31</v>
      </c>
      <c r="E33" s="9"/>
      <c r="F33" s="9"/>
      <c r="G33" s="9"/>
      <c r="H33" s="5"/>
      <c r="I33" s="5"/>
    </row>
    <row r="34" spans="1:9" ht="18.75">
      <c r="A34" s="5"/>
      <c r="D34" s="8" t="s">
        <v>32</v>
      </c>
      <c r="E34" s="9"/>
      <c r="F34" s="9"/>
      <c r="G34" s="9"/>
    </row>
    <row r="35" spans="1:9" ht="18.75">
      <c r="A35" s="5"/>
      <c r="D35" s="8" t="s">
        <v>33</v>
      </c>
      <c r="E35" s="9"/>
      <c r="F35" s="9"/>
      <c r="G35" s="9"/>
    </row>
    <row r="36" spans="1:9" ht="18.75">
      <c r="A36" s="5"/>
      <c r="D36" s="8" t="s">
        <v>34</v>
      </c>
      <c r="E36" s="9"/>
      <c r="F36" s="9"/>
      <c r="G36" s="9"/>
    </row>
    <row r="37" spans="1:9" ht="18.75">
      <c r="A37" s="5"/>
      <c r="D37" s="8"/>
      <c r="E37" s="9"/>
      <c r="F37" s="9"/>
      <c r="G37" s="9"/>
    </row>
    <row r="38" spans="1:9" ht="18.75">
      <c r="A38" s="5"/>
      <c r="E38" s="9"/>
      <c r="F38" s="9"/>
      <c r="G38" s="9"/>
    </row>
    <row r="39" spans="1:9" ht="18.75">
      <c r="A39" s="5"/>
      <c r="D39" s="8"/>
      <c r="E39" s="9"/>
      <c r="F39" s="9"/>
      <c r="G39" s="9"/>
    </row>
    <row r="40" spans="1:9" ht="18.75">
      <c r="A40" s="5"/>
      <c r="E40" s="12"/>
      <c r="F40" s="10"/>
      <c r="G40" s="12"/>
    </row>
    <row r="41" spans="1:9" ht="18.75">
      <c r="A41" s="5" t="s">
        <v>35</v>
      </c>
      <c r="D41" s="8" t="s">
        <v>36</v>
      </c>
      <c r="E41" s="12"/>
      <c r="F41" s="12"/>
      <c r="G41" s="12"/>
    </row>
    <row r="42" spans="1:9" ht="18.75">
      <c r="A42" s="5"/>
      <c r="E42" s="12"/>
      <c r="F42" s="10"/>
      <c r="G42" s="12"/>
    </row>
    <row r="43" spans="1:9" ht="18.75">
      <c r="A43" s="5"/>
      <c r="F43" s="5"/>
    </row>
    <row r="44" spans="1:9" ht="18.75">
      <c r="A44" s="5"/>
      <c r="F44" s="5"/>
    </row>
    <row r="45" spans="1:9" ht="18.75">
      <c r="A45" s="5"/>
      <c r="F45" s="5"/>
    </row>
    <row r="46" spans="1:9" ht="18.75">
      <c r="A46" s="5"/>
      <c r="F46" s="5"/>
    </row>
    <row r="47" spans="1:9" ht="18.75">
      <c r="A47" s="5"/>
      <c r="F47" s="5"/>
    </row>
    <row r="48" spans="1:9" ht="18.75">
      <c r="A48" s="5"/>
      <c r="F48" s="5"/>
    </row>
    <row r="49" spans="1:6" ht="18.75">
      <c r="A49" s="5"/>
      <c r="F49" s="5"/>
    </row>
    <row r="50" spans="1:6"/>
    <row r="51" spans="1:6"/>
    <row r="52" spans="1:6"/>
    <row r="53" spans="1:6"/>
    <row r="54" spans="1:6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showWhiteSpace="0" view="pageBreakPreview" zoomScale="77" zoomScaleNormal="90" zoomScaleSheetLayoutView="77" workbookViewId="0">
      <selection sqref="A1:G1"/>
    </sheetView>
  </sheetViews>
  <sheetFormatPr defaultColWidth="9.28515625" defaultRowHeight="15"/>
  <cols>
    <col min="1" max="1" width="80.42578125" style="13" customWidth="1"/>
    <col min="2" max="2" width="11.5703125" style="21" customWidth="1"/>
    <col min="3" max="3" width="5.28515625" style="17" customWidth="1"/>
    <col min="4" max="4" width="12.28515625" style="17" customWidth="1"/>
    <col min="5" max="5" width="2.28515625" style="17" customWidth="1"/>
    <col min="6" max="6" width="12.28515625" style="17" customWidth="1"/>
    <col min="7" max="7" width="1.5703125" style="17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6384" width="9.28515625" style="13"/>
  </cols>
  <sheetData>
    <row r="1" spans="1:10">
      <c r="A1" s="327" t="s">
        <v>5</v>
      </c>
      <c r="B1" s="328"/>
      <c r="C1" s="328"/>
      <c r="D1" s="328"/>
      <c r="E1" s="328"/>
      <c r="F1" s="328"/>
      <c r="G1" s="328"/>
    </row>
    <row r="2" spans="1:10" s="14" customFormat="1">
      <c r="A2" s="329" t="s">
        <v>38</v>
      </c>
      <c r="B2" s="330"/>
      <c r="C2" s="330"/>
      <c r="D2" s="330"/>
      <c r="E2" s="330"/>
      <c r="F2" s="330"/>
      <c r="G2" s="330"/>
    </row>
    <row r="3" spans="1:10">
      <c r="A3" s="331" t="s">
        <v>39</v>
      </c>
      <c r="B3" s="332"/>
      <c r="C3" s="333"/>
      <c r="D3" s="333"/>
      <c r="E3" s="333"/>
      <c r="F3" s="333"/>
      <c r="G3" s="333"/>
    </row>
    <row r="4" spans="1:10" ht="4.5" customHeight="1">
      <c r="A4" s="261"/>
      <c r="B4" s="165"/>
      <c r="C4" s="15"/>
      <c r="D4" s="15"/>
      <c r="E4" s="15"/>
      <c r="F4" s="15"/>
      <c r="G4" s="15"/>
    </row>
    <row r="5" spans="1:10" ht="5.25" customHeight="1">
      <c r="A5" s="261"/>
      <c r="B5" s="165"/>
      <c r="C5" s="15"/>
      <c r="D5" s="15"/>
      <c r="E5" s="15"/>
      <c r="F5" s="15"/>
      <c r="G5" s="15"/>
    </row>
    <row r="6" spans="1:10" ht="48" customHeight="1">
      <c r="A6" s="14"/>
      <c r="B6" s="312" t="s">
        <v>73</v>
      </c>
      <c r="C6" s="262"/>
      <c r="D6" s="270" t="s">
        <v>74</v>
      </c>
      <c r="E6" s="271"/>
      <c r="F6" s="270" t="s">
        <v>75</v>
      </c>
      <c r="G6" s="262"/>
    </row>
    <row r="7" spans="1:10">
      <c r="A7" s="14"/>
      <c r="B7" s="312"/>
      <c r="C7" s="262"/>
      <c r="D7" s="272" t="s">
        <v>0</v>
      </c>
      <c r="E7" s="271"/>
      <c r="F7" s="272" t="s">
        <v>0</v>
      </c>
      <c r="G7" s="262"/>
    </row>
    <row r="8" spans="1:10">
      <c r="A8" s="16"/>
    </row>
    <row r="9" spans="1:10">
      <c r="A9" s="16"/>
    </row>
    <row r="10" spans="1:10" ht="15" customHeight="1">
      <c r="A10" s="335" t="s">
        <v>40</v>
      </c>
      <c r="B10" s="21">
        <v>3</v>
      </c>
      <c r="D10" s="18">
        <v>759044</v>
      </c>
      <c r="F10" s="18">
        <v>678997</v>
      </c>
      <c r="H10" s="265"/>
      <c r="J10" s="19"/>
    </row>
    <row r="11" spans="1:10">
      <c r="A11" s="335" t="s">
        <v>41</v>
      </c>
      <c r="B11" s="21">
        <v>4</v>
      </c>
      <c r="D11" s="18">
        <v>6615</v>
      </c>
      <c r="F11" s="18">
        <v>5237</v>
      </c>
    </row>
    <row r="12" spans="1:10">
      <c r="A12" s="336" t="s">
        <v>42</v>
      </c>
      <c r="D12" s="20">
        <v>3143</v>
      </c>
      <c r="F12" s="20">
        <v>5808</v>
      </c>
      <c r="G12" s="21"/>
      <c r="J12" s="19"/>
    </row>
    <row r="13" spans="1:10">
      <c r="A13" s="335" t="s">
        <v>43</v>
      </c>
      <c r="B13" s="21">
        <v>5</v>
      </c>
      <c r="D13" s="18">
        <v>-39093</v>
      </c>
      <c r="F13" s="18">
        <v>-48348</v>
      </c>
      <c r="H13" s="22"/>
      <c r="J13" s="19"/>
    </row>
    <row r="14" spans="1:10">
      <c r="A14" s="335" t="s">
        <v>44</v>
      </c>
      <c r="B14" s="21">
        <v>6</v>
      </c>
      <c r="D14" s="18">
        <v>-33378</v>
      </c>
      <c r="F14" s="18">
        <v>-37798</v>
      </c>
      <c r="H14" s="22"/>
      <c r="J14" s="19"/>
    </row>
    <row r="15" spans="1:10">
      <c r="A15" s="335" t="s">
        <v>45</v>
      </c>
      <c r="B15" s="21">
        <v>7</v>
      </c>
      <c r="D15" s="18">
        <v>-74341</v>
      </c>
      <c r="F15" s="18">
        <v>-65979</v>
      </c>
      <c r="H15" s="23"/>
    </row>
    <row r="16" spans="1:10">
      <c r="A16" s="335" t="s">
        <v>46</v>
      </c>
      <c r="B16" s="21" t="s">
        <v>2</v>
      </c>
      <c r="D16" s="18">
        <v>-26929</v>
      </c>
      <c r="F16" s="18">
        <v>-21765</v>
      </c>
      <c r="H16" s="22"/>
    </row>
    <row r="17" spans="1:11">
      <c r="A17" s="335" t="s">
        <v>47</v>
      </c>
      <c r="D17" s="18">
        <v>-557930</v>
      </c>
      <c r="F17" s="18">
        <v>-486250</v>
      </c>
      <c r="H17" s="22"/>
    </row>
    <row r="18" spans="1:11">
      <c r="A18" s="335" t="s">
        <v>48</v>
      </c>
      <c r="B18" s="21">
        <v>8</v>
      </c>
      <c r="D18" s="18">
        <v>-3234</v>
      </c>
      <c r="F18" s="18">
        <v>-3156</v>
      </c>
      <c r="H18" s="23"/>
      <c r="J18" s="19"/>
    </row>
    <row r="19" spans="1:11" ht="15" customHeight="1">
      <c r="A19" s="334" t="s">
        <v>49</v>
      </c>
      <c r="D19" s="24">
        <f>SUM(D10:D18)</f>
        <v>33897</v>
      </c>
      <c r="F19" s="24">
        <f>SUM(F10:F18)</f>
        <v>26746</v>
      </c>
      <c r="H19" s="22"/>
      <c r="K19" s="19"/>
    </row>
    <row r="20" spans="1:11" ht="8.25" customHeight="1">
      <c r="A20" s="335"/>
      <c r="D20" s="18"/>
      <c r="F20" s="18"/>
      <c r="H20" s="22"/>
    </row>
    <row r="21" spans="1:11">
      <c r="A21" s="335" t="s">
        <v>50</v>
      </c>
      <c r="B21" s="21">
        <v>10</v>
      </c>
      <c r="D21" s="18">
        <v>4283</v>
      </c>
      <c r="F21" s="18">
        <v>2459</v>
      </c>
      <c r="H21" s="22"/>
    </row>
    <row r="22" spans="1:11">
      <c r="A22" s="335" t="s">
        <v>51</v>
      </c>
      <c r="B22" s="21">
        <v>11</v>
      </c>
      <c r="D22" s="18">
        <v>-6753</v>
      </c>
      <c r="F22" s="18">
        <v>-9447</v>
      </c>
      <c r="H22" s="22"/>
    </row>
    <row r="23" spans="1:11">
      <c r="A23" s="337" t="s">
        <v>52</v>
      </c>
      <c r="D23" s="24">
        <f>SUM(D21:D22)</f>
        <v>-2470</v>
      </c>
      <c r="F23" s="24">
        <f>SUM(F21:F22)</f>
        <v>-6988</v>
      </c>
      <c r="H23" s="22"/>
    </row>
    <row r="24" spans="1:11" ht="9" customHeight="1">
      <c r="A24" s="25"/>
      <c r="D24" s="27"/>
      <c r="F24" s="27"/>
      <c r="H24" s="22"/>
    </row>
    <row r="25" spans="1:11">
      <c r="A25" s="14" t="s">
        <v>53</v>
      </c>
      <c r="B25" s="21">
        <v>12</v>
      </c>
      <c r="D25" s="18">
        <v>4579</v>
      </c>
      <c r="F25" s="18">
        <v>2543</v>
      </c>
      <c r="H25" s="22"/>
    </row>
    <row r="26" spans="1:11" hidden="1">
      <c r="A26" s="14" t="s">
        <v>1</v>
      </c>
      <c r="D26" s="18">
        <v>0</v>
      </c>
      <c r="F26" s="18">
        <v>0</v>
      </c>
      <c r="H26" s="22"/>
    </row>
    <row r="27" spans="1:11" s="282" customFormat="1">
      <c r="A27" s="291" t="s">
        <v>54</v>
      </c>
      <c r="B27" s="284"/>
      <c r="C27" s="283"/>
      <c r="D27" s="18">
        <v>1249</v>
      </c>
      <c r="E27" s="283"/>
      <c r="F27" s="18">
        <v>0</v>
      </c>
      <c r="G27" s="283"/>
      <c r="H27" s="285"/>
    </row>
    <row r="28" spans="1:11">
      <c r="A28" s="261" t="s">
        <v>55</v>
      </c>
      <c r="D28" s="24">
        <f>D19+D23+D25+D27</f>
        <v>37255</v>
      </c>
      <c r="F28" s="24">
        <f>F19+F23+F25+F26+F27</f>
        <v>22301</v>
      </c>
      <c r="H28" s="26"/>
    </row>
    <row r="29" spans="1:11" ht="6.75" customHeight="1">
      <c r="A29" s="261"/>
      <c r="D29" s="128"/>
      <c r="F29" s="128"/>
      <c r="H29" s="26"/>
    </row>
    <row r="30" spans="1:11">
      <c r="A30" s="14" t="s">
        <v>56</v>
      </c>
      <c r="D30" s="28">
        <v>-3399</v>
      </c>
      <c r="F30" s="28">
        <v>-3590</v>
      </c>
      <c r="H30" s="26"/>
    </row>
    <row r="31" spans="1:11" ht="6.75" customHeight="1">
      <c r="A31" s="261"/>
      <c r="B31" s="166"/>
      <c r="C31" s="29"/>
      <c r="D31" s="27"/>
      <c r="E31" s="29"/>
      <c r="F31" s="27"/>
      <c r="G31" s="29"/>
      <c r="H31" s="26"/>
      <c r="J31" s="30"/>
    </row>
    <row r="32" spans="1:11" ht="7.5" customHeight="1">
      <c r="A32" s="261"/>
      <c r="B32" s="166"/>
      <c r="C32" s="29"/>
      <c r="D32" s="27"/>
      <c r="E32" s="29"/>
      <c r="F32" s="27"/>
      <c r="G32" s="29"/>
      <c r="H32" s="26"/>
      <c r="J32" s="30"/>
    </row>
    <row r="33" spans="1:10" ht="15.75" thickBot="1">
      <c r="A33" s="261" t="s">
        <v>57</v>
      </c>
      <c r="B33" s="166"/>
      <c r="C33" s="29"/>
      <c r="D33" s="119">
        <f>D28+D30</f>
        <v>33856</v>
      </c>
      <c r="E33" s="29"/>
      <c r="F33" s="119">
        <f>F28+F30</f>
        <v>18711</v>
      </c>
      <c r="G33" s="29"/>
      <c r="H33" s="26"/>
      <c r="J33" s="30"/>
    </row>
    <row r="34" spans="1:10" ht="15.75" thickTop="1">
      <c r="A34" s="261"/>
      <c r="B34" s="166"/>
      <c r="C34" s="29"/>
      <c r="D34" s="27"/>
      <c r="E34" s="29"/>
      <c r="F34" s="27"/>
      <c r="G34" s="29"/>
      <c r="H34" s="26"/>
      <c r="J34" s="30"/>
    </row>
    <row r="35" spans="1:10">
      <c r="A35" s="334" t="s">
        <v>58</v>
      </c>
      <c r="C35" s="31"/>
      <c r="D35" s="27"/>
      <c r="E35" s="31"/>
      <c r="F35" s="27"/>
      <c r="G35" s="29"/>
      <c r="H35" s="26"/>
      <c r="J35" s="30"/>
    </row>
    <row r="36" spans="1:10">
      <c r="A36" s="338" t="s">
        <v>59</v>
      </c>
      <c r="C36" s="31"/>
      <c r="D36" s="27"/>
      <c r="E36" s="31"/>
      <c r="F36" s="27"/>
      <c r="G36" s="29"/>
      <c r="H36" s="26"/>
      <c r="J36" s="30"/>
    </row>
    <row r="37" spans="1:10" s="292" customFormat="1" ht="15" customHeight="1">
      <c r="A37" s="258" t="s">
        <v>60</v>
      </c>
      <c r="B37" s="293"/>
      <c r="C37" s="31"/>
      <c r="D37" s="40">
        <v>-69</v>
      </c>
      <c r="E37" s="31"/>
      <c r="F37" s="27">
        <v>0</v>
      </c>
      <c r="G37" s="29"/>
      <c r="H37" s="26"/>
      <c r="J37" s="30"/>
    </row>
    <row r="38" spans="1:10" ht="18" customHeight="1">
      <c r="A38" s="131" t="s">
        <v>61</v>
      </c>
      <c r="B38" s="21">
        <v>13</v>
      </c>
      <c r="C38" s="31"/>
      <c r="D38" s="40">
        <v>-82</v>
      </c>
      <c r="E38" s="31"/>
      <c r="F38" s="40">
        <v>-619</v>
      </c>
      <c r="G38" s="29"/>
      <c r="H38" s="26"/>
      <c r="J38" s="30"/>
    </row>
    <row r="39" spans="1:10">
      <c r="A39" s="258"/>
      <c r="C39" s="31"/>
      <c r="D39" s="260">
        <f>SUM(D37:D38)</f>
        <v>-151</v>
      </c>
      <c r="E39" s="31"/>
      <c r="F39" s="260">
        <f>SUM(F38:F38)</f>
        <v>-619</v>
      </c>
      <c r="G39" s="29"/>
      <c r="H39" s="26"/>
      <c r="J39" s="30"/>
    </row>
    <row r="40" spans="1:10">
      <c r="A40" s="338" t="s">
        <v>62</v>
      </c>
      <c r="B40" s="167"/>
      <c r="C40" s="31"/>
      <c r="D40" s="40"/>
      <c r="E40" s="31"/>
      <c r="F40" s="27"/>
      <c r="G40" s="29"/>
      <c r="H40" s="26"/>
      <c r="J40" s="30"/>
    </row>
    <row r="41" spans="1:10">
      <c r="A41" s="339" t="s">
        <v>63</v>
      </c>
      <c r="B41" s="167"/>
      <c r="C41" s="31"/>
      <c r="D41" s="40">
        <v>-691</v>
      </c>
      <c r="E41" s="40"/>
      <c r="F41" s="40">
        <v>-1611</v>
      </c>
      <c r="G41" s="29"/>
      <c r="H41" s="26"/>
      <c r="J41" s="30"/>
    </row>
    <row r="42" spans="1:10">
      <c r="A42" s="261"/>
      <c r="B42" s="167"/>
      <c r="C42" s="31"/>
      <c r="D42" s="24">
        <f>SUM(D41:D41)</f>
        <v>-691</v>
      </c>
      <c r="E42" s="31"/>
      <c r="F42" s="24">
        <f>SUM(F41:F41)</f>
        <v>-1611</v>
      </c>
      <c r="G42" s="29"/>
      <c r="H42" s="26"/>
      <c r="J42" s="30"/>
    </row>
    <row r="43" spans="1:10">
      <c r="A43" s="261" t="s">
        <v>64</v>
      </c>
      <c r="B43" s="167">
        <v>13</v>
      </c>
      <c r="C43" s="31"/>
      <c r="D43" s="24">
        <f>D39+D42</f>
        <v>-842</v>
      </c>
      <c r="E43" s="31"/>
      <c r="F43" s="24">
        <f>F39+F42</f>
        <v>-2230</v>
      </c>
      <c r="G43" s="29"/>
      <c r="H43" s="26"/>
      <c r="J43" s="30"/>
    </row>
    <row r="44" spans="1:10">
      <c r="A44" s="261"/>
      <c r="B44" s="167"/>
      <c r="C44" s="31"/>
      <c r="D44" s="27"/>
      <c r="E44" s="31"/>
      <c r="F44" s="27"/>
      <c r="G44" s="29"/>
      <c r="H44" s="26"/>
      <c r="J44" s="30"/>
    </row>
    <row r="45" spans="1:10" ht="15.75" thickBot="1">
      <c r="A45" s="340" t="s">
        <v>65</v>
      </c>
      <c r="B45" s="166"/>
      <c r="C45" s="29"/>
      <c r="D45" s="119">
        <f>+D33+D43</f>
        <v>33014</v>
      </c>
      <c r="E45" s="29"/>
      <c r="F45" s="119">
        <f>+F33+F43</f>
        <v>16481</v>
      </c>
      <c r="G45" s="29"/>
      <c r="H45" s="26"/>
      <c r="J45" s="30"/>
    </row>
    <row r="46" spans="1:10" ht="8.25" customHeight="1" thickTop="1">
      <c r="A46" s="338"/>
      <c r="B46" s="167"/>
      <c r="C46" s="31"/>
      <c r="D46" s="27"/>
      <c r="E46" s="31"/>
      <c r="F46" s="27"/>
      <c r="G46" s="29"/>
      <c r="H46" s="26"/>
      <c r="J46" s="30"/>
    </row>
    <row r="47" spans="1:10">
      <c r="A47" s="340" t="s">
        <v>66</v>
      </c>
      <c r="B47" s="168"/>
      <c r="C47" s="33"/>
      <c r="D47" s="34"/>
      <c r="E47" s="33"/>
      <c r="F47" s="34"/>
      <c r="G47" s="35"/>
      <c r="H47" s="26"/>
    </row>
    <row r="48" spans="1:10">
      <c r="A48" s="341" t="s">
        <v>67</v>
      </c>
      <c r="B48" s="38"/>
      <c r="C48" s="36"/>
      <c r="D48" s="37">
        <v>32192</v>
      </c>
      <c r="E48" s="36"/>
      <c r="F48" s="37">
        <v>20619</v>
      </c>
      <c r="G48" s="38"/>
      <c r="H48" s="26"/>
    </row>
    <row r="49" spans="1:10">
      <c r="A49" s="295" t="s">
        <v>68</v>
      </c>
      <c r="B49" s="38"/>
      <c r="C49" s="36"/>
      <c r="D49" s="40">
        <v>1664</v>
      </c>
      <c r="E49" s="36"/>
      <c r="F49" s="40">
        <v>-1908</v>
      </c>
      <c r="G49" s="36"/>
      <c r="H49" s="26"/>
    </row>
    <row r="50" spans="1:10" ht="9" customHeight="1">
      <c r="A50" s="342"/>
      <c r="B50" s="168"/>
      <c r="C50" s="33"/>
      <c r="D50" s="127"/>
      <c r="E50" s="33"/>
      <c r="F50" s="127"/>
      <c r="G50" s="35"/>
      <c r="H50" s="26"/>
    </row>
    <row r="51" spans="1:10">
      <c r="A51" s="343" t="s">
        <v>69</v>
      </c>
      <c r="B51" s="168"/>
      <c r="C51" s="33"/>
      <c r="D51" s="127"/>
      <c r="E51" s="33"/>
      <c r="F51" s="127"/>
      <c r="G51" s="35"/>
      <c r="H51" s="26"/>
    </row>
    <row r="52" spans="1:10">
      <c r="A52" s="341" t="s">
        <v>67</v>
      </c>
      <c r="B52" s="38"/>
      <c r="C52" s="36"/>
      <c r="D52" s="37">
        <v>31370</v>
      </c>
      <c r="E52" s="36"/>
      <c r="F52" s="37">
        <v>19075</v>
      </c>
      <c r="G52" s="38"/>
      <c r="H52" s="26"/>
      <c r="J52" s="32"/>
    </row>
    <row r="53" spans="1:10">
      <c r="A53" s="295" t="s">
        <v>68</v>
      </c>
      <c r="B53" s="38"/>
      <c r="C53" s="36"/>
      <c r="D53" s="40">
        <v>1644</v>
      </c>
      <c r="E53" s="36"/>
      <c r="F53" s="40">
        <v>-2594</v>
      </c>
      <c r="G53" s="36"/>
      <c r="H53" s="26"/>
    </row>
    <row r="54" spans="1:10" ht="8.25" customHeight="1">
      <c r="A54" s="39"/>
      <c r="B54" s="41"/>
      <c r="C54" s="41"/>
      <c r="D54" s="42"/>
      <c r="E54" s="41"/>
      <c r="F54" s="42"/>
      <c r="G54" s="41"/>
    </row>
    <row r="55" spans="1:10">
      <c r="A55" s="295" t="s">
        <v>70</v>
      </c>
      <c r="B55" s="296"/>
      <c r="C55" s="297" t="s">
        <v>3</v>
      </c>
      <c r="D55" s="310">
        <v>0.26</v>
      </c>
      <c r="E55" s="296"/>
      <c r="F55" s="310">
        <v>0.16</v>
      </c>
    </row>
    <row r="56" spans="1:10" s="292" customFormat="1">
      <c r="A56" s="43"/>
      <c r="B56" s="293"/>
      <c r="C56" s="283"/>
      <c r="D56" s="283"/>
      <c r="E56" s="283"/>
      <c r="F56" s="283"/>
      <c r="G56" s="283"/>
    </row>
    <row r="57" spans="1:10">
      <c r="A57" s="43"/>
    </row>
    <row r="58" spans="1:10">
      <c r="A58" s="313" t="s">
        <v>71</v>
      </c>
      <c r="B58" s="313"/>
      <c r="C58" s="313"/>
      <c r="D58" s="313"/>
      <c r="E58" s="313"/>
      <c r="F58" s="313"/>
      <c r="G58" s="29"/>
    </row>
    <row r="59" spans="1:10">
      <c r="A59" s="172"/>
      <c r="B59" s="166"/>
      <c r="C59" s="29"/>
      <c r="D59" s="37"/>
      <c r="E59" s="29"/>
      <c r="F59" s="37"/>
      <c r="G59" s="29"/>
    </row>
    <row r="60" spans="1:10">
      <c r="D60" s="89"/>
      <c r="F60" s="89"/>
    </row>
    <row r="61" spans="1:10">
      <c r="A61" s="44" t="s">
        <v>11</v>
      </c>
      <c r="D61" s="309"/>
      <c r="F61" s="309"/>
    </row>
    <row r="62" spans="1:10">
      <c r="A62" s="45" t="s">
        <v>7</v>
      </c>
    </row>
    <row r="64" spans="1:10">
      <c r="A64" s="46" t="s">
        <v>72</v>
      </c>
    </row>
    <row r="65" spans="1:8">
      <c r="A65" s="47" t="s">
        <v>16</v>
      </c>
    </row>
    <row r="66" spans="1:8">
      <c r="A66" s="48"/>
    </row>
    <row r="67" spans="1:8">
      <c r="A67" s="49" t="s">
        <v>17</v>
      </c>
    </row>
    <row r="68" spans="1:8">
      <c r="A68" s="130" t="s">
        <v>18</v>
      </c>
    </row>
    <row r="70" spans="1:8">
      <c r="A70" s="14"/>
    </row>
    <row r="71" spans="1:8">
      <c r="A71" s="14"/>
    </row>
    <row r="72" spans="1:8">
      <c r="A72" s="14"/>
    </row>
    <row r="73" spans="1:8">
      <c r="A73" s="14"/>
      <c r="H73" s="266"/>
    </row>
    <row r="74" spans="1:8">
      <c r="A74" s="311"/>
      <c r="B74" s="311"/>
      <c r="C74" s="311"/>
      <c r="D74" s="311"/>
      <c r="E74" s="311"/>
      <c r="F74" s="311"/>
      <c r="G74" s="311"/>
    </row>
    <row r="75" spans="1:8" ht="17.25" customHeight="1">
      <c r="A75" s="44"/>
      <c r="B75" s="50"/>
      <c r="C75" s="50"/>
      <c r="D75" s="50"/>
      <c r="E75" s="50"/>
      <c r="F75" s="50"/>
      <c r="G75" s="50"/>
    </row>
    <row r="76" spans="1:8">
      <c r="A76" s="51"/>
    </row>
    <row r="77" spans="1:8">
      <c r="A77" s="52"/>
    </row>
    <row r="78" spans="1:8">
      <c r="A78" s="53"/>
    </row>
    <row r="79" spans="1:8">
      <c r="A79" s="53"/>
    </row>
    <row r="80" spans="1:8">
      <c r="A80" s="49"/>
    </row>
    <row r="81" spans="1:1">
      <c r="A81" s="54"/>
    </row>
    <row r="82" spans="1:1">
      <c r="A82" s="48"/>
    </row>
    <row r="87" spans="1:1">
      <c r="A87" s="55"/>
    </row>
  </sheetData>
  <mergeCells count="5">
    <mergeCell ref="A74:G74"/>
    <mergeCell ref="A1:G1"/>
    <mergeCell ref="A2:G2"/>
    <mergeCell ref="B6:B7"/>
    <mergeCell ref="A58:F58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79" zoomScaleNormal="90" zoomScaleSheetLayoutView="79" workbookViewId="0"/>
  </sheetViews>
  <sheetFormatPr defaultColWidth="9.28515625" defaultRowHeight="12.75"/>
  <cols>
    <col min="1" max="1" width="67.42578125" style="58" customWidth="1"/>
    <col min="2" max="2" width="8.28515625" style="58" customWidth="1"/>
    <col min="3" max="3" width="12.7109375" style="58" customWidth="1"/>
    <col min="4" max="4" width="14.42578125" style="81" customWidth="1"/>
    <col min="5" max="5" width="1.28515625" style="58" customWidth="1"/>
    <col min="6" max="6" width="14.5703125" style="81" customWidth="1"/>
    <col min="7" max="7" width="1.28515625" style="58" customWidth="1"/>
    <col min="8" max="8" width="1.5703125" style="58" customWidth="1"/>
    <col min="9" max="16384" width="9.28515625" style="58"/>
  </cols>
  <sheetData>
    <row r="1" spans="1:8" ht="14.25">
      <c r="A1" s="344" t="s">
        <v>5</v>
      </c>
      <c r="B1" s="56"/>
      <c r="C1" s="56"/>
      <c r="D1" s="57"/>
      <c r="E1" s="56"/>
      <c r="F1" s="57"/>
      <c r="G1" s="56"/>
    </row>
    <row r="2" spans="1:8" ht="14.25">
      <c r="A2" s="331" t="s">
        <v>76</v>
      </c>
      <c r="B2" s="60"/>
      <c r="C2" s="60"/>
      <c r="D2" s="61"/>
      <c r="E2" s="60"/>
      <c r="F2" s="61"/>
      <c r="G2" s="60"/>
    </row>
    <row r="3" spans="1:8" ht="15">
      <c r="A3" s="331" t="s">
        <v>39</v>
      </c>
      <c r="B3" s="62"/>
      <c r="C3" s="62"/>
      <c r="D3" s="63"/>
      <c r="E3" s="62"/>
      <c r="F3" s="63"/>
      <c r="G3" s="62"/>
    </row>
    <row r="4" spans="1:8" ht="26.25" customHeight="1">
      <c r="A4" s="64"/>
      <c r="B4" s="262"/>
      <c r="C4" s="314" t="s">
        <v>73</v>
      </c>
      <c r="D4" s="315" t="s">
        <v>124</v>
      </c>
      <c r="E4" s="263"/>
      <c r="F4" s="315" t="s">
        <v>125</v>
      </c>
      <c r="G4" s="169"/>
    </row>
    <row r="5" spans="1:8" ht="12" customHeight="1">
      <c r="B5" s="262"/>
      <c r="C5" s="314"/>
      <c r="D5" s="316"/>
      <c r="E5" s="263"/>
      <c r="F5" s="315"/>
      <c r="G5" s="169"/>
    </row>
    <row r="6" spans="1:8" ht="12" customHeight="1">
      <c r="B6" s="262"/>
      <c r="C6" s="263"/>
      <c r="D6" s="264"/>
      <c r="E6" s="263"/>
      <c r="F6" s="264"/>
      <c r="G6" s="169"/>
    </row>
    <row r="7" spans="1:8" ht="14.25">
      <c r="A7" s="331" t="s">
        <v>77</v>
      </c>
      <c r="B7" s="21"/>
      <c r="C7" s="21"/>
      <c r="D7" s="65"/>
      <c r="E7" s="21"/>
      <c r="F7" s="65"/>
      <c r="G7" s="21"/>
    </row>
    <row r="8" spans="1:8" ht="14.25">
      <c r="A8" s="331" t="s">
        <v>78</v>
      </c>
      <c r="B8" s="66"/>
      <c r="C8" s="66"/>
      <c r="D8" s="67"/>
      <c r="E8" s="66"/>
      <c r="F8" s="67"/>
      <c r="G8" s="66"/>
    </row>
    <row r="9" spans="1:8" ht="15">
      <c r="A9" s="345" t="s">
        <v>79</v>
      </c>
      <c r="B9" s="69"/>
      <c r="C9" s="69">
        <v>14</v>
      </c>
      <c r="D9" s="170">
        <v>381490</v>
      </c>
      <c r="E9" s="69"/>
      <c r="F9" s="170">
        <v>395872</v>
      </c>
      <c r="G9" s="69"/>
    </row>
    <row r="10" spans="1:8" ht="15">
      <c r="A10" s="346" t="s">
        <v>80</v>
      </c>
      <c r="B10" s="69"/>
      <c r="C10" s="69">
        <v>15</v>
      </c>
      <c r="D10" s="170">
        <v>55940</v>
      </c>
      <c r="E10" s="69"/>
      <c r="F10" s="170">
        <v>58272</v>
      </c>
      <c r="G10" s="69"/>
    </row>
    <row r="11" spans="1:8" ht="15">
      <c r="A11" s="346" t="s">
        <v>81</v>
      </c>
      <c r="B11" s="69"/>
      <c r="C11" s="69">
        <v>15</v>
      </c>
      <c r="D11" s="170">
        <v>13360</v>
      </c>
      <c r="E11" s="69"/>
      <c r="F11" s="170">
        <v>13269</v>
      </c>
      <c r="G11" s="69"/>
    </row>
    <row r="12" spans="1:8" ht="15">
      <c r="A12" s="345" t="s">
        <v>82</v>
      </c>
      <c r="B12" s="69"/>
      <c r="C12" s="69">
        <v>16</v>
      </c>
      <c r="D12" s="170">
        <v>10437</v>
      </c>
      <c r="E12" s="69"/>
      <c r="F12" s="170">
        <v>11691</v>
      </c>
      <c r="G12" s="69"/>
    </row>
    <row r="13" spans="1:8" ht="15">
      <c r="A13" s="347" t="s">
        <v>83</v>
      </c>
      <c r="B13" s="69"/>
      <c r="C13" s="69">
        <v>17</v>
      </c>
      <c r="D13" s="170">
        <v>68475</v>
      </c>
      <c r="E13" s="69"/>
      <c r="F13" s="170">
        <v>62811</v>
      </c>
      <c r="G13" s="69"/>
    </row>
    <row r="14" spans="1:8" ht="15">
      <c r="A14" s="346" t="s">
        <v>84</v>
      </c>
      <c r="B14" s="69"/>
      <c r="C14" s="69">
        <v>18</v>
      </c>
      <c r="D14" s="170">
        <v>16424</v>
      </c>
      <c r="E14" s="69"/>
      <c r="F14" s="170">
        <v>14294</v>
      </c>
      <c r="G14" s="69"/>
    </row>
    <row r="15" spans="1:8" ht="15">
      <c r="A15" s="347" t="s">
        <v>85</v>
      </c>
      <c r="B15" s="69"/>
      <c r="C15" s="69">
        <v>19</v>
      </c>
      <c r="D15" s="170">
        <v>60604</v>
      </c>
      <c r="E15" s="69"/>
      <c r="F15" s="170">
        <v>59726</v>
      </c>
      <c r="G15" s="69"/>
      <c r="H15" s="124"/>
    </row>
    <row r="16" spans="1:8" ht="15">
      <c r="A16" s="347" t="s">
        <v>86</v>
      </c>
      <c r="B16" s="69"/>
      <c r="C16" s="69">
        <v>20</v>
      </c>
      <c r="D16" s="170">
        <v>12068</v>
      </c>
      <c r="E16" s="69"/>
      <c r="F16" s="170">
        <v>11951</v>
      </c>
      <c r="G16" s="69"/>
    </row>
    <row r="17" spans="1:10" ht="15">
      <c r="A17" s="346" t="s">
        <v>87</v>
      </c>
      <c r="B17" s="77"/>
      <c r="C17" s="77"/>
      <c r="D17" s="170">
        <v>169</v>
      </c>
      <c r="E17" s="77"/>
      <c r="F17" s="170">
        <v>2049</v>
      </c>
      <c r="G17" s="77"/>
    </row>
    <row r="18" spans="1:10" ht="14.25" customHeight="1">
      <c r="A18" s="348"/>
      <c r="B18" s="66"/>
      <c r="C18" s="66"/>
      <c r="D18" s="72">
        <f>SUM(D9:D17)</f>
        <v>618967</v>
      </c>
      <c r="E18" s="66"/>
      <c r="F18" s="72">
        <f>SUM(F9:F17)</f>
        <v>629935</v>
      </c>
      <c r="G18" s="66"/>
    </row>
    <row r="19" spans="1:10" ht="15">
      <c r="A19" s="331" t="s">
        <v>88</v>
      </c>
      <c r="B19" s="66"/>
      <c r="C19" s="66"/>
      <c r="D19" s="259"/>
      <c r="E19" s="66"/>
      <c r="F19" s="273"/>
      <c r="G19" s="66"/>
      <c r="H19" s="121"/>
    </row>
    <row r="20" spans="1:10" ht="15">
      <c r="A20" s="345" t="s">
        <v>89</v>
      </c>
      <c r="B20" s="69"/>
      <c r="C20" s="69">
        <v>21</v>
      </c>
      <c r="D20" s="170">
        <v>285025</v>
      </c>
      <c r="E20" s="69"/>
      <c r="F20" s="170">
        <v>287569</v>
      </c>
      <c r="G20" s="69"/>
    </row>
    <row r="21" spans="1:10" ht="15">
      <c r="A21" s="345" t="s">
        <v>90</v>
      </c>
      <c r="B21" s="69"/>
      <c r="C21" s="125">
        <v>22</v>
      </c>
      <c r="D21" s="170">
        <v>246627</v>
      </c>
      <c r="E21" s="125"/>
      <c r="F21" s="170">
        <v>250707</v>
      </c>
      <c r="G21" s="125"/>
    </row>
    <row r="22" spans="1:10" ht="15">
      <c r="A22" s="345" t="s">
        <v>91</v>
      </c>
      <c r="B22" s="69"/>
      <c r="C22" s="125">
        <v>23</v>
      </c>
      <c r="D22" s="170">
        <v>8692</v>
      </c>
      <c r="E22" s="125"/>
      <c r="F22" s="170">
        <v>6682</v>
      </c>
      <c r="G22" s="125"/>
      <c r="H22" s="71"/>
      <c r="J22" s="71"/>
    </row>
    <row r="23" spans="1:10" ht="15">
      <c r="A23" s="345" t="s">
        <v>92</v>
      </c>
      <c r="B23" s="69"/>
      <c r="C23" s="125"/>
      <c r="D23" s="170">
        <v>80</v>
      </c>
      <c r="E23" s="125"/>
      <c r="F23" s="170">
        <v>0</v>
      </c>
      <c r="G23" s="125"/>
      <c r="H23" s="71"/>
      <c r="J23" s="71"/>
    </row>
    <row r="24" spans="1:10" ht="15">
      <c r="A24" s="345" t="s">
        <v>93</v>
      </c>
      <c r="B24" s="69"/>
      <c r="C24" s="69">
        <v>24</v>
      </c>
      <c r="D24" s="170">
        <v>44735</v>
      </c>
      <c r="E24" s="69"/>
      <c r="F24" s="170">
        <v>41926</v>
      </c>
      <c r="G24" s="69"/>
    </row>
    <row r="25" spans="1:10" ht="15">
      <c r="A25" s="345" t="s">
        <v>94</v>
      </c>
      <c r="B25" s="69"/>
      <c r="C25" s="69">
        <v>25</v>
      </c>
      <c r="D25" s="170">
        <v>20668</v>
      </c>
      <c r="E25" s="69"/>
      <c r="F25" s="170">
        <v>25293</v>
      </c>
      <c r="G25" s="69"/>
    </row>
    <row r="26" spans="1:10" ht="14.25">
      <c r="A26" s="59"/>
      <c r="B26" s="66"/>
      <c r="C26" s="69"/>
      <c r="D26" s="72">
        <f>SUM(D20:D25)</f>
        <v>605827</v>
      </c>
      <c r="E26" s="69"/>
      <c r="F26" s="72">
        <f>SUM(F20:F25)</f>
        <v>612177</v>
      </c>
      <c r="G26" s="69"/>
    </row>
    <row r="27" spans="1:10" ht="6.75" customHeight="1">
      <c r="A27" s="59"/>
      <c r="B27" s="66"/>
      <c r="C27" s="69"/>
      <c r="D27" s="73"/>
      <c r="E27" s="69"/>
      <c r="F27" s="73"/>
      <c r="G27" s="69"/>
    </row>
    <row r="28" spans="1:10" ht="15" thickBot="1">
      <c r="A28" s="331" t="s">
        <v>95</v>
      </c>
      <c r="B28" s="66"/>
      <c r="C28" s="69"/>
      <c r="D28" s="75">
        <f>SUM(D26,D18)</f>
        <v>1224794</v>
      </c>
      <c r="E28" s="69"/>
      <c r="F28" s="75">
        <f>SUM(F26,F18)</f>
        <v>1242112</v>
      </c>
      <c r="G28" s="69"/>
      <c r="H28" s="122"/>
    </row>
    <row r="29" spans="1:10" ht="8.25" customHeight="1" thickTop="1">
      <c r="A29" s="331"/>
      <c r="B29" s="66"/>
      <c r="C29" s="66"/>
      <c r="D29" s="73"/>
      <c r="E29" s="66"/>
      <c r="F29" s="73"/>
      <c r="G29" s="66"/>
    </row>
    <row r="30" spans="1:10" ht="14.25">
      <c r="A30" s="331" t="s">
        <v>96</v>
      </c>
      <c r="B30" s="21"/>
      <c r="C30" s="21"/>
      <c r="D30" s="73"/>
      <c r="E30" s="21"/>
      <c r="F30" s="73"/>
      <c r="G30" s="21"/>
    </row>
    <row r="31" spans="1:10" ht="14.25">
      <c r="A31" s="349" t="s">
        <v>97</v>
      </c>
      <c r="B31" s="21"/>
      <c r="C31" s="21"/>
      <c r="D31" s="76"/>
      <c r="E31" s="21"/>
      <c r="F31" s="76"/>
      <c r="G31" s="21"/>
    </row>
    <row r="32" spans="1:10" ht="15">
      <c r="A32" s="350" t="s">
        <v>98</v>
      </c>
      <c r="B32" s="77"/>
      <c r="C32" s="77"/>
      <c r="D32" s="170">
        <v>134798</v>
      </c>
      <c r="E32" s="77"/>
      <c r="F32" s="170">
        <v>134798</v>
      </c>
      <c r="G32" s="77"/>
    </row>
    <row r="33" spans="1:10" ht="15">
      <c r="A33" s="345" t="s">
        <v>99</v>
      </c>
      <c r="B33" s="77"/>
      <c r="C33" s="77"/>
      <c r="D33" s="170">
        <v>58993</v>
      </c>
      <c r="E33" s="77"/>
      <c r="F33" s="170">
        <v>57701</v>
      </c>
      <c r="G33" s="77"/>
      <c r="J33" s="254"/>
    </row>
    <row r="34" spans="1:10" ht="15">
      <c r="A34" s="345" t="s">
        <v>100</v>
      </c>
      <c r="B34" s="77"/>
      <c r="D34" s="170">
        <v>390594</v>
      </c>
      <c r="E34" s="77"/>
      <c r="F34" s="170">
        <v>360770</v>
      </c>
      <c r="G34" s="77"/>
      <c r="H34" s="124"/>
      <c r="J34" s="254"/>
    </row>
    <row r="35" spans="1:10" ht="14.25">
      <c r="A35" s="331"/>
      <c r="B35" s="66"/>
      <c r="C35" s="77">
        <v>26</v>
      </c>
      <c r="D35" s="78">
        <f>SUM(D32:D34)</f>
        <v>584385</v>
      </c>
      <c r="E35" s="69"/>
      <c r="F35" s="78">
        <f>SUM(F32:F34)</f>
        <v>553269</v>
      </c>
      <c r="G35" s="69"/>
    </row>
    <row r="36" spans="1:10" ht="9" customHeight="1">
      <c r="A36" s="331"/>
      <c r="B36" s="66"/>
      <c r="C36" s="69"/>
      <c r="D36" s="79"/>
      <c r="E36" s="69"/>
      <c r="F36" s="79"/>
      <c r="G36" s="69"/>
    </row>
    <row r="37" spans="1:10" ht="14.25">
      <c r="A37" s="351" t="s">
        <v>101</v>
      </c>
      <c r="B37" s="66"/>
      <c r="C37" s="69"/>
      <c r="D37" s="80">
        <v>12785</v>
      </c>
      <c r="E37" s="69"/>
      <c r="F37" s="80">
        <v>13326</v>
      </c>
      <c r="G37" s="69"/>
    </row>
    <row r="38" spans="1:10" ht="7.5" customHeight="1">
      <c r="A38" s="351"/>
      <c r="B38" s="66"/>
      <c r="C38" s="69"/>
      <c r="D38" s="79"/>
      <c r="E38" s="69"/>
      <c r="F38" s="79"/>
      <c r="G38" s="69"/>
    </row>
    <row r="39" spans="1:10" ht="14.25">
      <c r="A39" s="352" t="s">
        <v>102</v>
      </c>
      <c r="B39" s="66"/>
      <c r="C39" s="69">
        <v>26</v>
      </c>
      <c r="D39" s="80">
        <f>D37+D35</f>
        <v>597170</v>
      </c>
      <c r="E39" s="69"/>
      <c r="F39" s="80">
        <f>F37+F35</f>
        <v>566595</v>
      </c>
      <c r="G39" s="69"/>
    </row>
    <row r="40" spans="1:10" ht="9" customHeight="1">
      <c r="A40" s="352"/>
      <c r="B40" s="66"/>
      <c r="C40" s="69"/>
      <c r="D40" s="79"/>
      <c r="E40" s="69"/>
      <c r="F40" s="79"/>
      <c r="G40" s="69"/>
    </row>
    <row r="41" spans="1:10" ht="15">
      <c r="A41" s="353" t="s">
        <v>103</v>
      </c>
      <c r="B41" s="66"/>
      <c r="C41" s="66"/>
      <c r="D41" s="74"/>
      <c r="E41" s="66"/>
      <c r="F41" s="74"/>
      <c r="G41" s="66"/>
    </row>
    <row r="42" spans="1:10" ht="15">
      <c r="A42" s="331" t="s">
        <v>104</v>
      </c>
      <c r="B42" s="77"/>
      <c r="C42" s="77"/>
      <c r="D42" s="74"/>
      <c r="E42" s="77"/>
      <c r="F42" s="74"/>
      <c r="G42" s="77"/>
    </row>
    <row r="43" spans="1:10" ht="15">
      <c r="A43" s="345" t="s">
        <v>105</v>
      </c>
      <c r="B43" s="77"/>
      <c r="C43" s="77">
        <v>27</v>
      </c>
      <c r="D43" s="70">
        <v>50414</v>
      </c>
      <c r="E43" s="77"/>
      <c r="F43" s="70">
        <v>34567</v>
      </c>
      <c r="G43" s="77"/>
    </row>
    <row r="44" spans="1:10" ht="15">
      <c r="A44" s="346" t="s">
        <v>106</v>
      </c>
      <c r="B44" s="77"/>
      <c r="C44" s="77"/>
      <c r="D44" s="70">
        <f>6479-1</f>
        <v>6478</v>
      </c>
      <c r="E44" s="77"/>
      <c r="F44" s="70">
        <v>7937</v>
      </c>
      <c r="G44" s="77"/>
    </row>
    <row r="45" spans="1:10" ht="15">
      <c r="A45" s="346" t="s">
        <v>107</v>
      </c>
      <c r="B45" s="77"/>
      <c r="C45" s="77">
        <v>28</v>
      </c>
      <c r="D45" s="70">
        <v>8849</v>
      </c>
      <c r="E45" s="77"/>
      <c r="F45" s="70">
        <v>8783</v>
      </c>
      <c r="G45" s="77"/>
    </row>
    <row r="46" spans="1:10" ht="15">
      <c r="A46" s="345" t="s">
        <v>108</v>
      </c>
      <c r="B46" s="77"/>
      <c r="C46" s="77">
        <v>29</v>
      </c>
      <c r="D46" s="70">
        <v>7405</v>
      </c>
      <c r="E46" s="77"/>
      <c r="F46" s="70">
        <v>7339</v>
      </c>
      <c r="G46" s="77"/>
      <c r="H46" s="124"/>
    </row>
    <row r="47" spans="1:10" ht="15">
      <c r="A47" s="354" t="s">
        <v>109</v>
      </c>
      <c r="B47" s="77"/>
      <c r="C47" s="77">
        <v>30</v>
      </c>
      <c r="D47" s="70">
        <v>46132</v>
      </c>
      <c r="E47" s="77"/>
      <c r="F47" s="70">
        <v>49593</v>
      </c>
      <c r="G47" s="77"/>
    </row>
    <row r="48" spans="1:10" ht="15">
      <c r="A48" s="354" t="s">
        <v>110</v>
      </c>
      <c r="B48" s="77"/>
      <c r="C48" s="77">
        <v>31</v>
      </c>
      <c r="D48" s="70">
        <v>7875</v>
      </c>
      <c r="E48" s="77"/>
      <c r="F48" s="70">
        <v>10422</v>
      </c>
      <c r="G48" s="77"/>
    </row>
    <row r="49" spans="1:11" ht="15">
      <c r="A49" s="345" t="s">
        <v>111</v>
      </c>
      <c r="B49" s="77"/>
      <c r="C49" s="77">
        <v>32</v>
      </c>
      <c r="D49" s="70">
        <f>20373-7875</f>
        <v>12498</v>
      </c>
      <c r="E49" s="77"/>
      <c r="F49" s="70">
        <f>22847-10422</f>
        <v>12425</v>
      </c>
      <c r="G49" s="77"/>
    </row>
    <row r="50" spans="1:11" ht="15">
      <c r="A50" s="348"/>
      <c r="B50" s="66"/>
      <c r="C50" s="77"/>
      <c r="D50" s="248">
        <f>SUM(D43:D49)</f>
        <v>139651</v>
      </c>
      <c r="E50" s="77"/>
      <c r="F50" s="248">
        <f>SUM(F43:F49)</f>
        <v>131066</v>
      </c>
      <c r="G50" s="77"/>
      <c r="H50" s="81"/>
    </row>
    <row r="51" spans="1:11" ht="14.25" customHeight="1">
      <c r="A51"/>
    </row>
    <row r="52" spans="1:11" ht="15">
      <c r="A52" s="331" t="s">
        <v>112</v>
      </c>
      <c r="B52" s="82"/>
      <c r="C52" s="82"/>
      <c r="D52" s="83"/>
      <c r="E52" s="82"/>
      <c r="F52" s="83"/>
      <c r="G52" s="82"/>
    </row>
    <row r="53" spans="1:11" s="124" customFormat="1" ht="15">
      <c r="A53" s="354" t="s">
        <v>113</v>
      </c>
      <c r="B53" s="69"/>
      <c r="C53" s="69">
        <v>33</v>
      </c>
      <c r="D53" s="70">
        <v>215820</v>
      </c>
      <c r="E53" s="69"/>
      <c r="F53" s="70">
        <v>255281</v>
      </c>
      <c r="G53" s="69"/>
    </row>
    <row r="54" spans="1:11" ht="15">
      <c r="A54" s="354" t="s">
        <v>114</v>
      </c>
      <c r="B54" s="69"/>
      <c r="C54" s="69">
        <v>27</v>
      </c>
      <c r="D54" s="70">
        <v>12484</v>
      </c>
      <c r="E54" s="69"/>
      <c r="F54" s="70">
        <v>31172</v>
      </c>
      <c r="G54" s="69"/>
    </row>
    <row r="55" spans="1:11" ht="15">
      <c r="A55" s="354" t="s">
        <v>115</v>
      </c>
      <c r="B55" s="69"/>
      <c r="C55" s="69">
        <v>34</v>
      </c>
      <c r="D55" s="70">
        <v>172919</v>
      </c>
      <c r="E55" s="69"/>
      <c r="F55" s="70">
        <v>164919</v>
      </c>
      <c r="G55" s="69"/>
    </row>
    <row r="56" spans="1:11" ht="15">
      <c r="A56" s="354" t="s">
        <v>116</v>
      </c>
      <c r="B56" s="69"/>
      <c r="C56" s="69">
        <v>35</v>
      </c>
      <c r="D56" s="70">
        <v>2183</v>
      </c>
      <c r="E56" s="125"/>
      <c r="F56" s="70">
        <v>2367</v>
      </c>
      <c r="G56" s="125"/>
      <c r="H56" s="71"/>
      <c r="I56" s="71"/>
    </row>
    <row r="57" spans="1:11" ht="15">
      <c r="A57" s="354" t="s">
        <v>117</v>
      </c>
      <c r="B57" s="69"/>
      <c r="C57" s="69">
        <v>36</v>
      </c>
      <c r="D57" s="70">
        <v>30924</v>
      </c>
      <c r="E57" s="69"/>
      <c r="F57" s="70">
        <v>36591</v>
      </c>
      <c r="G57" s="69"/>
    </row>
    <row r="58" spans="1:11" ht="15">
      <c r="A58" s="354" t="s">
        <v>118</v>
      </c>
      <c r="B58" s="69"/>
      <c r="C58" s="69">
        <v>30</v>
      </c>
      <c r="D58" s="70">
        <v>16635</v>
      </c>
      <c r="E58" s="69"/>
      <c r="F58" s="70">
        <v>17951</v>
      </c>
      <c r="G58" s="69"/>
    </row>
    <row r="59" spans="1:11" ht="15">
      <c r="A59" s="355" t="s">
        <v>119</v>
      </c>
      <c r="B59" s="69"/>
      <c r="C59" s="69">
        <v>37</v>
      </c>
      <c r="D59" s="70">
        <v>18429</v>
      </c>
      <c r="E59" s="69"/>
      <c r="F59" s="70">
        <v>17996</v>
      </c>
      <c r="G59" s="69"/>
      <c r="H59" s="71"/>
      <c r="I59" s="71"/>
    </row>
    <row r="60" spans="1:11" ht="15">
      <c r="A60" s="354" t="s">
        <v>120</v>
      </c>
      <c r="B60" s="69"/>
      <c r="C60" s="69">
        <v>38</v>
      </c>
      <c r="D60" s="70">
        <v>6956</v>
      </c>
      <c r="E60" s="69"/>
      <c r="F60" s="70">
        <v>6590</v>
      </c>
      <c r="G60" s="69"/>
    </row>
    <row r="61" spans="1:11" ht="15">
      <c r="A61" s="354" t="s">
        <v>121</v>
      </c>
      <c r="B61" s="69"/>
      <c r="C61" s="69">
        <v>39</v>
      </c>
      <c r="D61" s="70">
        <f>28258-16635</f>
        <v>11623</v>
      </c>
      <c r="E61" s="69"/>
      <c r="F61" s="70">
        <f>29535-17951</f>
        <v>11584</v>
      </c>
      <c r="G61" s="69"/>
      <c r="K61" s="81"/>
    </row>
    <row r="62" spans="1:11" ht="14.25">
      <c r="A62" s="331"/>
      <c r="B62" s="66"/>
      <c r="C62" s="66"/>
      <c r="D62" s="78">
        <f>SUM(D53:D61)</f>
        <v>487973</v>
      </c>
      <c r="E62" s="66"/>
      <c r="F62" s="78">
        <f>SUM(F53:F61)</f>
        <v>544451</v>
      </c>
      <c r="G62" s="66"/>
      <c r="H62" s="81"/>
    </row>
    <row r="63" spans="1:11" ht="7.5" customHeight="1">
      <c r="A63" s="331"/>
      <c r="B63" s="66"/>
      <c r="C63" s="66"/>
      <c r="D63" s="79"/>
      <c r="E63" s="66"/>
      <c r="F63" s="79"/>
      <c r="G63" s="66"/>
    </row>
    <row r="64" spans="1:11" ht="14.25">
      <c r="A64" s="353" t="s">
        <v>122</v>
      </c>
      <c r="B64" s="66"/>
      <c r="C64" s="66"/>
      <c r="D64" s="80">
        <f>D50+D62</f>
        <v>627624</v>
      </c>
      <c r="E64" s="66"/>
      <c r="F64" s="80">
        <f>F50+F62</f>
        <v>675517</v>
      </c>
      <c r="G64" s="66"/>
      <c r="H64" s="81"/>
    </row>
    <row r="65" spans="1:10" ht="6.75" customHeight="1">
      <c r="A65" s="356"/>
      <c r="B65" s="66"/>
      <c r="C65" s="66"/>
      <c r="D65" s="79"/>
      <c r="E65" s="66"/>
      <c r="F65" s="79"/>
      <c r="G65" s="66"/>
    </row>
    <row r="66" spans="1:10" ht="15" thickBot="1">
      <c r="A66" s="331" t="s">
        <v>123</v>
      </c>
      <c r="B66" s="66"/>
      <c r="C66" s="66"/>
      <c r="D66" s="75">
        <f>D64+D39</f>
        <v>1224794</v>
      </c>
      <c r="E66" s="66"/>
      <c r="F66" s="75">
        <f>F64+F39</f>
        <v>1242112</v>
      </c>
      <c r="G66" s="66"/>
    </row>
    <row r="67" spans="1:10" ht="15.75" thickTop="1">
      <c r="A67" s="68"/>
      <c r="B67" s="69"/>
      <c r="C67" s="84"/>
      <c r="D67" s="129">
        <f>D28-D66</f>
        <v>0</v>
      </c>
      <c r="E67" s="84"/>
      <c r="F67" s="129">
        <f>F28-F66</f>
        <v>0</v>
      </c>
      <c r="G67" s="84"/>
      <c r="J67" s="81"/>
    </row>
    <row r="68" spans="1:10" ht="15">
      <c r="A68" s="68"/>
      <c r="B68" s="69"/>
      <c r="C68" s="84"/>
      <c r="D68" s="129"/>
      <c r="E68" s="84"/>
      <c r="F68" s="129"/>
      <c r="G68" s="84"/>
    </row>
    <row r="69" spans="1:10" ht="15">
      <c r="A69" s="43" t="s">
        <v>71</v>
      </c>
      <c r="B69" s="69"/>
      <c r="C69" s="84"/>
      <c r="D69" s="129"/>
      <c r="E69" s="84"/>
      <c r="F69" s="129"/>
      <c r="G69" s="84"/>
    </row>
    <row r="70" spans="1:10" ht="15">
      <c r="A70" s="68"/>
      <c r="B70" s="69"/>
      <c r="C70" s="84"/>
      <c r="D70" s="129"/>
      <c r="E70" s="84"/>
      <c r="F70" s="129"/>
      <c r="G70" s="84"/>
    </row>
    <row r="71" spans="1:10" ht="15">
      <c r="A71" s="85"/>
      <c r="B71" s="69"/>
      <c r="C71" s="86"/>
      <c r="D71" s="87"/>
      <c r="E71" s="86"/>
      <c r="F71" s="87"/>
      <c r="G71" s="86"/>
    </row>
    <row r="72" spans="1:10" ht="17.25" customHeight="1">
      <c r="A72" s="50"/>
      <c r="B72" s="50"/>
      <c r="C72" s="50"/>
      <c r="D72" s="88"/>
      <c r="E72" s="50"/>
      <c r="F72" s="88"/>
      <c r="G72" s="50"/>
    </row>
    <row r="73" spans="1:10" ht="8.25" customHeight="1">
      <c r="A73" s="50"/>
      <c r="B73" s="50"/>
      <c r="C73" s="50"/>
      <c r="D73" s="88"/>
      <c r="E73" s="50"/>
      <c r="F73" s="88"/>
      <c r="G73" s="50"/>
    </row>
    <row r="74" spans="1:10" s="13" customFormat="1" ht="15">
      <c r="A74" s="44" t="s">
        <v>11</v>
      </c>
      <c r="B74" s="17"/>
      <c r="C74" s="17"/>
      <c r="D74" s="89"/>
      <c r="E74" s="17"/>
      <c r="F74" s="89"/>
      <c r="G74" s="17"/>
    </row>
    <row r="75" spans="1:10" s="13" customFormat="1" ht="15">
      <c r="A75" s="45" t="s">
        <v>7</v>
      </c>
      <c r="B75" s="17"/>
      <c r="C75" s="17"/>
      <c r="D75" s="89"/>
      <c r="E75" s="17"/>
      <c r="F75" s="89"/>
      <c r="G75" s="17"/>
    </row>
    <row r="76" spans="1:10" s="13" customFormat="1" ht="9" customHeight="1">
      <c r="A76" s="45"/>
      <c r="B76" s="17"/>
      <c r="C76" s="17"/>
      <c r="D76" s="89"/>
      <c r="E76" s="17"/>
      <c r="F76" s="89"/>
      <c r="G76" s="17"/>
    </row>
    <row r="77" spans="1:10" s="13" customFormat="1" ht="7.5" customHeight="1">
      <c r="A77" s="45"/>
      <c r="B77" s="17"/>
      <c r="C77" s="17"/>
      <c r="D77" s="89"/>
      <c r="E77" s="17"/>
      <c r="F77" s="89"/>
      <c r="G77" s="17"/>
    </row>
    <row r="78" spans="1:10" s="13" customFormat="1" ht="15">
      <c r="A78" s="46" t="s">
        <v>72</v>
      </c>
      <c r="B78" s="283"/>
      <c r="C78" s="283"/>
      <c r="D78" s="89"/>
      <c r="E78" s="283"/>
      <c r="F78" s="89"/>
      <c r="G78" s="17"/>
    </row>
    <row r="79" spans="1:10" s="13" customFormat="1" ht="15">
      <c r="A79" s="47" t="s">
        <v>16</v>
      </c>
      <c r="B79" s="283"/>
      <c r="C79" s="283"/>
      <c r="D79" s="89"/>
      <c r="E79" s="283"/>
      <c r="F79" s="89"/>
      <c r="G79" s="17"/>
    </row>
    <row r="80" spans="1:10" s="13" customFormat="1" ht="10.5" customHeight="1">
      <c r="A80" s="48"/>
      <c r="B80" s="283"/>
      <c r="C80" s="283"/>
      <c r="D80" s="89"/>
      <c r="E80" s="283"/>
      <c r="F80" s="89"/>
      <c r="G80" s="17"/>
    </row>
    <row r="81" spans="1:6" ht="15">
      <c r="A81" s="49" t="s">
        <v>17</v>
      </c>
      <c r="B81" s="298"/>
      <c r="C81" s="298"/>
      <c r="D81" s="299"/>
      <c r="E81" s="298"/>
      <c r="F81" s="299"/>
    </row>
    <row r="82" spans="1:6" ht="15">
      <c r="A82" s="130" t="s">
        <v>18</v>
      </c>
      <c r="B82" s="298"/>
      <c r="C82" s="298"/>
      <c r="D82" s="299"/>
      <c r="E82" s="298"/>
      <c r="F82" s="299"/>
    </row>
    <row r="83" spans="1:6" ht="15">
      <c r="A83" s="300"/>
      <c r="B83" s="298"/>
      <c r="C83" s="298"/>
      <c r="D83" s="299"/>
      <c r="E83" s="298"/>
      <c r="F83" s="299"/>
    </row>
    <row r="84" spans="1:6" ht="15">
      <c r="A84" s="90"/>
    </row>
    <row r="85" spans="1:6" ht="15">
      <c r="A85" s="90"/>
    </row>
    <row r="86" spans="1:6" ht="15">
      <c r="A86" s="90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0"/>
  <sheetViews>
    <sheetView view="pageBreakPreview" zoomScale="77" zoomScaleNormal="100" zoomScaleSheetLayoutView="77" workbookViewId="0"/>
  </sheetViews>
  <sheetFormatPr defaultColWidth="2.5703125" defaultRowHeight="15.75"/>
  <cols>
    <col min="1" max="1" width="85.28515625" style="112" customWidth="1"/>
    <col min="2" max="2" width="13.7109375" style="108" customWidth="1"/>
    <col min="3" max="3" width="13.5703125" style="108" customWidth="1"/>
    <col min="4" max="4" width="2.28515625" style="108" customWidth="1"/>
    <col min="5" max="5" width="13.5703125" style="108" customWidth="1"/>
    <col min="6" max="6" width="8.7109375" style="104" bestFit="1" customWidth="1"/>
    <col min="7" max="29" width="11.5703125" style="94" customWidth="1"/>
    <col min="30" max="16384" width="2.5703125" style="94"/>
  </cols>
  <sheetData>
    <row r="1" spans="1:7" s="91" customFormat="1" ht="15">
      <c r="A1" s="357" t="s">
        <v>5</v>
      </c>
      <c r="B1" s="135"/>
      <c r="C1" s="135"/>
      <c r="D1" s="135"/>
      <c r="E1" s="135"/>
      <c r="F1" s="136"/>
    </row>
    <row r="2" spans="1:7" s="92" customFormat="1" ht="15">
      <c r="A2" s="358" t="s">
        <v>38</v>
      </c>
      <c r="B2" s="137"/>
      <c r="C2" s="137"/>
      <c r="D2" s="137"/>
      <c r="E2" s="137"/>
      <c r="F2" s="136"/>
    </row>
    <row r="3" spans="1:7" s="92" customFormat="1" ht="15">
      <c r="A3" s="331" t="s">
        <v>39</v>
      </c>
      <c r="B3" s="138"/>
      <c r="C3" s="138"/>
      <c r="D3" s="138"/>
      <c r="E3" s="138"/>
      <c r="F3" s="138"/>
    </row>
    <row r="4" spans="1:7" ht="45">
      <c r="B4" s="139" t="s">
        <v>73</v>
      </c>
      <c r="C4" s="270" t="s">
        <v>177</v>
      </c>
      <c r="D4" s="269"/>
      <c r="E4" s="270" t="s">
        <v>178</v>
      </c>
      <c r="F4" s="93"/>
    </row>
    <row r="5" spans="1:7" ht="14.25" customHeight="1">
      <c r="A5" s="140"/>
      <c r="B5" s="95"/>
      <c r="C5" s="272" t="s">
        <v>0</v>
      </c>
      <c r="D5" s="269"/>
      <c r="E5" s="272" t="s">
        <v>0</v>
      </c>
      <c r="F5" s="93"/>
    </row>
    <row r="6" spans="1:7" ht="20.25">
      <c r="A6" s="140"/>
      <c r="B6" s="95"/>
      <c r="C6" s="96"/>
      <c r="D6" s="95"/>
      <c r="E6" s="96"/>
      <c r="F6" s="93"/>
    </row>
    <row r="7" spans="1:7" ht="15">
      <c r="A7" s="359" t="s">
        <v>126</v>
      </c>
      <c r="B7" s="97"/>
      <c r="C7" s="103"/>
      <c r="D7" s="97"/>
      <c r="E7" s="103"/>
      <c r="F7" s="141"/>
    </row>
    <row r="8" spans="1:7" ht="15">
      <c r="A8" s="360" t="s">
        <v>127</v>
      </c>
      <c r="B8" s="134"/>
      <c r="C8" s="118">
        <v>775978</v>
      </c>
      <c r="D8" s="97"/>
      <c r="E8" s="118">
        <v>631981</v>
      </c>
      <c r="F8" s="118"/>
      <c r="G8" s="98"/>
    </row>
    <row r="9" spans="1:7" ht="15">
      <c r="A9" s="360" t="s">
        <v>128</v>
      </c>
      <c r="B9" s="134"/>
      <c r="C9" s="118">
        <v>-708413</v>
      </c>
      <c r="D9" s="97"/>
      <c r="E9" s="118">
        <v>-639453</v>
      </c>
      <c r="F9" s="118"/>
      <c r="G9" s="98"/>
    </row>
    <row r="10" spans="1:7" ht="15">
      <c r="A10" s="360" t="s">
        <v>129</v>
      </c>
      <c r="B10" s="134"/>
      <c r="C10" s="118">
        <v>-72108</v>
      </c>
      <c r="D10" s="97"/>
      <c r="E10" s="118">
        <v>-63221</v>
      </c>
      <c r="F10" s="118"/>
      <c r="G10" s="98"/>
    </row>
    <row r="11" spans="1:7" s="99" customFormat="1" ht="15">
      <c r="A11" s="360" t="s">
        <v>130</v>
      </c>
      <c r="B11" s="134"/>
      <c r="C11" s="118">
        <v>-38223</v>
      </c>
      <c r="D11" s="97"/>
      <c r="E11" s="118">
        <v>-35669</v>
      </c>
      <c r="F11" s="118"/>
      <c r="G11" s="98"/>
    </row>
    <row r="12" spans="1:7" s="99" customFormat="1" ht="15">
      <c r="A12" s="360" t="s">
        <v>131</v>
      </c>
      <c r="B12" s="134"/>
      <c r="C12" s="118">
        <v>4244</v>
      </c>
      <c r="D12" s="97"/>
      <c r="E12" s="118">
        <v>7677</v>
      </c>
      <c r="F12" s="118"/>
      <c r="G12" s="98"/>
    </row>
    <row r="13" spans="1:7" s="99" customFormat="1" ht="15">
      <c r="A13" s="360" t="s">
        <v>132</v>
      </c>
      <c r="B13" s="134"/>
      <c r="C13" s="118">
        <v>-4440</v>
      </c>
      <c r="D13" s="97"/>
      <c r="E13" s="118">
        <v>-4718</v>
      </c>
      <c r="F13" s="118"/>
      <c r="G13" s="98"/>
    </row>
    <row r="14" spans="1:7" s="99" customFormat="1" ht="15">
      <c r="A14" s="360" t="s">
        <v>133</v>
      </c>
      <c r="B14" s="134"/>
      <c r="C14" s="118">
        <v>8</v>
      </c>
      <c r="D14" s="97"/>
      <c r="E14" s="118">
        <v>0</v>
      </c>
      <c r="F14" s="118"/>
      <c r="G14" s="98"/>
    </row>
    <row r="15" spans="1:7" s="99" customFormat="1" ht="15">
      <c r="A15" s="360" t="s">
        <v>134</v>
      </c>
      <c r="B15" s="134"/>
      <c r="C15" s="118">
        <v>-3868</v>
      </c>
      <c r="D15" s="97"/>
      <c r="E15" s="118">
        <v>-4951</v>
      </c>
      <c r="F15" s="118"/>
      <c r="G15" s="98"/>
    </row>
    <row r="16" spans="1:7" s="99" customFormat="1" ht="15">
      <c r="A16" s="360" t="s">
        <v>135</v>
      </c>
      <c r="B16" s="134"/>
      <c r="C16" s="118">
        <v>-175</v>
      </c>
      <c r="D16" s="97"/>
      <c r="E16" s="118">
        <v>-922</v>
      </c>
      <c r="F16" s="118"/>
      <c r="G16" s="98"/>
    </row>
    <row r="17" spans="1:10" ht="15">
      <c r="A17" s="360" t="s">
        <v>136</v>
      </c>
      <c r="B17" s="134"/>
      <c r="C17" s="118">
        <v>-164</v>
      </c>
      <c r="D17" s="97"/>
      <c r="E17" s="118">
        <v>-729</v>
      </c>
      <c r="F17" s="118"/>
      <c r="G17" s="98"/>
      <c r="H17" s="144"/>
      <c r="I17" s="144"/>
      <c r="J17" s="144"/>
    </row>
    <row r="18" spans="1:10" s="99" customFormat="1" ht="15">
      <c r="A18" s="359" t="s">
        <v>137</v>
      </c>
      <c r="B18" s="97"/>
      <c r="C18" s="100">
        <f>SUM(C8:C17)</f>
        <v>-47161</v>
      </c>
      <c r="D18" s="97"/>
      <c r="E18" s="100">
        <f>SUM(E8:E17)</f>
        <v>-110005</v>
      </c>
      <c r="F18" s="145"/>
    </row>
    <row r="19" spans="1:10" s="99" customFormat="1" ht="15">
      <c r="A19" s="359"/>
      <c r="B19" s="97"/>
      <c r="C19" s="103"/>
      <c r="D19" s="97"/>
      <c r="E19" s="103"/>
      <c r="F19" s="141"/>
    </row>
    <row r="20" spans="1:10" s="99" customFormat="1" ht="15">
      <c r="A20" s="361" t="s">
        <v>138</v>
      </c>
      <c r="B20" s="97"/>
      <c r="C20" s="103"/>
      <c r="D20" s="97"/>
      <c r="E20" s="103"/>
      <c r="F20" s="141"/>
    </row>
    <row r="21" spans="1:10" ht="15">
      <c r="A21" s="360" t="s">
        <v>139</v>
      </c>
      <c r="B21" s="134"/>
      <c r="C21" s="118">
        <v>-11007</v>
      </c>
      <c r="D21" s="97"/>
      <c r="E21" s="118">
        <v>-12911</v>
      </c>
      <c r="F21" s="145"/>
      <c r="G21" s="98"/>
    </row>
    <row r="22" spans="1:10" ht="15">
      <c r="A22" s="362" t="s">
        <v>140</v>
      </c>
      <c r="B22" s="171"/>
      <c r="C22" s="118">
        <v>193</v>
      </c>
      <c r="D22" s="97"/>
      <c r="E22" s="118">
        <v>657</v>
      </c>
      <c r="F22" s="145"/>
      <c r="G22" s="98"/>
    </row>
    <row r="23" spans="1:10" ht="15">
      <c r="A23" s="362" t="s">
        <v>141</v>
      </c>
      <c r="B23" s="171"/>
      <c r="C23" s="118">
        <v>0</v>
      </c>
      <c r="D23" s="97"/>
      <c r="E23" s="118">
        <v>-379</v>
      </c>
      <c r="F23" s="145"/>
      <c r="G23" s="98"/>
    </row>
    <row r="24" spans="1:10" ht="15">
      <c r="A24" s="360" t="s">
        <v>142</v>
      </c>
      <c r="B24" s="171"/>
      <c r="C24" s="118">
        <v>675</v>
      </c>
      <c r="D24" s="97"/>
      <c r="E24" s="118">
        <v>0</v>
      </c>
      <c r="F24" s="145"/>
      <c r="G24" s="98"/>
    </row>
    <row r="25" spans="1:10" ht="15">
      <c r="A25" s="360" t="s">
        <v>143</v>
      </c>
      <c r="B25" s="134"/>
      <c r="C25" s="118">
        <v>-2214</v>
      </c>
      <c r="D25" s="97"/>
      <c r="E25" s="118">
        <v>-826</v>
      </c>
      <c r="F25" s="145"/>
      <c r="G25" s="98"/>
    </row>
    <row r="26" spans="1:10" ht="15">
      <c r="A26" s="360" t="s">
        <v>144</v>
      </c>
      <c r="B26" s="134"/>
      <c r="C26" s="118">
        <v>-2004</v>
      </c>
      <c r="D26" s="97"/>
      <c r="E26" s="118">
        <v>-4658</v>
      </c>
      <c r="F26" s="145"/>
      <c r="G26" s="98"/>
    </row>
    <row r="27" spans="1:10" ht="15">
      <c r="A27" s="360" t="s">
        <v>145</v>
      </c>
      <c r="B27" s="134"/>
      <c r="C27" s="118">
        <v>30</v>
      </c>
      <c r="D27" s="97"/>
      <c r="E27" s="118">
        <v>35</v>
      </c>
      <c r="F27" s="145"/>
      <c r="G27" s="98"/>
    </row>
    <row r="28" spans="1:10" ht="15">
      <c r="A28" s="360" t="s">
        <v>146</v>
      </c>
      <c r="B28" s="134"/>
      <c r="C28" s="118">
        <v>183</v>
      </c>
      <c r="D28" s="97"/>
      <c r="E28" s="118">
        <v>0</v>
      </c>
      <c r="F28" s="145"/>
      <c r="G28" s="98"/>
    </row>
    <row r="29" spans="1:10" ht="30.75" customHeight="1">
      <c r="A29" s="294" t="s">
        <v>147</v>
      </c>
      <c r="B29" s="134"/>
      <c r="C29" s="118">
        <v>455</v>
      </c>
      <c r="D29" s="97"/>
      <c r="E29" s="143">
        <v>0</v>
      </c>
      <c r="F29" s="145"/>
      <c r="G29" s="98"/>
    </row>
    <row r="30" spans="1:10" ht="15">
      <c r="A30" s="360" t="s">
        <v>148</v>
      </c>
      <c r="B30" s="147"/>
      <c r="C30" s="143">
        <v>-52</v>
      </c>
      <c r="D30" s="147"/>
      <c r="E30" s="302" t="s">
        <v>4</v>
      </c>
      <c r="F30" s="145"/>
      <c r="G30" s="98"/>
    </row>
    <row r="31" spans="1:10" ht="15">
      <c r="A31" s="360" t="s">
        <v>149</v>
      </c>
      <c r="B31" s="147"/>
      <c r="C31" s="143">
        <v>196</v>
      </c>
      <c r="D31" s="147"/>
      <c r="E31" s="143">
        <v>1</v>
      </c>
      <c r="F31" s="145"/>
      <c r="G31" s="98"/>
    </row>
    <row r="32" spans="1:10" ht="15">
      <c r="A32" s="360" t="s">
        <v>150</v>
      </c>
      <c r="B32" s="147"/>
      <c r="C32" s="143">
        <v>-277</v>
      </c>
      <c r="D32" s="147"/>
      <c r="E32" s="143">
        <v>-1595</v>
      </c>
      <c r="F32" s="145"/>
      <c r="G32" s="98"/>
    </row>
    <row r="33" spans="1:7" ht="15">
      <c r="A33" s="146" t="s">
        <v>154</v>
      </c>
      <c r="B33" s="134"/>
      <c r="C33" s="118">
        <v>-2660</v>
      </c>
      <c r="D33" s="97"/>
      <c r="E33" s="118">
        <v>-1617</v>
      </c>
      <c r="F33" s="145"/>
      <c r="G33" s="98"/>
    </row>
    <row r="34" spans="1:7" ht="15">
      <c r="A34" s="142" t="s">
        <v>155</v>
      </c>
      <c r="B34" s="134"/>
      <c r="C34" s="118">
        <v>1500</v>
      </c>
      <c r="D34" s="97"/>
      <c r="E34" s="118">
        <v>37152</v>
      </c>
      <c r="F34" s="145"/>
      <c r="G34" s="98"/>
    </row>
    <row r="35" spans="1:7" ht="15">
      <c r="A35" s="146" t="s">
        <v>153</v>
      </c>
      <c r="B35" s="134"/>
      <c r="C35" s="118">
        <v>-186</v>
      </c>
      <c r="D35" s="97"/>
      <c r="E35" s="118">
        <v>-1023</v>
      </c>
      <c r="F35" s="145"/>
      <c r="G35" s="98"/>
    </row>
    <row r="36" spans="1:7" ht="15">
      <c r="A36" s="142" t="s">
        <v>179</v>
      </c>
      <c r="B36" s="134"/>
      <c r="C36" s="132">
        <v>28</v>
      </c>
      <c r="D36" s="97"/>
      <c r="E36" s="132">
        <v>578</v>
      </c>
      <c r="F36" s="145"/>
      <c r="G36" s="98"/>
    </row>
    <row r="37" spans="1:7" ht="15">
      <c r="A37" s="360" t="s">
        <v>151</v>
      </c>
      <c r="B37" s="134"/>
      <c r="C37" s="118">
        <v>121</v>
      </c>
      <c r="D37" s="97"/>
      <c r="E37" s="118">
        <v>1524</v>
      </c>
      <c r="F37" s="145"/>
      <c r="G37" s="98"/>
    </row>
    <row r="38" spans="1:7" ht="15" hidden="1">
      <c r="A38" s="359" t="s">
        <v>152</v>
      </c>
      <c r="B38" s="134"/>
      <c r="C38" s="118">
        <v>0</v>
      </c>
      <c r="D38" s="97"/>
      <c r="E38" s="118">
        <v>0</v>
      </c>
      <c r="F38" s="145"/>
      <c r="G38" s="98"/>
    </row>
    <row r="39" spans="1:7" ht="15">
      <c r="A39" s="359" t="s">
        <v>152</v>
      </c>
      <c r="B39" s="148"/>
      <c r="C39" s="100">
        <f>SUM(C21:C38)</f>
        <v>-15019</v>
      </c>
      <c r="D39" s="97"/>
      <c r="E39" s="100">
        <f>SUM(E21:E38)</f>
        <v>16938</v>
      </c>
      <c r="F39" s="149"/>
    </row>
    <row r="40" spans="1:7" ht="15">
      <c r="A40" s="142"/>
      <c r="B40" s="97"/>
      <c r="C40" s="103"/>
      <c r="D40" s="97"/>
      <c r="E40" s="103"/>
      <c r="F40" s="141"/>
    </row>
    <row r="41" spans="1:7" ht="15">
      <c r="A41" s="361" t="s">
        <v>156</v>
      </c>
      <c r="B41" s="97"/>
      <c r="C41" s="150"/>
      <c r="D41" s="97"/>
      <c r="E41" s="150"/>
      <c r="F41" s="149"/>
    </row>
    <row r="42" spans="1:7" ht="30">
      <c r="A42" s="363" t="s">
        <v>157</v>
      </c>
      <c r="B42" s="134"/>
      <c r="C42" s="118">
        <v>191</v>
      </c>
      <c r="D42" s="97"/>
      <c r="E42" s="118">
        <v>8611</v>
      </c>
      <c r="F42" s="145"/>
      <c r="G42" s="98"/>
    </row>
    <row r="43" spans="1:7" ht="30">
      <c r="A43" s="363" t="s">
        <v>158</v>
      </c>
      <c r="B43" s="134"/>
      <c r="C43" s="118">
        <v>-40344</v>
      </c>
      <c r="D43" s="97"/>
      <c r="E43" s="118">
        <v>-16814</v>
      </c>
      <c r="F43" s="145"/>
      <c r="G43" s="98"/>
    </row>
    <row r="44" spans="1:7" ht="15">
      <c r="A44" s="363" t="s">
        <v>159</v>
      </c>
      <c r="B44" s="134"/>
      <c r="C44" s="118">
        <v>12939</v>
      </c>
      <c r="D44" s="97"/>
      <c r="E44" s="118">
        <v>13987</v>
      </c>
      <c r="F44" s="145"/>
      <c r="G44" s="98"/>
    </row>
    <row r="45" spans="1:7" ht="15">
      <c r="A45" s="363" t="s">
        <v>160</v>
      </c>
      <c r="B45" s="134"/>
      <c r="C45" s="118">
        <v>-12553</v>
      </c>
      <c r="D45" s="97"/>
      <c r="E45" s="118">
        <v>-8465</v>
      </c>
      <c r="F45" s="145"/>
      <c r="G45" s="98"/>
    </row>
    <row r="46" spans="1:7" ht="15">
      <c r="A46" s="151" t="s">
        <v>161</v>
      </c>
      <c r="B46" s="134"/>
      <c r="C46" s="118">
        <v>87</v>
      </c>
      <c r="D46" s="97"/>
      <c r="E46" s="118">
        <v>141</v>
      </c>
      <c r="F46" s="145"/>
      <c r="G46" s="98"/>
    </row>
    <row r="47" spans="1:7" ht="15">
      <c r="A47" s="142" t="s">
        <v>172</v>
      </c>
      <c r="B47" s="97"/>
      <c r="C47" s="118">
        <v>-83</v>
      </c>
      <c r="D47" s="97"/>
      <c r="E47" s="118">
        <v>-215</v>
      </c>
      <c r="F47" s="145"/>
      <c r="G47" s="98"/>
    </row>
    <row r="48" spans="1:7" ht="15">
      <c r="A48" s="142" t="s">
        <v>162</v>
      </c>
      <c r="B48" s="97"/>
      <c r="C48" s="118">
        <v>109479</v>
      </c>
      <c r="D48" s="97"/>
      <c r="E48" s="118">
        <v>102822</v>
      </c>
      <c r="F48" s="145"/>
      <c r="G48" s="98"/>
    </row>
    <row r="49" spans="1:11" ht="15">
      <c r="A49" s="364" t="s">
        <v>163</v>
      </c>
      <c r="B49" s="134"/>
      <c r="C49" s="118">
        <v>-292</v>
      </c>
      <c r="D49" s="97"/>
      <c r="E49" s="118">
        <v>-170</v>
      </c>
      <c r="F49" s="145"/>
      <c r="G49" s="98"/>
    </row>
    <row r="50" spans="1:11" ht="16.5" customHeight="1">
      <c r="A50" s="360" t="s">
        <v>164</v>
      </c>
      <c r="B50" s="134"/>
      <c r="C50" s="143">
        <v>-1308</v>
      </c>
      <c r="D50" s="97"/>
      <c r="E50" s="143">
        <v>-697</v>
      </c>
      <c r="F50" s="145"/>
      <c r="G50" s="98"/>
    </row>
    <row r="51" spans="1:11" s="99" customFormat="1" ht="15">
      <c r="A51" s="360" t="s">
        <v>165</v>
      </c>
      <c r="B51" s="134"/>
      <c r="C51" s="118">
        <v>-10608</v>
      </c>
      <c r="D51" s="97"/>
      <c r="E51" s="118">
        <v>-7419</v>
      </c>
      <c r="F51" s="145"/>
      <c r="G51" s="98"/>
    </row>
    <row r="52" spans="1:11" s="99" customFormat="1" ht="15">
      <c r="A52" s="360" t="s">
        <v>169</v>
      </c>
      <c r="B52" s="134"/>
      <c r="C52" s="118">
        <v>0</v>
      </c>
      <c r="D52" s="97"/>
      <c r="E52" s="118">
        <v>41</v>
      </c>
      <c r="F52" s="145"/>
      <c r="G52" s="98"/>
    </row>
    <row r="53" spans="1:11" ht="15">
      <c r="A53" s="360" t="s">
        <v>170</v>
      </c>
      <c r="B53" s="134"/>
      <c r="C53" s="118">
        <v>0</v>
      </c>
      <c r="D53" s="97"/>
      <c r="E53" s="118">
        <v>-262</v>
      </c>
      <c r="F53" s="145"/>
      <c r="G53" s="98"/>
    </row>
    <row r="54" spans="1:11" ht="15">
      <c r="A54" s="360" t="s">
        <v>171</v>
      </c>
      <c r="B54" s="134"/>
      <c r="C54" s="118">
        <v>0</v>
      </c>
      <c r="D54" s="97"/>
      <c r="E54" s="118">
        <v>548</v>
      </c>
      <c r="F54" s="145"/>
      <c r="G54" s="98"/>
    </row>
    <row r="55" spans="1:11" ht="15">
      <c r="A55" s="365" t="s">
        <v>166</v>
      </c>
      <c r="B55" s="134"/>
      <c r="C55" s="118">
        <v>-12</v>
      </c>
      <c r="D55" s="97"/>
      <c r="E55" s="118">
        <v>-6302</v>
      </c>
      <c r="F55" s="145"/>
      <c r="G55" s="98"/>
    </row>
    <row r="56" spans="1:11" ht="15">
      <c r="A56" s="365" t="s">
        <v>167</v>
      </c>
      <c r="B56" s="134"/>
      <c r="C56" s="118">
        <v>61</v>
      </c>
      <c r="D56" s="97"/>
      <c r="E56" s="118">
        <v>849</v>
      </c>
      <c r="F56" s="145"/>
      <c r="G56" s="98"/>
    </row>
    <row r="57" spans="1:11" ht="15">
      <c r="A57" s="366" t="s">
        <v>168</v>
      </c>
      <c r="B57" s="97"/>
      <c r="C57" s="100">
        <f>SUM(C42:C56)</f>
        <v>57557</v>
      </c>
      <c r="D57" s="97"/>
      <c r="E57" s="100">
        <f>SUM(E42:E56)</f>
        <v>86655</v>
      </c>
      <c r="F57" s="153"/>
      <c r="I57" s="98"/>
      <c r="K57" s="98"/>
    </row>
    <row r="58" spans="1:11" ht="7.5" customHeight="1">
      <c r="A58" s="152"/>
      <c r="B58" s="97"/>
      <c r="C58" s="123"/>
      <c r="D58" s="97"/>
      <c r="E58" s="123"/>
      <c r="F58" s="153"/>
      <c r="I58" s="98"/>
      <c r="K58" s="98"/>
    </row>
    <row r="59" spans="1:11" s="99" customFormat="1" ht="27.75" customHeight="1">
      <c r="A59" s="367" t="s">
        <v>173</v>
      </c>
      <c r="B59" s="97"/>
      <c r="C59" s="101">
        <f>C18+C39+C57</f>
        <v>-4623</v>
      </c>
      <c r="D59" s="97"/>
      <c r="E59" s="101">
        <f>E18+E39+E57</f>
        <v>-6412</v>
      </c>
      <c r="F59" s="153"/>
      <c r="G59" s="154"/>
      <c r="I59" s="98"/>
      <c r="K59" s="98"/>
    </row>
    <row r="60" spans="1:11" s="99" customFormat="1" ht="9.75" customHeight="1">
      <c r="A60" s="365"/>
      <c r="B60" s="97"/>
      <c r="C60" s="103"/>
      <c r="D60" s="97"/>
      <c r="E60" s="103"/>
      <c r="F60" s="153"/>
      <c r="I60" s="98"/>
      <c r="K60" s="98"/>
    </row>
    <row r="61" spans="1:11" ht="15">
      <c r="A61" s="365" t="s">
        <v>174</v>
      </c>
      <c r="B61" s="97"/>
      <c r="C61" s="118">
        <v>25139</v>
      </c>
      <c r="D61" s="97"/>
      <c r="E61" s="118">
        <v>27362</v>
      </c>
      <c r="F61" s="153"/>
      <c r="I61" s="98"/>
      <c r="K61" s="98"/>
    </row>
    <row r="62" spans="1:11" ht="9" customHeight="1">
      <c r="A62" s="365"/>
      <c r="B62" s="97"/>
      <c r="C62" s="155"/>
      <c r="D62" s="97"/>
      <c r="E62" s="155"/>
      <c r="F62" s="153"/>
      <c r="I62" s="98"/>
      <c r="K62" s="98"/>
    </row>
    <row r="63" spans="1:11" thickBot="1">
      <c r="A63" s="368" t="s">
        <v>175</v>
      </c>
      <c r="B63" s="97">
        <f>+SFP!C25</f>
        <v>25</v>
      </c>
      <c r="C63" s="102">
        <f>C61+C59</f>
        <v>20516</v>
      </c>
      <c r="D63" s="97"/>
      <c r="E63" s="102">
        <f>E61+E59</f>
        <v>20950</v>
      </c>
      <c r="F63" s="153"/>
      <c r="I63" s="98"/>
      <c r="K63" s="98"/>
    </row>
    <row r="64" spans="1:11" ht="16.5" thickTop="1">
      <c r="A64" s="133"/>
      <c r="B64" s="97"/>
      <c r="C64" s="164"/>
      <c r="D64" s="97"/>
      <c r="E64" s="164"/>
    </row>
    <row r="65" spans="1:6" ht="15">
      <c r="A65" s="317" t="str">
        <f>SFP!A69</f>
        <v>Noty na stronach od 5 do 147 stanowią integralną część skonsolidowanego sprawozdania finansowego.</v>
      </c>
      <c r="B65" s="317"/>
      <c r="C65" s="317"/>
      <c r="D65" s="317"/>
      <c r="E65" s="97"/>
    </row>
    <row r="66" spans="1:6" ht="15">
      <c r="A66" s="156"/>
      <c r="B66" s="97"/>
      <c r="C66" s="134"/>
      <c r="D66" s="97"/>
      <c r="E66" s="97"/>
    </row>
    <row r="67" spans="1:6" ht="15">
      <c r="A67" s="156"/>
      <c r="B67" s="97"/>
      <c r="C67" s="134"/>
      <c r="D67" s="97"/>
      <c r="E67" s="134"/>
    </row>
    <row r="68" spans="1:6" ht="15">
      <c r="A68" s="157" t="s">
        <v>11</v>
      </c>
      <c r="B68" s="105"/>
      <c r="C68" s="105"/>
      <c r="D68" s="105"/>
      <c r="E68" s="105"/>
    </row>
    <row r="69" spans="1:6" ht="15">
      <c r="A69" s="110" t="s">
        <v>176</v>
      </c>
      <c r="B69" s="105"/>
      <c r="C69" s="105"/>
      <c r="D69" s="105"/>
      <c r="E69" s="105"/>
    </row>
    <row r="70" spans="1:6" ht="15">
      <c r="A70" s="158"/>
      <c r="B70" s="105"/>
      <c r="C70" s="105"/>
      <c r="D70" s="105"/>
      <c r="E70" s="105"/>
    </row>
    <row r="71" spans="1:6" ht="15">
      <c r="A71" s="106" t="s">
        <v>72</v>
      </c>
      <c r="B71" s="105"/>
      <c r="C71" s="105"/>
      <c r="D71" s="105"/>
      <c r="E71" s="105"/>
    </row>
    <row r="72" spans="1:6" ht="15">
      <c r="A72" s="107" t="s">
        <v>16</v>
      </c>
      <c r="B72" s="105"/>
      <c r="C72" s="105"/>
      <c r="D72" s="105"/>
      <c r="E72" s="105"/>
    </row>
    <row r="73" spans="1:6" ht="15">
      <c r="A73" s="159"/>
      <c r="B73" s="105"/>
      <c r="C73" s="105"/>
      <c r="D73" s="105"/>
      <c r="E73" s="105"/>
    </row>
    <row r="74" spans="1:6" ht="15">
      <c r="A74" s="160" t="s">
        <v>17</v>
      </c>
      <c r="B74" s="161"/>
      <c r="C74" s="161"/>
      <c r="D74" s="161"/>
      <c r="E74" s="161"/>
      <c r="F74" s="162"/>
    </row>
    <row r="75" spans="1:6" ht="15">
      <c r="A75" s="163" t="s">
        <v>18</v>
      </c>
    </row>
    <row r="76" spans="1:6" ht="15">
      <c r="A76" s="144"/>
    </row>
    <row r="77" spans="1:6" ht="15">
      <c r="A77" s="109"/>
    </row>
    <row r="78" spans="1:6" ht="15">
      <c r="A78" s="110"/>
    </row>
    <row r="79" spans="1:6" ht="15">
      <c r="A79" s="111"/>
    </row>
    <row r="80" spans="1:6" ht="15">
      <c r="A80" s="111"/>
    </row>
  </sheetData>
  <mergeCells count="1">
    <mergeCell ref="A65:D65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9"/>
  <sheetViews>
    <sheetView view="pageBreakPreview" zoomScale="77" zoomScaleNormal="55" zoomScaleSheetLayoutView="77" workbookViewId="0"/>
  </sheetViews>
  <sheetFormatPr defaultColWidth="9.28515625" defaultRowHeight="16.5"/>
  <cols>
    <col min="1" max="1" width="88.7109375" style="195" customWidth="1"/>
    <col min="2" max="2" width="11.5703125" style="178" customWidth="1"/>
    <col min="3" max="3" width="13.7109375" style="178" customWidth="1"/>
    <col min="4" max="4" width="1" style="178" customWidth="1"/>
    <col min="5" max="5" width="13.42578125" style="178" customWidth="1"/>
    <col min="6" max="6" width="0.7109375" style="178" customWidth="1"/>
    <col min="7" max="7" width="13.5703125" style="178" customWidth="1"/>
    <col min="8" max="8" width="1" style="178" customWidth="1"/>
    <col min="9" max="9" width="15.7109375" style="178" customWidth="1"/>
    <col min="10" max="10" width="1" style="178" customWidth="1"/>
    <col min="11" max="11" width="17.5703125" style="178" customWidth="1"/>
    <col min="12" max="12" width="0.5703125" style="178" customWidth="1"/>
    <col min="13" max="13" width="20.28515625" style="178" customWidth="1"/>
    <col min="14" max="14" width="0.7109375" style="178" customWidth="1"/>
    <col min="15" max="15" width="19.7109375" style="178" customWidth="1"/>
    <col min="16" max="16" width="1.42578125" style="178" customWidth="1"/>
    <col min="17" max="17" width="13.7109375" style="178" customWidth="1"/>
    <col min="18" max="18" width="2.42578125" style="178" customWidth="1"/>
    <col min="19" max="19" width="20.42578125" style="198" customWidth="1"/>
    <col min="20" max="20" width="1.42578125" style="178" customWidth="1"/>
    <col min="21" max="21" width="18.7109375" style="178" customWidth="1"/>
    <col min="22" max="22" width="11.7109375" style="113" bestFit="1" customWidth="1"/>
    <col min="23" max="23" width="10.7109375" style="113" customWidth="1"/>
    <col min="24" max="25" width="9.7109375" style="113" bestFit="1" customWidth="1"/>
    <col min="26" max="16384" width="9.28515625" style="113"/>
  </cols>
  <sheetData>
    <row r="1" spans="1:22" ht="18" customHeight="1">
      <c r="A1" s="369" t="s">
        <v>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196"/>
      <c r="S1" s="197"/>
      <c r="T1" s="196"/>
      <c r="U1" s="196"/>
    </row>
    <row r="2" spans="1:22" ht="18" customHeight="1">
      <c r="A2" s="371" t="s">
        <v>180</v>
      </c>
      <c r="B2" s="371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22" ht="18" customHeight="1">
      <c r="A3" s="331" t="s">
        <v>39</v>
      </c>
      <c r="B3" s="373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U3" s="199"/>
    </row>
    <row r="4" spans="1:22" ht="43.9" customHeight="1">
      <c r="A4" s="179"/>
      <c r="B4" s="200"/>
      <c r="C4" s="320" t="s">
        <v>208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200"/>
      <c r="S4" s="201" t="s">
        <v>68</v>
      </c>
      <c r="T4" s="200"/>
      <c r="U4" s="201" t="s">
        <v>216</v>
      </c>
    </row>
    <row r="5" spans="1:22" s="114" customFormat="1" ht="28.5" customHeight="1">
      <c r="A5" s="321"/>
      <c r="B5" s="240" t="s">
        <v>73</v>
      </c>
      <c r="C5" s="318" t="s">
        <v>209</v>
      </c>
      <c r="D5" s="241"/>
      <c r="E5" s="318" t="s">
        <v>170</v>
      </c>
      <c r="F5" s="241"/>
      <c r="G5" s="318" t="s">
        <v>210</v>
      </c>
      <c r="H5" s="241"/>
      <c r="I5" s="318" t="s">
        <v>211</v>
      </c>
      <c r="J5" s="250"/>
      <c r="K5" s="318" t="s">
        <v>212</v>
      </c>
      <c r="L5" s="250"/>
      <c r="M5" s="318" t="s">
        <v>213</v>
      </c>
      <c r="N5" s="241"/>
      <c r="O5" s="318" t="s">
        <v>214</v>
      </c>
      <c r="P5" s="241"/>
      <c r="Q5" s="318" t="s">
        <v>215</v>
      </c>
      <c r="R5" s="242"/>
      <c r="S5" s="243"/>
      <c r="T5" s="242"/>
      <c r="U5" s="242"/>
    </row>
    <row r="6" spans="1:22" s="115" customFormat="1" ht="52.9" customHeight="1">
      <c r="A6" s="322"/>
      <c r="B6" s="244"/>
      <c r="C6" s="319"/>
      <c r="D6" s="245"/>
      <c r="E6" s="319"/>
      <c r="F6" s="245"/>
      <c r="G6" s="319"/>
      <c r="H6" s="245"/>
      <c r="I6" s="319"/>
      <c r="J6" s="251"/>
      <c r="K6" s="319"/>
      <c r="L6" s="251"/>
      <c r="M6" s="319"/>
      <c r="N6" s="245"/>
      <c r="O6" s="319"/>
      <c r="P6" s="245"/>
      <c r="Q6" s="319"/>
      <c r="R6" s="244"/>
      <c r="S6" s="246"/>
      <c r="T6" s="247"/>
      <c r="U6" s="247"/>
    </row>
    <row r="7" spans="1:22" s="116" customFormat="1">
      <c r="A7" s="180"/>
      <c r="B7" s="173"/>
      <c r="C7" s="204" t="s">
        <v>0</v>
      </c>
      <c r="D7" s="204"/>
      <c r="E7" s="204" t="s">
        <v>0</v>
      </c>
      <c r="F7" s="204"/>
      <c r="G7" s="204" t="s">
        <v>0</v>
      </c>
      <c r="H7" s="204"/>
      <c r="I7" s="204" t="s">
        <v>0</v>
      </c>
      <c r="J7" s="204"/>
      <c r="K7" s="204" t="s">
        <v>0</v>
      </c>
      <c r="L7" s="204"/>
      <c r="M7" s="204" t="s">
        <v>0</v>
      </c>
      <c r="N7" s="204"/>
      <c r="O7" s="204" t="s">
        <v>0</v>
      </c>
      <c r="P7" s="204"/>
      <c r="Q7" s="204" t="s">
        <v>0</v>
      </c>
      <c r="R7" s="205"/>
      <c r="S7" s="206" t="s">
        <v>0</v>
      </c>
      <c r="T7" s="204"/>
      <c r="U7" s="204" t="s">
        <v>0</v>
      </c>
    </row>
    <row r="8" spans="1:22" s="115" customFormat="1" ht="12" customHeight="1">
      <c r="A8" s="252"/>
      <c r="B8" s="17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76"/>
      <c r="P8" s="204"/>
      <c r="Q8" s="204"/>
      <c r="R8" s="202"/>
      <c r="S8" s="203"/>
      <c r="T8" s="202"/>
      <c r="U8" s="202"/>
    </row>
    <row r="9" spans="1:22" s="117" customFormat="1" ht="3.75" customHeight="1">
      <c r="A9" s="181"/>
      <c r="B9" s="207"/>
      <c r="C9" s="208"/>
      <c r="D9" s="209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10"/>
      <c r="S9" s="211"/>
      <c r="T9" s="207"/>
      <c r="U9" s="212"/>
    </row>
    <row r="10" spans="1:22" s="117" customFormat="1" ht="17.25" thickBot="1">
      <c r="A10" s="375" t="s">
        <v>197</v>
      </c>
      <c r="B10" s="200">
        <f>+SFP!C39</f>
        <v>26</v>
      </c>
      <c r="C10" s="278">
        <v>134798</v>
      </c>
      <c r="D10" s="274"/>
      <c r="E10" s="278">
        <v>-34142</v>
      </c>
      <c r="F10" s="274"/>
      <c r="G10" s="278">
        <v>59297</v>
      </c>
      <c r="H10" s="274"/>
      <c r="I10" s="278">
        <v>28871</v>
      </c>
      <c r="J10" s="275"/>
      <c r="K10" s="278">
        <v>2873</v>
      </c>
      <c r="L10" s="275"/>
      <c r="M10" s="278">
        <v>4078</v>
      </c>
      <c r="N10" s="274"/>
      <c r="O10" s="278">
        <v>360656</v>
      </c>
      <c r="P10" s="274"/>
      <c r="Q10" s="278">
        <v>556431</v>
      </c>
      <c r="R10" s="276"/>
      <c r="S10" s="278">
        <v>19341</v>
      </c>
      <c r="T10" s="277"/>
      <c r="U10" s="278">
        <v>575772</v>
      </c>
      <c r="V10" s="120"/>
    </row>
    <row r="11" spans="1:22" s="117" customFormat="1" ht="18" thickTop="1">
      <c r="A11" s="376" t="s">
        <v>198</v>
      </c>
      <c r="B11" s="200"/>
      <c r="C11" s="214"/>
      <c r="D11" s="213"/>
      <c r="E11" s="213"/>
      <c r="F11" s="213"/>
      <c r="G11" s="214"/>
      <c r="H11" s="213"/>
      <c r="I11" s="214"/>
      <c r="J11" s="214"/>
      <c r="K11" s="214"/>
      <c r="L11" s="214"/>
      <c r="M11" s="214"/>
      <c r="N11" s="213"/>
      <c r="O11" s="214"/>
      <c r="P11" s="213"/>
      <c r="Q11" s="214"/>
      <c r="R11" s="215"/>
      <c r="S11" s="215"/>
      <c r="T11" s="216"/>
      <c r="U11" s="220"/>
    </row>
    <row r="12" spans="1:22" s="117" customFormat="1">
      <c r="A12" s="183" t="s">
        <v>181</v>
      </c>
      <c r="B12" s="200"/>
      <c r="C12" s="218">
        <v>0</v>
      </c>
      <c r="D12" s="218"/>
      <c r="E12" s="218">
        <v>380</v>
      </c>
      <c r="F12" s="218"/>
      <c r="G12" s="218">
        <v>0</v>
      </c>
      <c r="H12" s="218"/>
      <c r="I12" s="218">
        <v>0</v>
      </c>
      <c r="J12" s="218"/>
      <c r="K12" s="218">
        <v>0</v>
      </c>
      <c r="L12" s="218"/>
      <c r="M12" s="218">
        <v>0</v>
      </c>
      <c r="N12" s="218"/>
      <c r="O12" s="218">
        <v>-94</v>
      </c>
      <c r="P12" s="218"/>
      <c r="Q12" s="218">
        <f>SUM(C12:P12)</f>
        <v>286</v>
      </c>
      <c r="R12" s="220"/>
      <c r="S12" s="218">
        <v>0</v>
      </c>
      <c r="T12" s="220"/>
      <c r="U12" s="221">
        <f>SUM(Q12:T12)</f>
        <v>286</v>
      </c>
    </row>
    <row r="13" spans="1:22" s="117" customFormat="1">
      <c r="A13" s="303" t="s">
        <v>182</v>
      </c>
      <c r="B13" s="304"/>
      <c r="C13" s="305">
        <v>0</v>
      </c>
      <c r="D13" s="209"/>
      <c r="E13" s="305">
        <v>-262</v>
      </c>
      <c r="F13" s="209"/>
      <c r="G13" s="305">
        <v>0</v>
      </c>
      <c r="H13" s="209"/>
      <c r="I13" s="305">
        <v>0</v>
      </c>
      <c r="J13" s="209"/>
      <c r="K13" s="305">
        <v>0</v>
      </c>
      <c r="L13" s="209"/>
      <c r="M13" s="305">
        <v>0</v>
      </c>
      <c r="N13" s="209"/>
      <c r="O13" s="305">
        <v>0</v>
      </c>
      <c r="P13" s="218"/>
      <c r="Q13" s="305">
        <f>SUM(C13:P13)</f>
        <v>-262</v>
      </c>
      <c r="R13" s="220"/>
      <c r="S13" s="306">
        <v>0</v>
      </c>
      <c r="T13" s="220"/>
      <c r="U13" s="307">
        <f>SUM(Q13:T13)</f>
        <v>-262</v>
      </c>
    </row>
    <row r="14" spans="1:22" s="117" customFormat="1">
      <c r="A14" s="303" t="s">
        <v>183</v>
      </c>
      <c r="B14" s="304"/>
      <c r="C14" s="209">
        <v>0</v>
      </c>
      <c r="D14" s="209"/>
      <c r="E14" s="209">
        <v>642</v>
      </c>
      <c r="F14" s="209"/>
      <c r="G14" s="209">
        <v>0</v>
      </c>
      <c r="H14" s="209"/>
      <c r="I14" s="209">
        <v>0</v>
      </c>
      <c r="J14" s="209"/>
      <c r="K14" s="209">
        <v>0</v>
      </c>
      <c r="L14" s="209"/>
      <c r="M14" s="209">
        <v>0</v>
      </c>
      <c r="N14" s="209"/>
      <c r="O14" s="209">
        <v>-94</v>
      </c>
      <c r="P14" s="218"/>
      <c r="Q14" s="209">
        <f>SUM(C14:P14)</f>
        <v>548</v>
      </c>
      <c r="R14" s="220"/>
      <c r="S14" s="218">
        <v>0</v>
      </c>
      <c r="T14" s="220"/>
      <c r="U14" s="308">
        <f>SUM(Q14:T14)</f>
        <v>548</v>
      </c>
    </row>
    <row r="15" spans="1:22" s="117" customFormat="1" ht="8.25" customHeight="1">
      <c r="A15" s="183"/>
      <c r="B15" s="200"/>
      <c r="C15" s="214"/>
      <c r="D15" s="213"/>
      <c r="E15" s="213"/>
      <c r="F15" s="213"/>
      <c r="G15" s="214"/>
      <c r="H15" s="213"/>
      <c r="I15" s="214"/>
      <c r="J15" s="214"/>
      <c r="K15" s="214"/>
      <c r="L15" s="214"/>
      <c r="M15" s="214"/>
      <c r="N15" s="213"/>
      <c r="O15" s="214"/>
      <c r="P15" s="213"/>
      <c r="Q15" s="214"/>
      <c r="R15" s="215"/>
      <c r="S15" s="215"/>
      <c r="T15" s="216"/>
      <c r="U15" s="221"/>
    </row>
    <row r="16" spans="1:22" s="117" customFormat="1">
      <c r="A16" s="377" t="s">
        <v>184</v>
      </c>
      <c r="B16" s="200"/>
      <c r="C16" s="267">
        <v>0</v>
      </c>
      <c r="D16" s="218"/>
      <c r="E16" s="218">
        <v>0</v>
      </c>
      <c r="F16" s="218"/>
      <c r="G16" s="267">
        <v>0</v>
      </c>
      <c r="H16" s="267"/>
      <c r="I16" s="267">
        <v>0</v>
      </c>
      <c r="J16" s="267"/>
      <c r="K16" s="267">
        <v>0</v>
      </c>
      <c r="L16" s="267"/>
      <c r="M16" s="267">
        <v>0</v>
      </c>
      <c r="N16" s="267"/>
      <c r="O16" s="267">
        <v>0</v>
      </c>
      <c r="P16" s="218"/>
      <c r="Q16" s="222">
        <f>SUM(C16:P16)</f>
        <v>0</v>
      </c>
      <c r="R16" s="220"/>
      <c r="S16" s="218">
        <v>0</v>
      </c>
      <c r="T16" s="220"/>
      <c r="U16" s="221">
        <f>SUM(Q16:T16)</f>
        <v>0</v>
      </c>
    </row>
    <row r="17" spans="1:22" s="117" customFormat="1">
      <c r="A17" s="378" t="s">
        <v>185</v>
      </c>
      <c r="B17" s="200"/>
      <c r="C17" s="223">
        <f>C18+C19</f>
        <v>0</v>
      </c>
      <c r="D17" s="222"/>
      <c r="E17" s="223">
        <f>E18+E19</f>
        <v>0</v>
      </c>
      <c r="F17" s="218"/>
      <c r="G17" s="223">
        <f>G18+G19</f>
        <v>4038</v>
      </c>
      <c r="H17" s="223">
        <f t="shared" ref="H17:O17" si="0">H18+H19</f>
        <v>0</v>
      </c>
      <c r="I17" s="223">
        <f t="shared" si="0"/>
        <v>0</v>
      </c>
      <c r="J17" s="223">
        <f t="shared" si="0"/>
        <v>0</v>
      </c>
      <c r="K17" s="223">
        <f t="shared" si="0"/>
        <v>0</v>
      </c>
      <c r="L17" s="223">
        <f t="shared" si="0"/>
        <v>0</v>
      </c>
      <c r="M17" s="223">
        <f t="shared" si="0"/>
        <v>0</v>
      </c>
      <c r="N17" s="223">
        <f t="shared" si="0"/>
        <v>0</v>
      </c>
      <c r="O17" s="223">
        <f t="shared" si="0"/>
        <v>-12836</v>
      </c>
      <c r="P17" s="223">
        <f t="shared" ref="P17" si="1">P18+P19</f>
        <v>0</v>
      </c>
      <c r="Q17" s="224">
        <f>SUM(C17:P17)</f>
        <v>-8798</v>
      </c>
      <c r="R17" s="223">
        <f t="shared" ref="R17" si="2">R18+R19</f>
        <v>0</v>
      </c>
      <c r="S17" s="223">
        <f t="shared" ref="S17" si="3">S18+S19</f>
        <v>0</v>
      </c>
      <c r="T17" s="223">
        <f t="shared" ref="T17" si="4">T18+T19</f>
        <v>0</v>
      </c>
      <c r="U17" s="253">
        <f>SUM(Q17:T17)</f>
        <v>-8798</v>
      </c>
    </row>
    <row r="18" spans="1:22" s="117" customFormat="1">
      <c r="A18" s="303" t="s">
        <v>186</v>
      </c>
      <c r="B18" s="200"/>
      <c r="C18" s="213">
        <v>0</v>
      </c>
      <c r="D18" s="213"/>
      <c r="E18" s="213">
        <v>0</v>
      </c>
      <c r="F18" s="213"/>
      <c r="G18" s="213">
        <v>4038</v>
      </c>
      <c r="H18" s="213"/>
      <c r="I18" s="213">
        <v>0</v>
      </c>
      <c r="J18" s="213"/>
      <c r="K18" s="213">
        <v>0</v>
      </c>
      <c r="L18" s="213"/>
      <c r="M18" s="213">
        <v>0</v>
      </c>
      <c r="N18" s="213"/>
      <c r="O18" s="213">
        <v>-4038</v>
      </c>
      <c r="P18" s="213"/>
      <c r="Q18" s="218">
        <v>0</v>
      </c>
      <c r="R18" s="226"/>
      <c r="S18" s="213">
        <v>0</v>
      </c>
      <c r="T18" s="227"/>
      <c r="U18" s="213">
        <v>0</v>
      </c>
    </row>
    <row r="19" spans="1:22" s="117" customFormat="1" ht="18" customHeight="1">
      <c r="A19" s="303" t="s">
        <v>187</v>
      </c>
      <c r="B19" s="200"/>
      <c r="C19" s="213">
        <v>0</v>
      </c>
      <c r="D19" s="213"/>
      <c r="E19" s="213">
        <v>0</v>
      </c>
      <c r="F19" s="213"/>
      <c r="G19" s="213">
        <v>0</v>
      </c>
      <c r="H19" s="213"/>
      <c r="I19" s="213">
        <v>0</v>
      </c>
      <c r="J19" s="213"/>
      <c r="K19" s="213">
        <v>0</v>
      </c>
      <c r="L19" s="213"/>
      <c r="M19" s="213">
        <v>0</v>
      </c>
      <c r="N19" s="213"/>
      <c r="O19" s="213">
        <v>-8798</v>
      </c>
      <c r="P19" s="213"/>
      <c r="Q19" s="218">
        <f t="shared" ref="Q19" si="5">SUM(C19:P19)</f>
        <v>-8798</v>
      </c>
      <c r="R19" s="226"/>
      <c r="S19" s="213">
        <v>0</v>
      </c>
      <c r="T19" s="227"/>
      <c r="U19" s="213">
        <f>SUM(Q19:T19)</f>
        <v>-8798</v>
      </c>
    </row>
    <row r="20" spans="1:22" s="117" customFormat="1" ht="6.6" customHeight="1">
      <c r="A20" s="184"/>
      <c r="B20" s="200"/>
      <c r="C20" s="214"/>
      <c r="D20" s="213"/>
      <c r="E20" s="213"/>
      <c r="F20" s="213"/>
      <c r="G20" s="214"/>
      <c r="H20" s="213"/>
      <c r="I20" s="214"/>
      <c r="J20" s="214"/>
      <c r="K20" s="214"/>
      <c r="L20" s="214"/>
      <c r="M20" s="214"/>
      <c r="N20" s="213"/>
      <c r="O20" s="214"/>
      <c r="P20" s="213"/>
      <c r="Q20" s="214"/>
      <c r="R20" s="215"/>
      <c r="S20" s="215"/>
      <c r="T20" s="216"/>
      <c r="U20" s="220"/>
    </row>
    <row r="21" spans="1:22" s="117" customFormat="1">
      <c r="A21" s="379" t="s">
        <v>188</v>
      </c>
      <c r="B21" s="200"/>
      <c r="C21" s="224">
        <v>0</v>
      </c>
      <c r="D21" s="214"/>
      <c r="E21" s="224">
        <v>0</v>
      </c>
      <c r="F21" s="214"/>
      <c r="G21" s="224">
        <v>0</v>
      </c>
      <c r="H21" s="214"/>
      <c r="I21" s="224">
        <v>0</v>
      </c>
      <c r="J21" s="214"/>
      <c r="K21" s="224">
        <v>0</v>
      </c>
      <c r="L21" s="214"/>
      <c r="M21" s="224">
        <v>0</v>
      </c>
      <c r="N21" s="214"/>
      <c r="O21" s="224">
        <f>O22+O23+O25+O26+O24</f>
        <v>-202</v>
      </c>
      <c r="P21" s="224" t="e">
        <f>P22+P23+#REF!+P25+P26</f>
        <v>#REF!</v>
      </c>
      <c r="Q21" s="224">
        <f>Q22+Q23+Q25+Q26+Q24</f>
        <v>-202</v>
      </c>
      <c r="R21" s="224"/>
      <c r="S21" s="224">
        <f>S22+S23+S25+S26+S24</f>
        <v>-872</v>
      </c>
      <c r="T21" s="224" t="e">
        <f>T22+T23+#REF!+T25+T26</f>
        <v>#REF!</v>
      </c>
      <c r="U21" s="224">
        <f>U22+U23+U25+U26+U24</f>
        <v>-1074</v>
      </c>
    </row>
    <row r="22" spans="1:22" s="117" customFormat="1">
      <c r="A22" s="303" t="s">
        <v>189</v>
      </c>
      <c r="B22" s="200"/>
      <c r="C22" s="279">
        <v>0</v>
      </c>
      <c r="D22" s="279"/>
      <c r="E22" s="279">
        <v>0</v>
      </c>
      <c r="F22" s="279"/>
      <c r="G22" s="279">
        <v>0</v>
      </c>
      <c r="H22" s="279"/>
      <c r="I22" s="279">
        <v>0</v>
      </c>
      <c r="J22" s="281"/>
      <c r="K22" s="279">
        <v>0</v>
      </c>
      <c r="L22" s="281"/>
      <c r="M22" s="279">
        <v>0</v>
      </c>
      <c r="N22" s="279"/>
      <c r="O22" s="279">
        <v>0</v>
      </c>
      <c r="P22" s="279"/>
      <c r="Q22" s="218">
        <f t="shared" ref="Q22:Q26" si="6">SUM(C22:P22)</f>
        <v>0</v>
      </c>
      <c r="R22" s="280"/>
      <c r="S22" s="279">
        <v>2091</v>
      </c>
      <c r="T22" s="280"/>
      <c r="U22" s="274">
        <f>SUM(Q22:T22)</f>
        <v>2091</v>
      </c>
    </row>
    <row r="23" spans="1:22" s="117" customFormat="1">
      <c r="A23" s="303" t="s">
        <v>190</v>
      </c>
      <c r="B23" s="200"/>
      <c r="C23" s="279">
        <v>0</v>
      </c>
      <c r="D23" s="279"/>
      <c r="E23" s="279">
        <v>0</v>
      </c>
      <c r="F23" s="279"/>
      <c r="G23" s="279">
        <v>0</v>
      </c>
      <c r="H23" s="279"/>
      <c r="I23" s="279">
        <v>0</v>
      </c>
      <c r="J23" s="281"/>
      <c r="K23" s="279">
        <v>0</v>
      </c>
      <c r="L23" s="281"/>
      <c r="M23" s="279">
        <v>0</v>
      </c>
      <c r="N23" s="279"/>
      <c r="O23" s="279">
        <v>0</v>
      </c>
      <c r="P23" s="279"/>
      <c r="Q23" s="218">
        <f t="shared" si="6"/>
        <v>0</v>
      </c>
      <c r="R23" s="280"/>
      <c r="S23" s="279">
        <v>-2799</v>
      </c>
      <c r="T23" s="280"/>
      <c r="U23" s="274">
        <f>SUM(Q23:T23)</f>
        <v>-2799</v>
      </c>
    </row>
    <row r="24" spans="1:22" s="117" customFormat="1">
      <c r="A24" s="303" t="s">
        <v>191</v>
      </c>
      <c r="B24" s="200"/>
      <c r="C24" s="279">
        <v>0</v>
      </c>
      <c r="D24" s="279"/>
      <c r="E24" s="279">
        <v>0</v>
      </c>
      <c r="F24" s="279"/>
      <c r="G24" s="279">
        <v>0</v>
      </c>
      <c r="H24" s="279"/>
      <c r="I24" s="279">
        <v>0</v>
      </c>
      <c r="J24" s="281"/>
      <c r="K24" s="279">
        <v>0</v>
      </c>
      <c r="L24" s="281"/>
      <c r="M24" s="279">
        <v>0</v>
      </c>
      <c r="N24" s="279"/>
      <c r="O24" s="279">
        <v>0</v>
      </c>
      <c r="P24" s="279"/>
      <c r="Q24" s="218">
        <f t="shared" si="6"/>
        <v>0</v>
      </c>
      <c r="R24" s="280"/>
      <c r="S24" s="279">
        <v>0</v>
      </c>
      <c r="T24" s="280"/>
      <c r="U24" s="274">
        <f>SUM(Q24:T24)</f>
        <v>0</v>
      </c>
      <c r="V24" s="249"/>
    </row>
    <row r="25" spans="1:22" s="117" customFormat="1">
      <c r="A25" s="303" t="s">
        <v>192</v>
      </c>
      <c r="B25" s="200"/>
      <c r="C25" s="279">
        <v>0</v>
      </c>
      <c r="D25" s="279"/>
      <c r="E25" s="279">
        <v>0</v>
      </c>
      <c r="F25" s="279"/>
      <c r="G25" s="279">
        <v>0</v>
      </c>
      <c r="H25" s="279"/>
      <c r="I25" s="279">
        <v>0</v>
      </c>
      <c r="J25" s="281"/>
      <c r="K25" s="279">
        <v>0</v>
      </c>
      <c r="L25" s="281"/>
      <c r="M25" s="279">
        <v>0</v>
      </c>
      <c r="N25" s="279"/>
      <c r="O25" s="279">
        <v>-278</v>
      </c>
      <c r="P25" s="279"/>
      <c r="Q25" s="218">
        <f t="shared" si="6"/>
        <v>-278</v>
      </c>
      <c r="R25" s="280"/>
      <c r="S25" s="279">
        <v>-167</v>
      </c>
      <c r="T25" s="280"/>
      <c r="U25" s="274">
        <f>SUM(Q25:T25)</f>
        <v>-445</v>
      </c>
    </row>
    <row r="26" spans="1:22" s="117" customFormat="1" ht="16.149999999999999" customHeight="1">
      <c r="A26" s="303" t="s">
        <v>193</v>
      </c>
      <c r="B26" s="200"/>
      <c r="C26" s="279">
        <v>0</v>
      </c>
      <c r="D26" s="279"/>
      <c r="E26" s="279">
        <v>0</v>
      </c>
      <c r="F26" s="279"/>
      <c r="G26" s="279">
        <v>0</v>
      </c>
      <c r="H26" s="279"/>
      <c r="I26" s="279">
        <v>0</v>
      </c>
      <c r="J26" s="281"/>
      <c r="K26" s="279">
        <v>0</v>
      </c>
      <c r="L26" s="281"/>
      <c r="M26" s="279">
        <v>0</v>
      </c>
      <c r="N26" s="279"/>
      <c r="O26" s="279">
        <v>76</v>
      </c>
      <c r="P26" s="279"/>
      <c r="Q26" s="218">
        <f t="shared" si="6"/>
        <v>76</v>
      </c>
      <c r="R26" s="280"/>
      <c r="S26" s="279">
        <v>3</v>
      </c>
      <c r="T26" s="280"/>
      <c r="U26" s="274">
        <f>SUM(Q26:T26)</f>
        <v>79</v>
      </c>
    </row>
    <row r="27" spans="1:22" s="117" customFormat="1">
      <c r="A27" s="303"/>
      <c r="B27" s="200"/>
      <c r="C27" s="214"/>
      <c r="D27" s="213"/>
      <c r="E27" s="213"/>
      <c r="F27" s="213"/>
      <c r="G27" s="214"/>
      <c r="H27" s="213"/>
      <c r="I27" s="214"/>
      <c r="J27" s="214"/>
      <c r="K27" s="214"/>
      <c r="L27" s="214"/>
      <c r="M27" s="214"/>
      <c r="N27" s="213"/>
      <c r="O27" s="214"/>
      <c r="P27" s="213"/>
      <c r="Q27" s="214"/>
      <c r="R27" s="215"/>
      <c r="S27" s="215"/>
      <c r="T27" s="216"/>
      <c r="U27" s="220"/>
      <c r="V27" s="126"/>
    </row>
    <row r="28" spans="1:22" s="117" customFormat="1">
      <c r="A28" s="380" t="s">
        <v>194</v>
      </c>
      <c r="B28" s="200"/>
      <c r="C28" s="225">
        <v>0</v>
      </c>
      <c r="D28" s="213"/>
      <c r="E28" s="225">
        <v>0</v>
      </c>
      <c r="F28" s="213"/>
      <c r="G28" s="225">
        <v>0</v>
      </c>
      <c r="H28" s="213"/>
      <c r="I28" s="224">
        <f>I29+I30</f>
        <v>0</v>
      </c>
      <c r="J28" s="214"/>
      <c r="K28" s="224">
        <f>K29+K30</f>
        <v>-619</v>
      </c>
      <c r="L28" s="222">
        <f t="shared" ref="L28:M28" si="7">L29+L30</f>
        <v>0</v>
      </c>
      <c r="M28" s="224">
        <f t="shared" si="7"/>
        <v>-925</v>
      </c>
      <c r="N28" s="213"/>
      <c r="O28" s="224">
        <f>O29+O30</f>
        <v>20619</v>
      </c>
      <c r="P28" s="213"/>
      <c r="Q28" s="224">
        <f>Q29+Q30</f>
        <v>19075</v>
      </c>
      <c r="R28" s="215"/>
      <c r="S28" s="224">
        <f>S29+S30</f>
        <v>-2594</v>
      </c>
      <c r="T28" s="216"/>
      <c r="U28" s="224">
        <f>U29+U30</f>
        <v>16481</v>
      </c>
      <c r="V28" s="120"/>
    </row>
    <row r="29" spans="1:22" s="117" customFormat="1">
      <c r="A29" s="381" t="s">
        <v>195</v>
      </c>
      <c r="B29" s="200"/>
      <c r="C29" s="286">
        <v>0</v>
      </c>
      <c r="D29" s="286"/>
      <c r="E29" s="286">
        <v>0</v>
      </c>
      <c r="F29" s="286"/>
      <c r="G29" s="286">
        <v>0</v>
      </c>
      <c r="H29" s="286"/>
      <c r="I29" s="286">
        <v>0</v>
      </c>
      <c r="J29" s="290"/>
      <c r="K29" s="286">
        <v>0</v>
      </c>
      <c r="L29" s="290"/>
      <c r="M29" s="286">
        <v>0</v>
      </c>
      <c r="N29" s="286"/>
      <c r="O29" s="286">
        <v>20619</v>
      </c>
      <c r="P29" s="286"/>
      <c r="Q29" s="218">
        <f t="shared" ref="Q29:Q31" si="8">SUM(C29:P29)</f>
        <v>20619</v>
      </c>
      <c r="R29" s="288"/>
      <c r="S29" s="286">
        <v>-1908</v>
      </c>
      <c r="T29" s="288"/>
      <c r="U29" s="289">
        <f>SUM(Q29:S29)</f>
        <v>18711</v>
      </c>
    </row>
    <row r="30" spans="1:22" s="117" customFormat="1" ht="15" customHeight="1">
      <c r="A30" s="381" t="s">
        <v>196</v>
      </c>
      <c r="B30" s="200"/>
      <c r="C30" s="286">
        <v>0</v>
      </c>
      <c r="D30" s="286"/>
      <c r="E30" s="286">
        <v>0</v>
      </c>
      <c r="F30" s="286"/>
      <c r="G30" s="286">
        <v>0</v>
      </c>
      <c r="H30" s="286"/>
      <c r="I30" s="286">
        <v>0</v>
      </c>
      <c r="J30" s="290"/>
      <c r="K30" s="286">
        <v>-619</v>
      </c>
      <c r="L30" s="290"/>
      <c r="M30" s="286">
        <v>-925</v>
      </c>
      <c r="N30" s="286"/>
      <c r="O30" s="286">
        <v>0</v>
      </c>
      <c r="P30" s="286"/>
      <c r="Q30" s="218">
        <f t="shared" si="8"/>
        <v>-1544</v>
      </c>
      <c r="R30" s="288"/>
      <c r="S30" s="286">
        <v>-686</v>
      </c>
      <c r="T30" s="288"/>
      <c r="U30" s="289">
        <f>SUM(Q30:S30)</f>
        <v>-2230</v>
      </c>
    </row>
    <row r="31" spans="1:22" s="117" customFormat="1">
      <c r="A31" s="181"/>
      <c r="B31" s="200"/>
      <c r="C31" s="286"/>
      <c r="D31" s="286"/>
      <c r="E31" s="286"/>
      <c r="F31" s="286"/>
      <c r="G31" s="286"/>
      <c r="H31" s="286"/>
      <c r="I31" s="286"/>
      <c r="J31" s="290"/>
      <c r="K31" s="286"/>
      <c r="L31" s="290"/>
      <c r="M31" s="286"/>
      <c r="N31" s="286"/>
      <c r="O31" s="286"/>
      <c r="P31" s="286"/>
      <c r="Q31" s="218">
        <f t="shared" si="8"/>
        <v>0</v>
      </c>
      <c r="R31" s="288"/>
      <c r="S31" s="286"/>
      <c r="T31" s="288"/>
      <c r="U31" s="289"/>
      <c r="V31" s="249"/>
    </row>
    <row r="32" spans="1:22" s="117" customFormat="1" ht="17.649999999999999" customHeight="1">
      <c r="A32" s="181" t="s">
        <v>199</v>
      </c>
      <c r="B32" s="200"/>
      <c r="C32" s="286">
        <v>0</v>
      </c>
      <c r="D32" s="286"/>
      <c r="E32" s="286">
        <v>0</v>
      </c>
      <c r="F32" s="286"/>
      <c r="G32" s="286">
        <v>0</v>
      </c>
      <c r="H32" s="286"/>
      <c r="I32" s="286">
        <v>-189</v>
      </c>
      <c r="J32" s="290"/>
      <c r="K32" s="286">
        <v>77</v>
      </c>
      <c r="L32" s="290"/>
      <c r="M32" s="286">
        <v>0</v>
      </c>
      <c r="N32" s="286"/>
      <c r="O32" s="286">
        <v>112</v>
      </c>
      <c r="P32" s="286"/>
      <c r="Q32" s="290">
        <v>0</v>
      </c>
      <c r="R32" s="288"/>
      <c r="S32" s="286">
        <v>0</v>
      </c>
      <c r="T32" s="288"/>
      <c r="U32" s="289">
        <v>0</v>
      </c>
    </row>
    <row r="33" spans="1:22" s="117" customFormat="1" ht="18" customHeight="1">
      <c r="A33" s="181"/>
      <c r="B33" s="200"/>
      <c r="C33" s="214"/>
      <c r="D33" s="213"/>
      <c r="E33" s="213"/>
      <c r="F33" s="213"/>
      <c r="G33" s="214"/>
      <c r="H33" s="213"/>
      <c r="I33" s="214"/>
      <c r="J33" s="214"/>
      <c r="K33" s="214"/>
      <c r="L33" s="214"/>
      <c r="M33" s="214"/>
      <c r="N33" s="213"/>
      <c r="O33" s="214"/>
      <c r="P33" s="213"/>
      <c r="Q33" s="214"/>
      <c r="R33" s="215"/>
      <c r="S33" s="215"/>
      <c r="T33" s="216"/>
      <c r="U33" s="220"/>
      <c r="V33" s="120"/>
    </row>
    <row r="34" spans="1:22" s="117" customFormat="1" ht="17.649999999999999" customHeight="1" thickBot="1">
      <c r="A34" s="182" t="s">
        <v>200</v>
      </c>
      <c r="B34" s="200">
        <f>+SFP!C39</f>
        <v>26</v>
      </c>
      <c r="C34" s="219">
        <f>+C10+C12+C17+C21+C28+C32</f>
        <v>134798</v>
      </c>
      <c r="D34" s="219">
        <f>+D10+D12+D17+D21+D28+D32</f>
        <v>0</v>
      </c>
      <c r="E34" s="287">
        <f>+E10+E12+E17+E21+E28+E32</f>
        <v>-33762</v>
      </c>
      <c r="F34" s="219" t="e">
        <f>#REF!+F12+F17+F21+F28+F32+F16</f>
        <v>#REF!</v>
      </c>
      <c r="G34" s="219">
        <f>G12+G17+G21+G28+G32+G16+G10</f>
        <v>63335</v>
      </c>
      <c r="H34" s="219" t="e">
        <f>#REF!+H12+H17+H21+H28+H32+H16</f>
        <v>#REF!</v>
      </c>
      <c r="I34" s="219">
        <f>I12+I17+I21+I28+I32+I16+I10</f>
        <v>28682</v>
      </c>
      <c r="J34" s="219" t="e">
        <f>#REF!+J12+J17+J21+J28+J32+J16</f>
        <v>#REF!</v>
      </c>
      <c r="K34" s="219">
        <f>K12+K17+K21+K28+K32+K16+K10</f>
        <v>2331</v>
      </c>
      <c r="L34" s="219" t="e">
        <f>#REF!+L12+L17+L21+L28+L32+L16</f>
        <v>#REF!</v>
      </c>
      <c r="M34" s="219">
        <f>M12+M17+M21+M28+M32+M16+M10</f>
        <v>3153</v>
      </c>
      <c r="N34" s="219" t="e">
        <f>#REF!+N12+N17+N21+N28+N32+N16</f>
        <v>#REF!</v>
      </c>
      <c r="O34" s="219">
        <f>O12+O17+O21+O28+O32+O16+O10</f>
        <v>368255</v>
      </c>
      <c r="P34" s="219" t="e">
        <f>#REF!+P12+P17+P21+P28+P32+P16</f>
        <v>#REF!</v>
      </c>
      <c r="Q34" s="219">
        <f>Q12+Q17+Q21+Q28+Q32+Q16+Q10</f>
        <v>566792</v>
      </c>
      <c r="R34" s="219"/>
      <c r="S34" s="219">
        <f>S12+S17+S21+S28+S32+S16+S10</f>
        <v>15875</v>
      </c>
      <c r="T34" s="219" t="e">
        <f>+T10+T12+T17+T21+T28+T32</f>
        <v>#REF!</v>
      </c>
      <c r="U34" s="219">
        <f>U12+U17+U21+U28+U32+U16+U10</f>
        <v>582667</v>
      </c>
      <c r="V34" s="120"/>
    </row>
    <row r="35" spans="1:22" s="117" customFormat="1" ht="16.149999999999999" customHeight="1" thickTop="1">
      <c r="A35" s="182"/>
      <c r="B35" s="200"/>
      <c r="C35" s="214"/>
      <c r="D35" s="213"/>
      <c r="E35" s="214"/>
      <c r="F35" s="213"/>
      <c r="G35" s="214"/>
      <c r="H35" s="213"/>
      <c r="I35" s="214"/>
      <c r="J35" s="214"/>
      <c r="K35" s="214"/>
      <c r="L35" s="214"/>
      <c r="M35" s="214"/>
      <c r="N35" s="213"/>
      <c r="O35" s="214"/>
      <c r="P35" s="213"/>
      <c r="Q35" s="214"/>
      <c r="R35" s="215"/>
      <c r="S35" s="214"/>
      <c r="T35" s="216"/>
      <c r="U35" s="214"/>
      <c r="V35" s="120"/>
    </row>
    <row r="36" spans="1:22" s="117" customFormat="1" ht="17.25" thickBot="1">
      <c r="A36" s="182" t="s">
        <v>201</v>
      </c>
      <c r="B36" s="200"/>
      <c r="C36" s="219">
        <v>134798</v>
      </c>
      <c r="D36" s="213"/>
      <c r="E36" s="219">
        <v>-33656</v>
      </c>
      <c r="F36" s="213"/>
      <c r="G36" s="219">
        <v>63335</v>
      </c>
      <c r="H36" s="213"/>
      <c r="I36" s="219">
        <v>28425</v>
      </c>
      <c r="J36" s="214"/>
      <c r="K36" s="219">
        <v>2282</v>
      </c>
      <c r="L36" s="214"/>
      <c r="M36" s="219">
        <v>-2685</v>
      </c>
      <c r="N36" s="213"/>
      <c r="O36" s="219">
        <v>360770</v>
      </c>
      <c r="P36" s="213"/>
      <c r="Q36" s="219">
        <v>553269</v>
      </c>
      <c r="R36" s="215"/>
      <c r="S36" s="219">
        <v>13326</v>
      </c>
      <c r="T36" s="216"/>
      <c r="U36" s="219">
        <v>566595</v>
      </c>
    </row>
    <row r="37" spans="1:22" s="117" customFormat="1" ht="18" thickTop="1">
      <c r="A37" s="376" t="s">
        <v>203</v>
      </c>
      <c r="B37" s="200"/>
      <c r="C37" s="214"/>
      <c r="D37" s="213"/>
      <c r="E37" s="213"/>
      <c r="F37" s="213"/>
      <c r="G37" s="214"/>
      <c r="H37" s="213"/>
      <c r="I37" s="214"/>
      <c r="J37" s="214"/>
      <c r="K37" s="214"/>
      <c r="L37" s="214"/>
      <c r="M37" s="214"/>
      <c r="N37" s="213"/>
      <c r="O37" s="214"/>
      <c r="P37" s="213"/>
      <c r="Q37" s="214"/>
      <c r="R37" s="215"/>
      <c r="S37" s="215"/>
      <c r="T37" s="216"/>
      <c r="U37" s="220"/>
    </row>
    <row r="38" spans="1:22" s="117" customFormat="1" ht="19.899999999999999" customHeight="1">
      <c r="A38" s="382" t="s">
        <v>202</v>
      </c>
      <c r="B38" s="200"/>
      <c r="C38" s="218">
        <v>0</v>
      </c>
      <c r="D38" s="218"/>
      <c r="E38" s="218">
        <v>0</v>
      </c>
      <c r="F38" s="218"/>
      <c r="G38" s="218">
        <v>0</v>
      </c>
      <c r="H38" s="218"/>
      <c r="I38" s="218">
        <v>0</v>
      </c>
      <c r="J38" s="218"/>
      <c r="K38" s="218">
        <v>0</v>
      </c>
      <c r="L38" s="218"/>
      <c r="M38" s="218">
        <v>0</v>
      </c>
      <c r="N38" s="218"/>
      <c r="O38" s="218">
        <v>0</v>
      </c>
      <c r="P38" s="218"/>
      <c r="Q38" s="218">
        <f>SUM(C38:O38)</f>
        <v>0</v>
      </c>
      <c r="R38" s="220"/>
      <c r="S38" s="218">
        <v>0</v>
      </c>
      <c r="T38" s="220"/>
      <c r="U38" s="220">
        <f>+Q38+S38</f>
        <v>0</v>
      </c>
    </row>
    <row r="39" spans="1:22" s="117" customFormat="1" ht="8.65" customHeight="1">
      <c r="A39" s="183"/>
      <c r="B39" s="200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22"/>
      <c r="R39" s="220"/>
      <c r="S39" s="218"/>
      <c r="T39" s="220"/>
      <c r="U39" s="221"/>
    </row>
    <row r="40" spans="1:22" s="117" customFormat="1">
      <c r="A40" s="378" t="s">
        <v>204</v>
      </c>
      <c r="B40" s="200"/>
      <c r="C40" s="255">
        <v>0</v>
      </c>
      <c r="D40" s="222"/>
      <c r="E40" s="255">
        <v>0</v>
      </c>
      <c r="F40" s="218"/>
      <c r="G40" s="224">
        <f>G41+G42</f>
        <v>2866</v>
      </c>
      <c r="H40" s="218">
        <f t="shared" ref="H40:N40" si="9">H41+H42</f>
        <v>0</v>
      </c>
      <c r="I40" s="255">
        <f t="shared" si="9"/>
        <v>0</v>
      </c>
      <c r="J40" s="218">
        <f t="shared" si="9"/>
        <v>0</v>
      </c>
      <c r="K40" s="255">
        <f t="shared" si="9"/>
        <v>0</v>
      </c>
      <c r="L40" s="218">
        <f t="shared" si="9"/>
        <v>0</v>
      </c>
      <c r="M40" s="255">
        <f t="shared" si="9"/>
        <v>0</v>
      </c>
      <c r="N40" s="218">
        <f t="shared" si="9"/>
        <v>0</v>
      </c>
      <c r="O40" s="224">
        <f>O41+O42</f>
        <v>-2866</v>
      </c>
      <c r="P40" s="224">
        <f t="shared" ref="P40:Q40" si="10">P41+P42</f>
        <v>0</v>
      </c>
      <c r="Q40" s="224">
        <f t="shared" si="10"/>
        <v>0</v>
      </c>
      <c r="R40" s="224">
        <f t="shared" ref="R40" si="11">R41+R42</f>
        <v>0</v>
      </c>
      <c r="S40" s="224">
        <f t="shared" ref="S40" si="12">S41+S42</f>
        <v>0</v>
      </c>
      <c r="T40" s="224">
        <f t="shared" ref="T40" si="13">T41+T42</f>
        <v>0</v>
      </c>
      <c r="U40" s="224">
        <f t="shared" ref="U40" si="14">U41+U42</f>
        <v>0</v>
      </c>
    </row>
    <row r="41" spans="1:22" s="117" customFormat="1">
      <c r="A41" s="303" t="s">
        <v>186</v>
      </c>
      <c r="B41" s="200"/>
      <c r="C41" s="218">
        <v>0</v>
      </c>
      <c r="D41" s="218"/>
      <c r="E41" s="218">
        <v>0</v>
      </c>
      <c r="F41" s="218"/>
      <c r="G41" s="218">
        <v>2866</v>
      </c>
      <c r="H41" s="218"/>
      <c r="I41" s="218">
        <v>0</v>
      </c>
      <c r="J41" s="218"/>
      <c r="K41" s="218">
        <v>0</v>
      </c>
      <c r="L41" s="218"/>
      <c r="M41" s="218">
        <v>0</v>
      </c>
      <c r="N41" s="218"/>
      <c r="O41" s="218">
        <v>-2866</v>
      </c>
      <c r="P41" s="218"/>
      <c r="Q41" s="218">
        <f>SUM(C41:O41)</f>
        <v>0</v>
      </c>
      <c r="R41" s="221"/>
      <c r="S41" s="218">
        <v>0</v>
      </c>
      <c r="T41" s="256"/>
      <c r="U41" s="257">
        <f t="shared" ref="U41" si="15">+Q41+S41</f>
        <v>0</v>
      </c>
    </row>
    <row r="42" spans="1:22" s="117" customFormat="1" ht="15" customHeight="1">
      <c r="A42" s="303" t="s">
        <v>187</v>
      </c>
      <c r="B42" s="200"/>
      <c r="C42" s="218">
        <v>0</v>
      </c>
      <c r="D42" s="218"/>
      <c r="E42" s="218">
        <v>0</v>
      </c>
      <c r="F42" s="218"/>
      <c r="G42" s="218">
        <v>0</v>
      </c>
      <c r="H42" s="218"/>
      <c r="I42" s="218">
        <v>0</v>
      </c>
      <c r="J42" s="218"/>
      <c r="K42" s="218">
        <v>0</v>
      </c>
      <c r="L42" s="218"/>
      <c r="M42" s="218">
        <v>0</v>
      </c>
      <c r="N42" s="218"/>
      <c r="O42" s="218">
        <v>0</v>
      </c>
      <c r="P42" s="218"/>
      <c r="Q42" s="218">
        <f>SUM(C42:O42)</f>
        <v>0</v>
      </c>
      <c r="R42" s="221"/>
      <c r="S42" s="218">
        <v>0</v>
      </c>
      <c r="T42" s="221"/>
      <c r="U42" s="220">
        <f t="shared" ref="U42:U44" si="16">+Q42+S42</f>
        <v>0</v>
      </c>
    </row>
    <row r="43" spans="1:22" s="117" customFormat="1" ht="6.6" customHeight="1">
      <c r="A43" s="184"/>
      <c r="B43" s="200"/>
      <c r="C43" s="222"/>
      <c r="D43" s="218"/>
      <c r="E43" s="218"/>
      <c r="F43" s="218"/>
      <c r="G43" s="222"/>
      <c r="H43" s="218"/>
      <c r="I43" s="222"/>
      <c r="J43" s="222"/>
      <c r="K43" s="222"/>
      <c r="L43" s="222"/>
      <c r="M43" s="222"/>
      <c r="N43" s="218"/>
      <c r="O43" s="222"/>
      <c r="P43" s="218"/>
      <c r="Q43" s="222"/>
      <c r="R43" s="220"/>
      <c r="S43" s="220"/>
      <c r="T43" s="220"/>
      <c r="U43" s="220"/>
    </row>
    <row r="44" spans="1:22" s="117" customFormat="1">
      <c r="A44" s="181" t="s">
        <v>188</v>
      </c>
      <c r="B44" s="200"/>
      <c r="C44" s="255">
        <v>0</v>
      </c>
      <c r="D44" s="222"/>
      <c r="E44" s="255">
        <v>0</v>
      </c>
      <c r="F44" s="222"/>
      <c r="G44" s="255">
        <v>0</v>
      </c>
      <c r="H44" s="222"/>
      <c r="I44" s="255">
        <v>0</v>
      </c>
      <c r="J44" s="222"/>
      <c r="K44" s="255">
        <v>0</v>
      </c>
      <c r="L44" s="222"/>
      <c r="M44" s="255">
        <v>0</v>
      </c>
      <c r="N44" s="222"/>
      <c r="O44" s="224">
        <f>SUM(O45:O49)</f>
        <v>-254</v>
      </c>
      <c r="P44" s="218"/>
      <c r="Q44" s="224">
        <f>SUM(Q45:Q49)</f>
        <v>-254</v>
      </c>
      <c r="R44" s="220"/>
      <c r="S44" s="223">
        <f>SUM(S45:S49)</f>
        <v>-2185</v>
      </c>
      <c r="T44" s="220"/>
      <c r="U44" s="223">
        <f t="shared" si="16"/>
        <v>-2439</v>
      </c>
    </row>
    <row r="45" spans="1:22" s="117" customFormat="1">
      <c r="A45" s="184" t="s">
        <v>205</v>
      </c>
      <c r="B45" s="200"/>
      <c r="C45" s="218">
        <v>0</v>
      </c>
      <c r="D45" s="218"/>
      <c r="E45" s="218">
        <v>0</v>
      </c>
      <c r="F45" s="218"/>
      <c r="G45" s="218">
        <v>0</v>
      </c>
      <c r="H45" s="218"/>
      <c r="I45" s="218">
        <v>0</v>
      </c>
      <c r="J45" s="222"/>
      <c r="K45" s="218">
        <v>0</v>
      </c>
      <c r="L45" s="222"/>
      <c r="M45" s="218">
        <v>0</v>
      </c>
      <c r="N45" s="218"/>
      <c r="O45" s="218">
        <v>0</v>
      </c>
      <c r="P45" s="218"/>
      <c r="Q45" s="218">
        <f t="shared" ref="Q45:Q49" si="17">SUM(C45:O45)</f>
        <v>0</v>
      </c>
      <c r="R45" s="220"/>
      <c r="S45" s="218">
        <v>-1891</v>
      </c>
      <c r="T45" s="220"/>
      <c r="U45" s="221">
        <f t="shared" ref="U45:U49" si="18">+Q45+S45</f>
        <v>-1891</v>
      </c>
    </row>
    <row r="46" spans="1:22" s="117" customFormat="1">
      <c r="A46" s="303" t="s">
        <v>190</v>
      </c>
      <c r="B46" s="200"/>
      <c r="C46" s="218">
        <v>0</v>
      </c>
      <c r="D46" s="218"/>
      <c r="E46" s="218">
        <v>0</v>
      </c>
      <c r="F46" s="218"/>
      <c r="G46" s="218">
        <v>0</v>
      </c>
      <c r="H46" s="218"/>
      <c r="I46" s="218">
        <v>0</v>
      </c>
      <c r="J46" s="222"/>
      <c r="K46" s="218">
        <v>0</v>
      </c>
      <c r="L46" s="222"/>
      <c r="M46" s="218">
        <v>0</v>
      </c>
      <c r="N46" s="218"/>
      <c r="O46" s="218">
        <v>0</v>
      </c>
      <c r="P46" s="218"/>
      <c r="Q46" s="218">
        <f t="shared" si="17"/>
        <v>0</v>
      </c>
      <c r="R46" s="220"/>
      <c r="S46" s="218">
        <v>0</v>
      </c>
      <c r="T46" s="220"/>
      <c r="U46" s="221">
        <f t="shared" si="18"/>
        <v>0</v>
      </c>
    </row>
    <row r="47" spans="1:22" s="117" customFormat="1">
      <c r="A47" s="303" t="s">
        <v>191</v>
      </c>
      <c r="C47" s="218">
        <v>0</v>
      </c>
      <c r="D47" s="218"/>
      <c r="E47" s="218">
        <v>0</v>
      </c>
      <c r="F47" s="218"/>
      <c r="G47" s="218">
        <v>0</v>
      </c>
      <c r="H47" s="218"/>
      <c r="I47" s="218">
        <v>0</v>
      </c>
      <c r="J47" s="222"/>
      <c r="K47" s="218">
        <v>0</v>
      </c>
      <c r="L47" s="222"/>
      <c r="M47" s="218">
        <v>0</v>
      </c>
      <c r="N47" s="218"/>
      <c r="O47" s="218">
        <v>0</v>
      </c>
      <c r="P47" s="218"/>
      <c r="Q47" s="218">
        <f t="shared" si="17"/>
        <v>0</v>
      </c>
      <c r="R47" s="220"/>
      <c r="S47" s="218">
        <v>0</v>
      </c>
      <c r="T47" s="220"/>
      <c r="U47" s="221">
        <f t="shared" si="18"/>
        <v>0</v>
      </c>
    </row>
    <row r="48" spans="1:22" s="117" customFormat="1">
      <c r="A48" s="303" t="s">
        <v>192</v>
      </c>
      <c r="B48" s="200"/>
      <c r="C48" s="218">
        <v>0</v>
      </c>
      <c r="D48" s="218"/>
      <c r="E48" s="218">
        <v>0</v>
      </c>
      <c r="F48" s="218"/>
      <c r="G48" s="218">
        <v>0</v>
      </c>
      <c r="H48" s="218"/>
      <c r="I48" s="218">
        <v>0</v>
      </c>
      <c r="J48" s="222"/>
      <c r="K48" s="218">
        <v>0</v>
      </c>
      <c r="L48" s="222"/>
      <c r="M48" s="218">
        <v>0</v>
      </c>
      <c r="N48" s="218"/>
      <c r="O48" s="218">
        <v>-254</v>
      </c>
      <c r="P48" s="218"/>
      <c r="Q48" s="218">
        <f t="shared" si="17"/>
        <v>-254</v>
      </c>
      <c r="R48" s="220"/>
      <c r="S48" s="218">
        <v>-294</v>
      </c>
      <c r="T48" s="220"/>
      <c r="U48" s="221">
        <f t="shared" si="18"/>
        <v>-548</v>
      </c>
    </row>
    <row r="49" spans="1:22" s="117" customFormat="1" ht="16.149999999999999" customHeight="1">
      <c r="A49" s="303" t="s">
        <v>193</v>
      </c>
      <c r="B49" s="200"/>
      <c r="C49" s="218">
        <v>0</v>
      </c>
      <c r="D49" s="218"/>
      <c r="E49" s="218">
        <v>0</v>
      </c>
      <c r="F49" s="218"/>
      <c r="G49" s="218">
        <v>0</v>
      </c>
      <c r="H49" s="218"/>
      <c r="I49" s="218">
        <v>0</v>
      </c>
      <c r="J49" s="222"/>
      <c r="K49" s="218">
        <v>0</v>
      </c>
      <c r="L49" s="222"/>
      <c r="M49" s="218">
        <v>0</v>
      </c>
      <c r="N49" s="218"/>
      <c r="O49" s="218">
        <v>0</v>
      </c>
      <c r="P49" s="218"/>
      <c r="Q49" s="218">
        <f t="shared" si="17"/>
        <v>0</v>
      </c>
      <c r="R49" s="220"/>
      <c r="S49" s="218">
        <v>0</v>
      </c>
      <c r="T49" s="220"/>
      <c r="U49" s="221">
        <f t="shared" si="18"/>
        <v>0</v>
      </c>
    </row>
    <row r="50" spans="1:22" s="117" customFormat="1" ht="16.899999999999999" customHeight="1">
      <c r="A50" s="184"/>
      <c r="B50" s="200"/>
      <c r="C50" s="222"/>
      <c r="D50" s="218"/>
      <c r="E50" s="218"/>
      <c r="F50" s="218"/>
      <c r="G50" s="222"/>
      <c r="H50" s="218"/>
      <c r="I50" s="222"/>
      <c r="J50" s="222"/>
      <c r="K50" s="222"/>
      <c r="L50" s="222"/>
      <c r="M50" s="222"/>
      <c r="N50" s="218"/>
      <c r="O50" s="222"/>
      <c r="P50" s="218"/>
      <c r="Q50" s="222"/>
      <c r="R50" s="220"/>
      <c r="S50" s="220"/>
      <c r="T50" s="220"/>
      <c r="U50" s="220"/>
      <c r="V50" s="126"/>
    </row>
    <row r="51" spans="1:22" s="117" customFormat="1">
      <c r="A51" s="380" t="s">
        <v>194</v>
      </c>
      <c r="B51" s="200"/>
      <c r="C51" s="224">
        <v>0</v>
      </c>
      <c r="D51" s="218"/>
      <c r="E51" s="224">
        <v>0</v>
      </c>
      <c r="F51" s="218"/>
      <c r="G51" s="224">
        <v>0</v>
      </c>
      <c r="H51" s="218"/>
      <c r="I51" s="224">
        <f>I52+I53</f>
        <v>-53</v>
      </c>
      <c r="J51" s="222"/>
      <c r="K51" s="224">
        <f>K52+K53</f>
        <v>-82</v>
      </c>
      <c r="L51" s="222">
        <f t="shared" ref="L51:U51" si="19">L52+L53</f>
        <v>0</v>
      </c>
      <c r="M51" s="224">
        <f t="shared" si="19"/>
        <v>-687</v>
      </c>
      <c r="N51" s="222">
        <f t="shared" si="19"/>
        <v>0</v>
      </c>
      <c r="O51" s="224">
        <f t="shared" si="19"/>
        <v>32192</v>
      </c>
      <c r="P51" s="222">
        <f t="shared" si="19"/>
        <v>0</v>
      </c>
      <c r="Q51" s="224">
        <f>Q52+Q53</f>
        <v>31370</v>
      </c>
      <c r="R51" s="222">
        <f t="shared" si="19"/>
        <v>0</v>
      </c>
      <c r="S51" s="224">
        <f t="shared" si="19"/>
        <v>1644</v>
      </c>
      <c r="T51" s="224">
        <f t="shared" si="19"/>
        <v>0</v>
      </c>
      <c r="U51" s="224">
        <f t="shared" si="19"/>
        <v>33014</v>
      </c>
      <c r="V51" s="120"/>
    </row>
    <row r="52" spans="1:22" s="117" customFormat="1">
      <c r="A52" s="381" t="s">
        <v>195</v>
      </c>
      <c r="B52" s="200"/>
      <c r="C52" s="218">
        <v>0</v>
      </c>
      <c r="D52" s="218"/>
      <c r="E52" s="218">
        <v>0</v>
      </c>
      <c r="F52" s="218"/>
      <c r="G52" s="218">
        <v>0</v>
      </c>
      <c r="H52" s="218"/>
      <c r="I52" s="218">
        <v>0</v>
      </c>
      <c r="J52" s="222"/>
      <c r="K52" s="218">
        <v>0</v>
      </c>
      <c r="L52" s="222"/>
      <c r="M52" s="218">
        <v>0</v>
      </c>
      <c r="N52" s="218"/>
      <c r="O52" s="218">
        <v>32192</v>
      </c>
      <c r="P52" s="218"/>
      <c r="Q52" s="222">
        <f>SUM(C52:O52)</f>
        <v>32192</v>
      </c>
      <c r="R52" s="220"/>
      <c r="S52" s="218">
        <v>1664</v>
      </c>
      <c r="T52" s="220"/>
      <c r="U52" s="221">
        <f>+Q52+S52</f>
        <v>33856</v>
      </c>
    </row>
    <row r="53" spans="1:22" s="117" customFormat="1" ht="20.65" customHeight="1">
      <c r="A53" s="381" t="s">
        <v>196</v>
      </c>
      <c r="B53" s="200"/>
      <c r="C53" s="218">
        <v>0</v>
      </c>
      <c r="D53" s="218"/>
      <c r="E53" s="218">
        <v>0</v>
      </c>
      <c r="F53" s="218"/>
      <c r="G53" s="218">
        <v>0</v>
      </c>
      <c r="H53" s="218"/>
      <c r="I53" s="218">
        <v>-53</v>
      </c>
      <c r="J53" s="222"/>
      <c r="K53" s="218">
        <v>-82</v>
      </c>
      <c r="L53" s="222"/>
      <c r="M53" s="218">
        <v>-687</v>
      </c>
      <c r="N53" s="218"/>
      <c r="O53" s="218">
        <v>0</v>
      </c>
      <c r="P53" s="218"/>
      <c r="Q53" s="222">
        <f>SUM(C53:O53)</f>
        <v>-822</v>
      </c>
      <c r="R53" s="220"/>
      <c r="S53" s="218">
        <v>-20</v>
      </c>
      <c r="T53" s="220"/>
      <c r="U53" s="221">
        <f>+Q53+S53</f>
        <v>-842</v>
      </c>
    </row>
    <row r="54" spans="1:22" s="117" customFormat="1" ht="18" customHeight="1">
      <c r="A54" s="181"/>
      <c r="B54" s="200"/>
      <c r="C54" s="218"/>
      <c r="D54" s="218"/>
      <c r="E54" s="218"/>
      <c r="F54" s="218"/>
      <c r="G54" s="218"/>
      <c r="H54" s="218"/>
      <c r="I54" s="218"/>
      <c r="J54" s="222"/>
      <c r="K54" s="218"/>
      <c r="L54" s="222"/>
      <c r="M54" s="218"/>
      <c r="N54" s="218"/>
      <c r="O54" s="218"/>
      <c r="P54" s="218"/>
      <c r="Q54" s="222">
        <f t="shared" ref="Q54:Q56" si="20">SUM(C54:O54)</f>
        <v>0</v>
      </c>
      <c r="R54" s="220"/>
      <c r="S54" s="218"/>
      <c r="T54" s="220"/>
      <c r="U54" s="221"/>
    </row>
    <row r="55" spans="1:22" s="117" customFormat="1">
      <c r="A55" s="181" t="s">
        <v>199</v>
      </c>
      <c r="B55" s="200"/>
      <c r="C55" s="218">
        <v>0</v>
      </c>
      <c r="D55" s="218"/>
      <c r="E55" s="218">
        <v>0</v>
      </c>
      <c r="F55" s="218"/>
      <c r="G55" s="218">
        <v>0</v>
      </c>
      <c r="H55" s="218"/>
      <c r="I55" s="218">
        <v>-753</v>
      </c>
      <c r="J55" s="222"/>
      <c r="K55" s="218">
        <v>1</v>
      </c>
      <c r="L55" s="222"/>
      <c r="M55" s="218">
        <v>0</v>
      </c>
      <c r="N55" s="218"/>
      <c r="O55" s="218">
        <f>-I55-K55-M55</f>
        <v>752</v>
      </c>
      <c r="P55" s="218"/>
      <c r="Q55" s="222"/>
      <c r="R55" s="220"/>
      <c r="S55" s="218">
        <v>0</v>
      </c>
      <c r="T55" s="220"/>
      <c r="U55" s="221">
        <f>+Q55+S55</f>
        <v>0</v>
      </c>
    </row>
    <row r="56" spans="1:22" s="117" customFormat="1" ht="18.600000000000001" customHeight="1">
      <c r="A56" s="182"/>
      <c r="B56" s="200"/>
      <c r="C56" s="214"/>
      <c r="D56" s="213"/>
      <c r="E56" s="213"/>
      <c r="F56" s="213"/>
      <c r="G56" s="214"/>
      <c r="H56" s="213"/>
      <c r="I56" s="214"/>
      <c r="J56" s="214"/>
      <c r="K56" s="214"/>
      <c r="L56" s="214"/>
      <c r="M56" s="214"/>
      <c r="N56" s="213"/>
      <c r="O56" s="214">
        <v>0</v>
      </c>
      <c r="P56" s="213"/>
      <c r="Q56" s="222">
        <f t="shared" si="20"/>
        <v>0</v>
      </c>
      <c r="R56" s="215"/>
      <c r="S56" s="215">
        <v>0</v>
      </c>
      <c r="T56" s="216"/>
      <c r="U56" s="221">
        <f>+Q56+S56</f>
        <v>0</v>
      </c>
    </row>
    <row r="57" spans="1:22" s="117" customFormat="1" ht="17.25" thickBot="1">
      <c r="A57" s="182" t="s">
        <v>206</v>
      </c>
      <c r="B57" s="200">
        <f>+SFP!C39</f>
        <v>26</v>
      </c>
      <c r="C57" s="219">
        <f>+C34+C38+C40+C44+C51+C55</f>
        <v>134798</v>
      </c>
      <c r="D57" s="213"/>
      <c r="E57" s="219">
        <f>+E36+E38+E40+E44+E51+E55</f>
        <v>-33656</v>
      </c>
      <c r="F57" s="213"/>
      <c r="G57" s="219">
        <f>+G36+G38+G40+G44+G51+G55</f>
        <v>66201</v>
      </c>
      <c r="H57" s="213"/>
      <c r="I57" s="219">
        <f>+I36+I38+I40+I44+I51+I55</f>
        <v>27619</v>
      </c>
      <c r="J57" s="214"/>
      <c r="K57" s="219">
        <f>+K36+K38+K40+K44+K51+K55</f>
        <v>2201</v>
      </c>
      <c r="L57" s="214"/>
      <c r="M57" s="219">
        <f>+M36+M38+M40+M44+M51+M55</f>
        <v>-3372</v>
      </c>
      <c r="N57" s="213"/>
      <c r="O57" s="219">
        <f>+O36+O38+O40+O44+O51+O55+O56</f>
        <v>390594</v>
      </c>
      <c r="P57" s="219" t="e">
        <f>+P36+P38+P40+P44+P51+P55+#REF!+P56</f>
        <v>#REF!</v>
      </c>
      <c r="Q57" s="219">
        <f>+Q36+Q38+Q40+Q44+Q51+Q55+Q56</f>
        <v>584385</v>
      </c>
      <c r="R57" s="219"/>
      <c r="S57" s="219">
        <f>+S36+S38+S40+S44+S51+S55+S56</f>
        <v>12785</v>
      </c>
      <c r="T57" s="219" t="e">
        <f>+T36+T38+T40+T44+T51+T55+#REF!+T56</f>
        <v>#REF!</v>
      </c>
      <c r="U57" s="219">
        <f>+U36+U38+U40+U44+U51+U55+U56</f>
        <v>597170</v>
      </c>
    </row>
    <row r="58" spans="1:22" s="117" customFormat="1" ht="17.25" thickTop="1">
      <c r="A58" s="182"/>
      <c r="B58" s="200"/>
      <c r="C58" s="214"/>
      <c r="D58" s="213"/>
      <c r="E58" s="214"/>
      <c r="F58" s="213"/>
      <c r="G58" s="214"/>
      <c r="H58" s="213"/>
      <c r="I58" s="214"/>
      <c r="J58" s="214"/>
      <c r="K58" s="214"/>
      <c r="L58" s="214"/>
      <c r="M58" s="214"/>
      <c r="N58" s="213"/>
      <c r="O58" s="214"/>
      <c r="P58" s="213"/>
      <c r="Q58" s="214"/>
      <c r="R58" s="215"/>
      <c r="S58" s="214"/>
      <c r="T58" s="216"/>
      <c r="U58" s="214"/>
    </row>
    <row r="59" spans="1:22" s="13" customFormat="1">
      <c r="A59" s="182"/>
      <c r="B59" s="200"/>
      <c r="C59" s="214"/>
      <c r="D59" s="213"/>
      <c r="E59" s="213"/>
      <c r="F59" s="213"/>
      <c r="G59" s="214"/>
      <c r="H59" s="213"/>
      <c r="I59" s="214"/>
      <c r="J59" s="214"/>
      <c r="K59" s="214"/>
      <c r="L59" s="214"/>
      <c r="M59" s="214"/>
      <c r="N59" s="213"/>
      <c r="O59" s="214"/>
      <c r="P59" s="213"/>
      <c r="Q59" s="214"/>
      <c r="R59" s="215"/>
      <c r="S59" s="215"/>
      <c r="T59" s="216"/>
      <c r="U59" s="217"/>
    </row>
    <row r="60" spans="1:22" s="13" customFormat="1" ht="23.65" customHeight="1">
      <c r="A60" s="268" t="str">
        <f>+SCI!A58</f>
        <v>Noty na stronach od 5 do 147 stanowią integralną część skonsolidowanego sprawozdania finansowego.</v>
      </c>
      <c r="B60" s="228"/>
      <c r="C60" s="176"/>
      <c r="D60" s="176"/>
      <c r="E60" s="176"/>
      <c r="F60" s="176"/>
      <c r="G60" s="229"/>
      <c r="H60" s="230"/>
      <c r="I60" s="229"/>
      <c r="J60" s="229"/>
      <c r="K60" s="231"/>
      <c r="L60" s="229"/>
      <c r="M60" s="229"/>
      <c r="N60" s="229"/>
      <c r="O60" s="231"/>
      <c r="P60" s="229"/>
      <c r="Q60" s="231"/>
      <c r="R60" s="175"/>
      <c r="S60" s="231"/>
      <c r="T60" s="175"/>
      <c r="U60" s="231"/>
    </row>
    <row r="61" spans="1:22" ht="4.9000000000000004" customHeight="1">
      <c r="A61" s="186"/>
      <c r="B61" s="233"/>
      <c r="C61" s="229"/>
      <c r="D61" s="229"/>
      <c r="E61" s="229"/>
      <c r="F61" s="229"/>
      <c r="G61" s="229"/>
      <c r="H61" s="230"/>
      <c r="I61" s="229"/>
      <c r="J61" s="229"/>
      <c r="K61" s="229"/>
      <c r="L61" s="229"/>
      <c r="M61" s="229"/>
      <c r="N61" s="229"/>
      <c r="O61" s="229"/>
      <c r="P61" s="229"/>
      <c r="Q61" s="229"/>
      <c r="R61" s="175"/>
      <c r="S61" s="232"/>
      <c r="T61" s="175"/>
      <c r="U61" s="175"/>
    </row>
    <row r="62" spans="1:22" ht="18" customHeight="1">
      <c r="A62" s="187" t="s">
        <v>11</v>
      </c>
      <c r="B62" s="234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22" ht="17.25">
      <c r="A63" s="187"/>
      <c r="B63" s="234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1:22" ht="24" customHeight="1">
      <c r="A64" s="188" t="s">
        <v>207</v>
      </c>
      <c r="B64" s="234"/>
    </row>
    <row r="65" spans="1:2" ht="17.25">
      <c r="A65" s="188"/>
      <c r="B65" s="234"/>
    </row>
    <row r="66" spans="1:2" ht="14.25" customHeight="1">
      <c r="A66" s="185" t="s">
        <v>72</v>
      </c>
      <c r="B66" s="236"/>
    </row>
    <row r="67" spans="1:2" ht="19.899999999999999" customHeight="1">
      <c r="A67" s="189" t="s">
        <v>16</v>
      </c>
      <c r="B67" s="236"/>
    </row>
    <row r="68" spans="1:2">
      <c r="A68" s="190"/>
      <c r="B68" s="237"/>
    </row>
    <row r="69" spans="1:2" ht="17.25">
      <c r="A69" s="191" t="s">
        <v>17</v>
      </c>
      <c r="B69" s="238"/>
    </row>
    <row r="70" spans="1:2" ht="17.25">
      <c r="A70" s="192" t="s">
        <v>18</v>
      </c>
      <c r="B70" s="239"/>
    </row>
    <row r="71" spans="1:2">
      <c r="A71" s="301"/>
    </row>
    <row r="73" spans="1:2">
      <c r="A73" s="193"/>
    </row>
    <row r="79" spans="1:2">
      <c r="A79" s="194"/>
      <c r="B79" s="177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2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2021-08-20T07:25:04Z</cp:lastPrinted>
  <dcterms:created xsi:type="dcterms:W3CDTF">2012-04-12T11:15:46Z</dcterms:created>
  <dcterms:modified xsi:type="dcterms:W3CDTF">2021-08-25T10:45:45Z</dcterms:modified>
</cp:coreProperties>
</file>