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Q3_conso\"/>
    </mc:Choice>
  </mc:AlternateContent>
  <xr:revisionPtr revIDLastSave="0" documentId="13_ncr:1_{47A9FE0D-3478-4D36-973F-5E26F9C6674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SCI!$A$1:$G$75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SCF!$80:$65546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SCF!$78:$65546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SCF!$80:$65546,SCF!$62:$63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SEQ!$A$1:$Q$62</definedName>
    <definedName name="Z_9656BBF7_C4A3_41EC_B0C6_A21B380E3C2F_.wvu.Rows" localSheetId="3" hidden="1">SCF!$80:$65546,SCF!$62:$63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" i="5" l="1"/>
  <c r="Q20" i="5"/>
  <c r="D60" i="3"/>
  <c r="D48" i="3" l="1"/>
  <c r="E40" i="4" l="1"/>
  <c r="C40" i="4"/>
  <c r="D44" i="2" l="1"/>
  <c r="D39" i="2"/>
  <c r="O17" i="5" l="1"/>
  <c r="O12" i="5"/>
  <c r="E12" i="5"/>
  <c r="Q12" i="5" s="1"/>
  <c r="E58" i="4"/>
  <c r="F44" i="2"/>
  <c r="F42" i="2"/>
  <c r="F24" i="2"/>
  <c r="F23" i="2"/>
  <c r="F21" i="2"/>
  <c r="F18" i="2"/>
  <c r="F25" i="2" l="1"/>
  <c r="U12" i="5"/>
  <c r="Q13" i="5"/>
  <c r="U13" i="5" s="1"/>
  <c r="Q14" i="5"/>
  <c r="U14" i="5" s="1"/>
  <c r="D42" i="2" l="1"/>
  <c r="O56" i="5" l="1"/>
  <c r="Q32" i="5" l="1"/>
  <c r="Q31" i="5"/>
  <c r="U31" i="5" s="1"/>
  <c r="Q30" i="5"/>
  <c r="Q27" i="5"/>
  <c r="U27" i="5" s="1"/>
  <c r="Q26" i="5"/>
  <c r="U26" i="5" s="1"/>
  <c r="Q25" i="5"/>
  <c r="U25" i="5" s="1"/>
  <c r="Q24" i="5"/>
  <c r="U24" i="5" s="1"/>
  <c r="Q23" i="5"/>
  <c r="E18" i="4"/>
  <c r="U23" i="5" l="1"/>
  <c r="Q22" i="5"/>
  <c r="U30" i="5"/>
  <c r="Q29" i="5"/>
  <c r="F60" i="3"/>
  <c r="F48" i="3"/>
  <c r="C58" i="4" l="1"/>
  <c r="F61" i="3" l="1"/>
  <c r="B58" i="5" l="1"/>
  <c r="F35" i="5" l="1"/>
  <c r="Q16" i="5"/>
  <c r="Q57" i="5"/>
  <c r="U57" i="5" s="1"/>
  <c r="E58" i="5"/>
  <c r="R41" i="5"/>
  <c r="S41" i="5"/>
  <c r="T41" i="5"/>
  <c r="P41" i="5"/>
  <c r="O41" i="5"/>
  <c r="U16" i="5" l="1"/>
  <c r="D19" i="2"/>
  <c r="F49" i="3" l="1"/>
  <c r="F34" i="3"/>
  <c r="F38" i="3" s="1"/>
  <c r="F25" i="3"/>
  <c r="F18" i="3"/>
  <c r="F63" i="3" l="1"/>
  <c r="F65" i="3" s="1"/>
  <c r="F27" i="3"/>
  <c r="A66" i="4" l="1"/>
  <c r="A61" i="5" l="1"/>
  <c r="O22" i="5" l="1"/>
  <c r="Q50" i="5" l="1"/>
  <c r="Q49" i="5"/>
  <c r="Q48" i="5"/>
  <c r="Q43" i="5"/>
  <c r="U43" i="5" s="1"/>
  <c r="Q42" i="5"/>
  <c r="Q41" i="5" l="1"/>
  <c r="U42" i="5"/>
  <c r="U41" i="5" s="1"/>
  <c r="F45" i="2" l="1"/>
  <c r="F46" i="2" s="1"/>
  <c r="D45" i="2"/>
  <c r="D46" i="2" s="1"/>
  <c r="Q39" i="5"/>
  <c r="S45" i="5"/>
  <c r="U49" i="5"/>
  <c r="U50" i="5"/>
  <c r="Q54" i="5"/>
  <c r="U54" i="5" s="1"/>
  <c r="Q53" i="5"/>
  <c r="U53" i="5" s="1"/>
  <c r="U56" i="5"/>
  <c r="S52" i="5"/>
  <c r="O45" i="5"/>
  <c r="O52" i="5"/>
  <c r="M52" i="5"/>
  <c r="K52" i="5"/>
  <c r="I52" i="5"/>
  <c r="G41" i="5"/>
  <c r="G58" i="5" s="1"/>
  <c r="S22" i="5"/>
  <c r="E60" i="4"/>
  <c r="I29" i="5"/>
  <c r="K29" i="5"/>
  <c r="Q55" i="5"/>
  <c r="Q19" i="5"/>
  <c r="U19" i="5" s="1"/>
  <c r="U48" i="5"/>
  <c r="D35" i="5"/>
  <c r="L52" i="5"/>
  <c r="N52" i="5"/>
  <c r="P52" i="5"/>
  <c r="P58" i="5" s="1"/>
  <c r="R52" i="5"/>
  <c r="T52" i="5"/>
  <c r="T58" i="5" s="1"/>
  <c r="H41" i="5"/>
  <c r="I41" i="5"/>
  <c r="J41" i="5"/>
  <c r="K41" i="5"/>
  <c r="L41" i="5"/>
  <c r="M41" i="5"/>
  <c r="N41" i="5"/>
  <c r="D49" i="3"/>
  <c r="E17" i="5"/>
  <c r="E35" i="5" s="1"/>
  <c r="C17" i="5"/>
  <c r="C35" i="5" s="1"/>
  <c r="C58" i="5" s="1"/>
  <c r="P17" i="5"/>
  <c r="R17" i="5"/>
  <c r="S17" i="5"/>
  <c r="T17" i="5"/>
  <c r="H17" i="5"/>
  <c r="H35" i="5" s="1"/>
  <c r="I17" i="5"/>
  <c r="J17" i="5"/>
  <c r="J35" i="5" s="1"/>
  <c r="K17" i="5"/>
  <c r="L17" i="5"/>
  <c r="M17" i="5"/>
  <c r="N17" i="5"/>
  <c r="N35" i="5" s="1"/>
  <c r="G17" i="5"/>
  <c r="G35" i="5" s="1"/>
  <c r="P22" i="5"/>
  <c r="T22" i="5"/>
  <c r="O29" i="5"/>
  <c r="S29" i="5"/>
  <c r="L29" i="5"/>
  <c r="M29" i="5"/>
  <c r="M35" i="5" s="1"/>
  <c r="D61" i="3"/>
  <c r="D25" i="3"/>
  <c r="D18" i="3"/>
  <c r="Q46" i="5"/>
  <c r="U46" i="5" s="1"/>
  <c r="Q47" i="5"/>
  <c r="U47" i="5" s="1"/>
  <c r="F19" i="2"/>
  <c r="F30" i="2" s="1"/>
  <c r="B35" i="5"/>
  <c r="B10" i="5"/>
  <c r="C18" i="4"/>
  <c r="D25" i="2"/>
  <c r="D30" i="2" s="1"/>
  <c r="D34" i="3"/>
  <c r="D38" i="3" s="1"/>
  <c r="O35" i="5" l="1"/>
  <c r="F35" i="2"/>
  <c r="F48" i="2" s="1"/>
  <c r="K35" i="5"/>
  <c r="I35" i="5"/>
  <c r="S58" i="5"/>
  <c r="M58" i="5"/>
  <c r="I58" i="5"/>
  <c r="S35" i="5"/>
  <c r="L35" i="5"/>
  <c r="K58" i="5"/>
  <c r="P35" i="5"/>
  <c r="O58" i="5"/>
  <c r="D35" i="2"/>
  <c r="D48" i="2" s="1"/>
  <c r="U39" i="5"/>
  <c r="T35" i="5"/>
  <c r="Q52" i="5"/>
  <c r="U52" i="5"/>
  <c r="Q45" i="5"/>
  <c r="U45" i="5" s="1"/>
  <c r="D63" i="3"/>
  <c r="D65" i="3" s="1"/>
  <c r="E64" i="4"/>
  <c r="U29" i="5"/>
  <c r="D27" i="3"/>
  <c r="C60" i="4"/>
  <c r="U22" i="5"/>
  <c r="Q17" i="5"/>
  <c r="Q35" i="5" l="1"/>
  <c r="U58" i="5"/>
  <c r="Q58" i="5"/>
  <c r="C64" i="4"/>
  <c r="U17" i="5"/>
  <c r="U35" i="5" s="1"/>
</calcChain>
</file>

<file path=xl/sharedStrings.xml><?xml version="1.0" encoding="utf-8"?>
<sst xmlns="http://schemas.openxmlformats.org/spreadsheetml/2006/main" count="278" uniqueCount="215">
  <si>
    <t>Весела Стоева</t>
  </si>
  <si>
    <t>Борис Борисов</t>
  </si>
  <si>
    <t>Венцислав Стоев</t>
  </si>
  <si>
    <t>Стефан Йовков</t>
  </si>
  <si>
    <t>Приложения</t>
  </si>
  <si>
    <t>АКТИВ</t>
  </si>
  <si>
    <t>BGN'000</t>
  </si>
  <si>
    <t>Други постъпления/(плащания), нетно</t>
  </si>
  <si>
    <t>Александър Чаушев</t>
  </si>
  <si>
    <t>Людмила Бонджова</t>
  </si>
  <si>
    <t>Печалба/(Загуба) от придобиване и освобождаване на и от дъщерни дружества</t>
  </si>
  <si>
    <t>Иван Бадински</t>
  </si>
  <si>
    <t>Александър Йотов</t>
  </si>
  <si>
    <t>BGN</t>
  </si>
  <si>
    <t>Данък върху дохода, свързан с компонентите на другия всеобхватен доход, които няма да бъдат рекласифицирани</t>
  </si>
  <si>
    <t>Бисера Лазарова</t>
  </si>
  <si>
    <t xml:space="preserve">ГРУППА СОФАРМА </t>
  </si>
  <si>
    <t>Совет  директоров:</t>
  </si>
  <si>
    <t>д-р эк.н. Огнян Донев</t>
  </si>
  <si>
    <t>Исполнительный директор:</t>
  </si>
  <si>
    <t>Финансовый директор:</t>
  </si>
  <si>
    <t>Составитель:</t>
  </si>
  <si>
    <t>Руководитель подразделения  "Правен":</t>
  </si>
  <si>
    <t>Адрес на управления:</t>
  </si>
  <si>
    <t>г. София</t>
  </si>
  <si>
    <t>ул. "Ильенско шосе" 16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</si>
  <si>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</si>
  <si>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</si>
  <si>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</si>
  <si>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ЕАО</t>
  </si>
  <si>
    <t>Банка ДСК ЕАО</t>
  </si>
  <si>
    <t xml:space="preserve">АО Юробанк и Эф Джи Болгария  </t>
  </si>
  <si>
    <t>Инг Банк Н.В.  - филиал София</t>
  </si>
  <si>
    <t>Уникредит  Булбанк АО</t>
  </si>
  <si>
    <t>Сосьете Женераль Экспрессбанк АО</t>
  </si>
  <si>
    <t>Аудиторы:</t>
  </si>
  <si>
    <t>Бейкър Тилли Клиту и Партнеры ООО</t>
  </si>
  <si>
    <t>ГРУППА СОФАРМА</t>
  </si>
  <si>
    <t>КОНСОЛИДИРОВАННЫЙ ОТЧЕТ О СОВКУПНОМ ДОХОДЕ</t>
  </si>
  <si>
    <t>за девятимесячный период, заканчивающийся 30 сентября 2021 года</t>
  </si>
  <si>
    <t>1 января - 30 сентября 2021</t>
  </si>
  <si>
    <t>1 января - 30 сентября 2020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</si>
  <si>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</si>
  <si>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</si>
  <si>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</si>
  <si>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</si>
  <si>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</si>
  <si>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</si>
  <si>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</si>
  <si>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</si>
  <si>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</si>
  <si>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</si>
  <si>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 вне сферы применения МСФО 9</t>
  </si>
  <si>
    <t>Финансовые доходы</t>
  </si>
  <si>
    <t>Финансовые расходы</t>
  </si>
  <si>
    <t>Финансовые доходы / (расходы), нетто</t>
  </si>
  <si>
    <t>Прибыль от ассоциированных обществах и совместных обществах, нетто</t>
  </si>
  <si>
    <t>Прибыль от приобретения и выбытия дочерних компаний</t>
  </si>
  <si>
    <t>Прибыль до уплаты налога на прибыль</t>
  </si>
  <si>
    <t>Расходы по налогу на прибыль</t>
  </si>
  <si>
    <t xml:space="preserve">Чистая прибыль  полученной за отчетный период  </t>
  </si>
  <si>
    <t>Прочие компоненты совокупного дохода</t>
  </si>
  <si>
    <t xml:space="preserve">Компоненты, которые могут быть реклассифицированы в прибыль или убыток: </t>
  </si>
  <si>
    <t>Последующие переоценки основных средств</t>
  </si>
  <si>
    <t xml:space="preserve">Чистое изменение справедливой стоимости других долгосрочных капиталовложений </t>
  </si>
  <si>
    <t>Курсовые разницы от пересчета на иностраных деятельности</t>
  </si>
  <si>
    <t>Прочие совокупные доходы за период, за вычетом налогов</t>
  </si>
  <si>
    <t>ОБЩИЙ СОВОКУПНЫЙ ДОХОД ЗА ПЕРИОД</t>
  </si>
  <si>
    <t>Чистая прибыл на отчетного периода относишся к:</t>
  </si>
  <si>
    <t>Владельцы материнской компании</t>
  </si>
  <si>
    <t>Неконтрольную долю участия</t>
  </si>
  <si>
    <t>Общий совокупный доход за период, относящийся к:</t>
  </si>
  <si>
    <t>Базовая чистая прибыль на акцию</t>
  </si>
  <si>
    <t xml:space="preserve">Приложения на страницах от 5 до 147 являются неотъемлемой частью консолидированной финансовой отчет </t>
  </si>
  <si>
    <t xml:space="preserve">Исполнительный директор: </t>
  </si>
  <si>
    <t>Сoставитель:</t>
  </si>
  <si>
    <t>30 сентября 2021              BGN'000</t>
  </si>
  <si>
    <t>31 декабря 2020               BGN'000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</si>
  <si>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</si>
  <si>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</si>
  <si>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</si>
  <si>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</si>
  <si>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</si>
  <si>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 xml:space="preserve">Инвестиционная недвижимость </t>
  </si>
  <si>
    <t>Инвестиции в ассоциированные компани и совместных обществах</t>
  </si>
  <si>
    <t>Другие долгосрочные капиталовложения</t>
  </si>
  <si>
    <t>Долгосрочная дебиторская задолженность от связанных  предприятий</t>
  </si>
  <si>
    <t>Прочие долгосрочные дебиторские задолженности</t>
  </si>
  <si>
    <t>Отложенные налоговые активы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</si>
  <si>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</si>
  <si>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</si>
  <si>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</si>
  <si>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</si>
  <si>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Другие краткосрочные дебиторские и активы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</si>
  <si>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</si>
  <si>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</si>
  <si>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</si>
  <si>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</si>
  <si>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</si>
  <si>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</si>
  <si>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</si>
  <si>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Неконтролирующее участие</t>
  </si>
  <si>
    <t>ОБЩИЙ СОБСТВЕННЫЙ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</si>
  <si>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</si>
  <si>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</si>
  <si>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</si>
  <si>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</si>
  <si>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Долгосрочные обязательства перед связанными сторонами</t>
  </si>
  <si>
    <t xml:space="preserve">Долгосрочные oбязательства перед персоналом </t>
  </si>
  <si>
    <t>Обязательства по лизингу</t>
  </si>
  <si>
    <t>Государственное финансирование</t>
  </si>
  <si>
    <t>Другие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</si>
  <si>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</si>
  <si>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</si>
  <si>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</si>
  <si>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</si>
  <si>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</si>
  <si>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</si>
  <si>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</si>
  <si>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</si>
  <si>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</si>
  <si>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Другие текущие обязательства </t>
  </si>
  <si>
    <t>ОБЩИЙ ПАССИВЬІ</t>
  </si>
  <si>
    <t>ОБЩИЙ СОБСТВЕННЬІЙ КАПИТАЛ И ПАССИВЬІ</t>
  </si>
  <si>
    <t>КОНСОЛИДИРОВАННЫЙ ОТЧЕТ ДЛЯ ДЕНЕЖНЫХ ПОТОКОВ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</si>
  <si>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</si>
  <si>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</si>
  <si>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</si>
  <si>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</si>
  <si>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</si>
  <si>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</si>
  <si>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</si>
  <si>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</si>
  <si>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</si>
  <si>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</si>
  <si>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Другие поступления/(платежи), нетто</t>
  </si>
  <si>
    <t xml:space="preserve">Чистые  денежные потоки использованные в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</si>
  <si>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</si>
  <si>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</si>
  <si>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</si>
  <si>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инвестиционной недвижимости</t>
  </si>
  <si>
    <t>Выручка от продажи инвестиционной недвижимости</t>
  </si>
  <si>
    <t>Приобретение нематериальных активов</t>
  </si>
  <si>
    <t>Приобретение капитальных вложений</t>
  </si>
  <si>
    <t xml:space="preserve">Поступления от продажи капитальных вложений </t>
  </si>
  <si>
    <t>Поступления от дивидендов по капитальным инвестициям</t>
  </si>
  <si>
    <t>Поступления от освобождения дочерних компаний, за вычетом предоставленных денежных средств</t>
  </si>
  <si>
    <t>Приобретение инвестиций в ассоциированные и совместные предприятия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</si>
  <si>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</si>
  <si>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 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</si>
  <si>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</si>
  <si>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</si>
  <si>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</si>
  <si>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другим предприятиям</t>
  </si>
  <si>
    <t>Проценты, полученные за предоставленные займы и депозиты</t>
  </si>
  <si>
    <t>Поступления от платы за поручительство</t>
  </si>
  <si>
    <t>Чистые денежные потоки, использованне в инвестиционной деятельности</t>
  </si>
  <si>
    <t>Денежные потоки от финансовой деятельности</t>
  </si>
  <si>
    <t>Поступления от краткосрочных банковских займов (в т.ч. увеличение овердрафта)</t>
  </si>
  <si>
    <t>Погашение краткосрочных банковских займов (в т.ч. уменьшение овердрафта)</t>
  </si>
  <si>
    <t>Поступления от долгосрочных банковских зaймов</t>
  </si>
  <si>
    <t>Погашение от долгосрочных банковских займов</t>
  </si>
  <si>
    <t>Займы, полученные от других предприятий</t>
  </si>
  <si>
    <t>Погашение займов другим предприятиям</t>
  </si>
  <si>
    <t>Поступления сумм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</si>
  <si>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</si>
  <si>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</si>
  <si>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</si>
  <si>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Поступления от неконтролирующей доли в выпуске капитала в дочерних предприятиях</t>
  </si>
  <si>
    <t>Обратно выкупленные собственные акции</t>
  </si>
  <si>
    <t>Поступления от продажи выкупленных собственных акций</t>
  </si>
  <si>
    <t>Выплаченные дивиденды</t>
  </si>
  <si>
    <t>Получено государственное финансирование</t>
  </si>
  <si>
    <t>Чистые денежные потоки от финансовой деятельности</t>
  </si>
  <si>
    <t>Чистый (снижение)/увеличение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</si>
  <si>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</si>
  <si>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на 30 сентября</t>
  </si>
  <si>
    <t xml:space="preserve">                                     д-р эк.н. Огнян Донев</t>
  </si>
  <si>
    <t>КОНСОЛИДИРОВАННЫЙ ОТЧЕТ ОБ ИЗМЕНЕНИЯХ В СОСТАВЕ СОБСТВЕННЫХ КАПИТАЛ</t>
  </si>
  <si>
    <t>Сальдо на 1 января 2020 года</t>
  </si>
  <si>
    <t xml:space="preserve">Изменения  собственного капитала за 2020 год </t>
  </si>
  <si>
    <t>Эффект выкупленных акций</t>
  </si>
  <si>
    <t>* приобретение выкупленных собственных акций</t>
  </si>
  <si>
    <t>* продажа выкупленных собственных акций</t>
  </si>
  <si>
    <t>Эффекты реструктуризации</t>
  </si>
  <si>
    <t xml:space="preserve">Распределение прибыли на:              </t>
  </si>
  <si>
    <t>* правовые резервы</t>
  </si>
  <si>
    <t>* дивиденды от прибыли за 2019 год</t>
  </si>
  <si>
    <t>* шестимесячные дивиденды от прибыли за 2020 год</t>
  </si>
  <si>
    <t xml:space="preserve"> Эффекты приобретение неконтрольной доли участия:</t>
  </si>
  <si>
    <t>* приобретение (выбытие) дочерних компаний</t>
  </si>
  <si>
    <t>* распределение дивиденды</t>
  </si>
  <si>
    <t>* 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</si>
  <si>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</si>
  <si>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</si>
  <si>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 xml:space="preserve">Общий совокупный доход за период, в т.ч.: 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</si>
  <si>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</si>
  <si>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</si>
  <si>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нераспределенная прибыль </t>
  </si>
  <si>
    <t>Сальдо на  30 сентября 2020 года</t>
  </si>
  <si>
    <t>Сальдо на 1 января 2021 года</t>
  </si>
  <si>
    <t>Изменения в собственном капитале за 2021 год</t>
  </si>
  <si>
    <t xml:space="preserve">Распределение прибыли на:          </t>
  </si>
  <si>
    <t>* дивиденды</t>
  </si>
  <si>
    <t>Сальдо на  30 сентября 2021 года</t>
  </si>
  <si>
    <t xml:space="preserve">      д-р эк.н. Огнян Донев</t>
  </si>
  <si>
    <t>Обращение к владельцам капитала материнской компании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</si>
  <si>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</si>
  <si>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</si>
  <si>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</si>
  <si>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</t>
  </si>
  <si>
    <t>Резерв пересчета иностранной валюты в валюте представления</t>
  </si>
  <si>
    <t>Общий</t>
  </si>
  <si>
    <t>Неконтрольная доля участия</t>
  </si>
  <si>
    <t>Общий  собственных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</si>
</sst>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6" fillId="0" borderId="0"/>
    <xf numFmtId="0" fontId="77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0" fontId="78" fillId="0" borderId="0"/>
    <xf numFmtId="0" fontId="79" fillId="0" borderId="0"/>
    <xf numFmtId="164" fontId="16" fillId="0" borderId="0" applyFont="0" applyFill="0" applyBorder="0" applyAlignment="0" applyProtection="0"/>
    <xf numFmtId="0" fontId="16" fillId="0" borderId="0"/>
    <xf numFmtId="0" fontId="80" fillId="0" borderId="0"/>
    <xf numFmtId="9" fontId="16" fillId="0" borderId="0" applyFont="0" applyFill="0" applyBorder="0" applyAlignment="0" applyProtection="0"/>
    <xf numFmtId="0" fontId="16" fillId="0" borderId="0"/>
    <xf numFmtId="0" fontId="79" fillId="0" borderId="0"/>
    <xf numFmtId="0" fontId="5" fillId="0" borderId="0"/>
    <xf numFmtId="0" fontId="81" fillId="0" borderId="0"/>
    <xf numFmtId="0" fontId="4" fillId="0" borderId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6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6" fillId="0" borderId="0"/>
    <xf numFmtId="164" fontId="24" fillId="0" borderId="0" applyFont="0" applyFill="0" applyBorder="0" applyAlignment="0" applyProtection="0"/>
    <xf numFmtId="0" fontId="2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3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9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9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8" fillId="0" borderId="0"/>
    <xf numFmtId="0" fontId="16" fillId="0" borderId="0"/>
    <xf numFmtId="9" fontId="80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79" fillId="0" borderId="0"/>
    <xf numFmtId="164" fontId="16" fillId="0" borderId="0" applyFont="0" applyFill="0" applyBorder="0" applyAlignment="0" applyProtection="0"/>
    <xf numFmtId="0" fontId="80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9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1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78" fillId="0" borderId="0"/>
    <xf numFmtId="0" fontId="16" fillId="0" borderId="0"/>
    <xf numFmtId="0" fontId="2" fillId="0" borderId="0"/>
    <xf numFmtId="0" fontId="111" fillId="0" borderId="0"/>
    <xf numFmtId="0" fontId="109" fillId="0" borderId="0"/>
    <xf numFmtId="0" fontId="79" fillId="0" borderId="0"/>
    <xf numFmtId="0" fontId="112" fillId="0" borderId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/>
    <xf numFmtId="0" fontId="16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3" fillId="0" borderId="0"/>
    <xf numFmtId="0" fontId="79" fillId="0" borderId="0"/>
    <xf numFmtId="43" fontId="24" fillId="0" borderId="0" applyFont="0" applyFill="0" applyBorder="0" applyAlignment="0" applyProtection="0"/>
    <xf numFmtId="0" fontId="2" fillId="0" borderId="15" applyFont="0" applyFill="0" applyAlignment="0" applyProtection="0"/>
    <xf numFmtId="0" fontId="80" fillId="0" borderId="0"/>
    <xf numFmtId="164" fontId="16" fillId="0" borderId="0" applyFont="0" applyFill="0" applyBorder="0" applyAlignment="0" applyProtection="0"/>
    <xf numFmtId="9" fontId="114" fillId="0" borderId="0" applyFont="0" applyFill="0" applyBorder="0" applyAlignment="0" applyProtection="0"/>
    <xf numFmtId="164" fontId="80" fillId="0" borderId="0" applyFont="0" applyFill="0" applyBorder="0" applyAlignment="0" applyProtection="0"/>
    <xf numFmtId="17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109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4" fontId="107" fillId="33" borderId="16" applyFill="0" applyBorder="0">
      <alignment horizontal="center" vertical="center" wrapText="1"/>
      <protection locked="0"/>
    </xf>
    <xf numFmtId="0" fontId="109" fillId="0" borderId="0"/>
    <xf numFmtId="43" fontId="83" fillId="0" borderId="0" applyFont="0" applyFill="0" applyBorder="0" applyAlignment="0" applyProtection="0"/>
    <xf numFmtId="0" fontId="109" fillId="0" borderId="0"/>
    <xf numFmtId="0" fontId="14" fillId="0" borderId="0"/>
    <xf numFmtId="0" fontId="2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09" fillId="0" borderId="0"/>
    <xf numFmtId="0" fontId="10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79" fillId="0" borderId="0"/>
    <xf numFmtId="0" fontId="79" fillId="0" borderId="0"/>
    <xf numFmtId="0" fontId="2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164" fontId="109" fillId="0" borderId="0" applyFont="0" applyFill="0" applyBorder="0" applyAlignment="0" applyProtection="0"/>
    <xf numFmtId="0" fontId="109" fillId="0" borderId="0"/>
    <xf numFmtId="0" fontId="79" fillId="0" borderId="0"/>
    <xf numFmtId="0" fontId="2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09" fillId="0" borderId="0"/>
    <xf numFmtId="0" fontId="2" fillId="0" borderId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8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110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6" fillId="0" borderId="0"/>
    <xf numFmtId="43" fontId="10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0" fillId="0" borderId="0"/>
    <xf numFmtId="9" fontId="24" fillId="0" borderId="0" applyFont="0" applyFill="0" applyBorder="0" applyAlignment="0" applyProtection="0"/>
    <xf numFmtId="0" fontId="80" fillId="0" borderId="0"/>
    <xf numFmtId="0" fontId="79" fillId="0" borderId="0"/>
    <xf numFmtId="43" fontId="80" fillId="0" borderId="0" applyFont="0" applyFill="0" applyBorder="0" applyAlignment="0" applyProtection="0"/>
    <xf numFmtId="0" fontId="80" fillId="0" borderId="0"/>
    <xf numFmtId="43" fontId="80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5" fillId="32" borderId="0" applyNumberFormat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83" fillId="0" borderId="0"/>
    <xf numFmtId="43" fontId="83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6" fillId="0" borderId="0"/>
    <xf numFmtId="0" fontId="2" fillId="0" borderId="0"/>
    <xf numFmtId="0" fontId="111" fillId="0" borderId="0"/>
    <xf numFmtId="0" fontId="16" fillId="0" borderId="0"/>
    <xf numFmtId="0" fontId="109" fillId="0" borderId="0"/>
    <xf numFmtId="0" fontId="79" fillId="0" borderId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15" fillId="0" borderId="0" applyNumberFormat="0" applyFill="0" applyBorder="0" applyAlignment="0" applyProtection="0"/>
    <xf numFmtId="0" fontId="96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16" fillId="0" borderId="0" applyNumberFormat="0" applyFill="0" applyBorder="0" applyAlignment="0" applyProtection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25" fillId="0" borderId="0"/>
    <xf numFmtId="43" fontId="85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9" fillId="0" borderId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2" fillId="3" borderId="0" applyNumberFormat="0" applyBorder="0" applyAlignment="0" applyProtection="0"/>
    <xf numFmtId="0" fontId="123" fillId="4" borderId="0" applyNumberFormat="0" applyBorder="0" applyAlignment="0" applyProtection="0"/>
    <xf numFmtId="0" fontId="124" fillId="5" borderId="9" applyNumberFormat="0" applyAlignment="0" applyProtection="0"/>
    <xf numFmtId="0" fontId="125" fillId="6" borderId="10" applyNumberFormat="0" applyAlignment="0" applyProtection="0"/>
    <xf numFmtId="0" fontId="126" fillId="6" borderId="9" applyNumberFormat="0" applyAlignment="0" applyProtection="0"/>
    <xf numFmtId="0" fontId="127" fillId="0" borderId="11" applyNumberFormat="0" applyFill="0" applyAlignment="0" applyProtection="0"/>
    <xf numFmtId="0" fontId="128" fillId="7" borderId="12" applyNumberFormat="0" applyAlignment="0" applyProtection="0"/>
    <xf numFmtId="0" fontId="129" fillId="0" borderId="0" applyNumberFormat="0" applyFill="0" applyBorder="0" applyAlignment="0" applyProtection="0"/>
    <xf numFmtId="0" fontId="79" fillId="8" borderId="13" applyNumberFormat="0" applyFont="0" applyAlignment="0" applyProtection="0"/>
    <xf numFmtId="0" fontId="130" fillId="0" borderId="0" applyNumberFormat="0" applyFill="0" applyBorder="0" applyAlignment="0" applyProtection="0"/>
    <xf numFmtId="0" fontId="131" fillId="0" borderId="14" applyNumberFormat="0" applyFill="0" applyAlignment="0" applyProtection="0"/>
    <xf numFmtId="0" fontId="132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132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132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132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132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32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2" fillId="0" borderId="15" applyFont="0" applyFill="0" applyAlignment="0" applyProtection="0"/>
    <xf numFmtId="0" fontId="79" fillId="0" borderId="0"/>
    <xf numFmtId="0" fontId="24" fillId="0" borderId="0"/>
    <xf numFmtId="0" fontId="109" fillId="0" borderId="0"/>
    <xf numFmtId="43" fontId="16" fillId="0" borderId="0" applyFon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9" fillId="0" borderId="0" applyFont="0" applyFill="0" applyBorder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15" applyFont="0" applyFill="0" applyAlignment="0" applyProtection="0"/>
  </cellStyleXfs>
  <cellXfs count="397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9" fillId="0" borderId="0" xfId="0" applyFont="1" applyFill="1"/>
    <xf numFmtId="0" fontId="10" fillId="0" borderId="0" xfId="0" applyFont="1" applyFill="1"/>
    <xf numFmtId="0" fontId="8" fillId="0" borderId="0" xfId="0" applyFont="1"/>
    <xf numFmtId="0" fontId="8" fillId="0" borderId="0" xfId="1" applyFont="1" applyAlignment="1">
      <alignment vertical="center"/>
    </xf>
    <xf numFmtId="0" fontId="8" fillId="0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7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0" fontId="19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5" fontId="18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5" fontId="22" fillId="0" borderId="0" xfId="11" applyNumberFormat="1" applyFont="1" applyFill="1" applyBorder="1" applyAlignment="1"/>
    <xf numFmtId="165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5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center" vertical="center"/>
    </xf>
    <xf numFmtId="165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3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165" fontId="3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5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7" fillId="0" borderId="0" xfId="0" applyFont="1" applyFill="1" applyBorder="1"/>
    <xf numFmtId="165" fontId="34" fillId="0" borderId="2" xfId="7" applyNumberFormat="1" applyFont="1" applyFill="1" applyBorder="1" applyAlignment="1">
      <alignment horizontal="right" vertical="center"/>
    </xf>
    <xf numFmtId="165" fontId="34" fillId="0" borderId="0" xfId="7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/>
    </xf>
    <xf numFmtId="165" fontId="34" fillId="0" borderId="3" xfId="7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wrapText="1"/>
    </xf>
    <xf numFmtId="165" fontId="34" fillId="0" borderId="2" xfId="7" applyNumberFormat="1" applyFont="1" applyFill="1" applyBorder="1" applyAlignment="1">
      <alignment vertical="center"/>
    </xf>
    <xf numFmtId="165" fontId="34" fillId="0" borderId="0" xfId="7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left" vertical="center"/>
    </xf>
    <xf numFmtId="165" fontId="34" fillId="0" borderId="1" xfId="7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/>
    <xf numFmtId="165" fontId="29" fillId="0" borderId="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7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8" fillId="0" borderId="0" xfId="1" applyNumberFormat="1" applyFont="1" applyFill="1" applyBorder="1" applyAlignment="1">
      <alignment horizontal="center" vertical="center" wrapText="1"/>
    </xf>
    <xf numFmtId="165" fontId="47" fillId="0" borderId="0" xfId="3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center"/>
    </xf>
    <xf numFmtId="165" fontId="25" fillId="0" borderId="0" xfId="2" applyNumberFormat="1" applyFont="1" applyFill="1"/>
    <xf numFmtId="0" fontId="23" fillId="0" borderId="0" xfId="2" applyFont="1" applyFill="1"/>
    <xf numFmtId="165" fontId="23" fillId="0" borderId="2" xfId="5" applyNumberFormat="1" applyFont="1" applyFill="1" applyBorder="1" applyAlignment="1">
      <alignment horizontal="right"/>
    </xf>
    <xf numFmtId="165" fontId="23" fillId="0" borderId="1" xfId="5" applyNumberFormat="1" applyFont="1" applyFill="1" applyBorder="1" applyAlignment="1">
      <alignment horizontal="right"/>
    </xf>
    <xf numFmtId="165" fontId="23" fillId="0" borderId="4" xfId="5" applyNumberFormat="1" applyFont="1" applyFill="1" applyBorder="1" applyAlignment="1">
      <alignment horizontal="right"/>
    </xf>
    <xf numFmtId="165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9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0" fontId="52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5" fontId="25" fillId="0" borderId="0" xfId="5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 applyProtection="1">
      <alignment vertical="center"/>
    </xf>
    <xf numFmtId="0" fontId="12" fillId="0" borderId="0" xfId="0" applyFont="1" applyFill="1"/>
    <xf numFmtId="0" fontId="56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Fill="1"/>
    <xf numFmtId="165" fontId="58" fillId="0" borderId="0" xfId="0" applyNumberFormat="1" applyFont="1" applyFill="1"/>
    <xf numFmtId="165" fontId="59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0" fontId="60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5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5" fontId="44" fillId="0" borderId="0" xfId="11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right"/>
    </xf>
    <xf numFmtId="165" fontId="25" fillId="0" borderId="0" xfId="2" applyNumberFormat="1" applyFont="1" applyFill="1" applyAlignment="1">
      <alignment horizontal="center"/>
    </xf>
    <xf numFmtId="0" fontId="63" fillId="0" borderId="0" xfId="2" applyFont="1" applyFill="1" applyBorder="1"/>
    <xf numFmtId="165" fontId="49" fillId="0" borderId="0" xfId="2" applyNumberFormat="1" applyFont="1" applyFill="1" applyBorder="1" applyAlignment="1">
      <alignment horizontal="center"/>
    </xf>
    <xf numFmtId="0" fontId="24" fillId="0" borderId="1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24" fillId="0" borderId="0" xfId="9" applyFont="1" applyFill="1" applyBorder="1" applyAlignment="1">
      <alignment horizontal="left" vertical="center"/>
    </xf>
    <xf numFmtId="15" fontId="64" fillId="0" borderId="0" xfId="1" applyNumberFormat="1" applyFont="1" applyFill="1" applyBorder="1" applyAlignment="1">
      <alignment horizontal="center" vertical="center" wrapText="1"/>
    </xf>
    <xf numFmtId="0" fontId="66" fillId="0" borderId="0" xfId="8" quotePrefix="1" applyFont="1" applyFill="1" applyBorder="1" applyAlignment="1">
      <alignment horizontal="left" vertical="center"/>
    </xf>
    <xf numFmtId="0" fontId="67" fillId="0" borderId="0" xfId="2" applyFont="1" applyFill="1" applyBorder="1" applyAlignment="1">
      <alignment vertical="top" wrapText="1"/>
    </xf>
    <xf numFmtId="165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5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49" fillId="0" borderId="0" xfId="2" applyFont="1" applyFill="1" applyBorder="1" applyAlignment="1">
      <alignment horizontal="center" vertical="center"/>
    </xf>
    <xf numFmtId="168" fontId="49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 applyBorder="1"/>
    <xf numFmtId="165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/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8" fillId="0" borderId="0" xfId="10" applyFont="1" applyFill="1" applyBorder="1" applyAlignment="1">
      <alignment horizontal="left" vertical="center"/>
    </xf>
    <xf numFmtId="0" fontId="49" fillId="0" borderId="0" xfId="4" applyFont="1" applyFill="1"/>
    <xf numFmtId="0" fontId="25" fillId="0" borderId="0" xfId="4" applyFont="1" applyFill="1"/>
    <xf numFmtId="0" fontId="50" fillId="0" borderId="0" xfId="1" applyFont="1" applyFill="1" applyBorder="1" applyAlignment="1">
      <alignment horizontal="right"/>
    </xf>
    <xf numFmtId="165" fontId="6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6" fontId="49" fillId="0" borderId="0" xfId="12" applyFont="1" applyFill="1" applyBorder="1" applyAlignment="1">
      <alignment horizontal="center"/>
    </xf>
    <xf numFmtId="0" fontId="29" fillId="0" borderId="0" xfId="0" applyFont="1" applyFill="1"/>
    <xf numFmtId="0" fontId="65" fillId="0" borderId="1" xfId="1" applyFont="1" applyFill="1" applyBorder="1" applyAlignment="1">
      <alignment horizontal="left" vertical="center"/>
    </xf>
    <xf numFmtId="0" fontId="65" fillId="0" borderId="0" xfId="1" applyFont="1" applyFill="1" applyBorder="1" applyAlignment="1">
      <alignment horizontal="left" vertical="center"/>
    </xf>
    <xf numFmtId="0" fontId="69" fillId="0" borderId="0" xfId="0" applyFont="1" applyFill="1" applyBorder="1" applyAlignment="1"/>
    <xf numFmtId="0" fontId="52" fillId="0" borderId="0" xfId="0" applyFont="1" applyFill="1" applyBorder="1" applyAlignment="1"/>
    <xf numFmtId="0" fontId="52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52" fillId="0" borderId="0" xfId="3" applyFont="1" applyFill="1" applyAlignment="1">
      <alignment horizontal="left"/>
    </xf>
    <xf numFmtId="0" fontId="52" fillId="0" borderId="0" xfId="3" applyNumberFormat="1" applyFont="1" applyFill="1" applyBorder="1" applyAlignment="1" applyProtection="1">
      <alignment vertical="top"/>
    </xf>
    <xf numFmtId="0" fontId="71" fillId="0" borderId="1" xfId="1" applyFont="1" applyFill="1" applyBorder="1" applyAlignment="1">
      <alignment horizontal="left" vertical="center"/>
    </xf>
    <xf numFmtId="0" fontId="71" fillId="0" borderId="0" xfId="1" applyFont="1" applyFill="1" applyBorder="1" applyAlignment="1">
      <alignment horizontal="center" vertical="center"/>
    </xf>
    <xf numFmtId="0" fontId="73" fillId="0" borderId="0" xfId="0" applyFont="1" applyFill="1" applyBorder="1" applyAlignment="1"/>
    <xf numFmtId="0" fontId="72" fillId="0" borderId="0" xfId="0" applyNumberFormat="1" applyFont="1" applyFill="1" applyBorder="1" applyAlignment="1" applyProtection="1">
      <alignment vertical="top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 applyProtection="1">
      <alignment vertical="top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72" fillId="0" borderId="0" xfId="0" applyFont="1" applyFill="1" applyBorder="1"/>
    <xf numFmtId="0" fontId="74" fillId="0" borderId="0" xfId="1" applyFont="1" applyFill="1" applyBorder="1" applyAlignment="1">
      <alignment horizontal="right"/>
    </xf>
    <xf numFmtId="0" fontId="76" fillId="0" borderId="0" xfId="3" applyNumberFormat="1" applyFont="1" applyFill="1" applyBorder="1" applyAlignment="1" applyProtection="1">
      <alignment vertical="top"/>
    </xf>
    <xf numFmtId="0" fontId="72" fillId="0" borderId="0" xfId="3" applyFont="1" applyFill="1" applyAlignment="1">
      <alignment horizontal="left"/>
    </xf>
    <xf numFmtId="0" fontId="72" fillId="0" borderId="0" xfId="3" applyNumberFormat="1" applyFont="1" applyFill="1" applyBorder="1" applyAlignment="1" applyProtection="1">
      <alignment vertical="top"/>
    </xf>
    <xf numFmtId="0" fontId="52" fillId="0" borderId="1" xfId="3" applyNumberFormat="1" applyFont="1" applyFill="1" applyBorder="1" applyAlignment="1" applyProtection="1">
      <alignment vertical="top"/>
    </xf>
    <xf numFmtId="167" fontId="52" fillId="0" borderId="1" xfId="3" applyNumberFormat="1" applyFont="1" applyFill="1" applyBorder="1" applyAlignment="1" applyProtection="1">
      <alignment vertical="top"/>
    </xf>
    <xf numFmtId="167" fontId="52" fillId="0" borderId="0" xfId="3" applyNumberFormat="1" applyFont="1" applyFill="1" applyBorder="1" applyAlignment="1" applyProtection="1">
      <alignment vertical="top"/>
    </xf>
    <xf numFmtId="0" fontId="52" fillId="0" borderId="0" xfId="0" applyFont="1" applyFill="1" applyBorder="1" applyAlignment="1">
      <alignment horizontal="left" vertical="center"/>
    </xf>
    <xf numFmtId="14" fontId="52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65" fillId="0" borderId="0" xfId="3" applyNumberFormat="1" applyFont="1" applyFill="1" applyBorder="1" applyAlignment="1" applyProtection="1">
      <alignment horizontal="center" vertical="center" wrapText="1"/>
    </xf>
    <xf numFmtId="0" fontId="52" fillId="0" borderId="0" xfId="3" applyNumberFormat="1" applyFont="1" applyFill="1" applyBorder="1" applyAlignment="1" applyProtection="1">
      <alignment vertical="top"/>
      <protection locked="0"/>
    </xf>
    <xf numFmtId="167" fontId="52" fillId="0" borderId="0" xfId="3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  <protection locked="0"/>
    </xf>
    <xf numFmtId="167" fontId="65" fillId="0" borderId="0" xfId="0" applyNumberFormat="1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vertical="center"/>
    </xf>
    <xf numFmtId="167" fontId="69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6" fontId="65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7" fontId="65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vertical="center"/>
    </xf>
    <xf numFmtId="167" fontId="65" fillId="0" borderId="1" xfId="12" applyNumberFormat="1" applyFont="1" applyFill="1" applyBorder="1" applyAlignment="1" applyProtection="1">
      <alignment horizontal="right"/>
    </xf>
    <xf numFmtId="167" fontId="65" fillId="0" borderId="1" xfId="11" applyNumberFormat="1" applyFont="1" applyFill="1" applyBorder="1" applyAlignment="1" applyProtection="1">
      <alignment horizontal="right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0" fontId="70" fillId="0" borderId="0" xfId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/>
    </xf>
    <xf numFmtId="0" fontId="69" fillId="0" borderId="0" xfId="1" applyFont="1" applyFill="1" applyBorder="1" applyAlignment="1">
      <alignment horizontal="right" vertical="center"/>
    </xf>
    <xf numFmtId="0" fontId="70" fillId="0" borderId="0" xfId="1" quotePrefix="1" applyFont="1" applyFill="1" applyBorder="1" applyAlignment="1">
      <alignment horizontal="left"/>
    </xf>
    <xf numFmtId="0" fontId="70" fillId="0" borderId="0" xfId="3" quotePrefix="1" applyNumberFormat="1" applyFont="1" applyFill="1" applyBorder="1" applyAlignment="1" applyProtection="1">
      <alignment horizontal="right" vertical="top"/>
    </xf>
    <xf numFmtId="0" fontId="70" fillId="0" borderId="0" xfId="3" applyNumberFormat="1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/>
    </xf>
    <xf numFmtId="167" fontId="24" fillId="0" borderId="0" xfId="3" applyNumberFormat="1" applyFont="1" applyFill="1" applyBorder="1" applyAlignment="1" applyProtection="1">
      <alignment vertical="top"/>
    </xf>
    <xf numFmtId="0" fontId="24" fillId="0" borderId="0" xfId="3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top"/>
    </xf>
    <xf numFmtId="167" fontId="24" fillId="0" borderId="0" xfId="3" applyNumberFormat="1" applyFont="1" applyFill="1" applyBorder="1" applyAlignment="1" applyProtection="1">
      <alignment vertical="top"/>
      <protection locked="0"/>
    </xf>
    <xf numFmtId="0" fontId="56" fillId="0" borderId="0" xfId="3" applyNumberFormat="1" applyFont="1" applyFill="1" applyBorder="1" applyAlignment="1" applyProtection="1">
      <alignment horizontal="right" wrapText="1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72" fillId="0" borderId="0" xfId="0" applyFont="1" applyFill="1" applyBorder="1" applyAlignment="1"/>
    <xf numFmtId="0" fontId="23" fillId="0" borderId="0" xfId="2" applyFont="1" applyFill="1" applyBorder="1"/>
    <xf numFmtId="0" fontId="9" fillId="0" borderId="0" xfId="0" applyFont="1" applyFill="1"/>
    <xf numFmtId="167" fontId="52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5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7" fillId="0" borderId="0" xfId="11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/>
    <xf numFmtId="169" fontId="19" fillId="0" borderId="0" xfId="0" applyNumberFormat="1" applyFont="1" applyFill="1" applyBorder="1"/>
    <xf numFmtId="167" fontId="52" fillId="0" borderId="0" xfId="12" applyNumberFormat="1" applyFont="1" applyFill="1" applyBorder="1" applyAlignment="1" applyProtection="1">
      <alignment horizontal="center"/>
    </xf>
    <xf numFmtId="0" fontId="73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167" fontId="57" fillId="0" borderId="0" xfId="12" applyNumberFormat="1" applyFont="1" applyFill="1" applyBorder="1" applyAlignment="1">
      <alignment horizontal="right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7" fontId="65" fillId="0" borderId="4" xfId="3" applyNumberFormat="1" applyFont="1" applyFill="1" applyBorder="1" applyAlignment="1" applyProtection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52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vertical="top" wrapText="1"/>
    </xf>
    <xf numFmtId="0" fontId="25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0" fontId="56" fillId="0" borderId="0" xfId="6" applyFont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88" fillId="0" borderId="0" xfId="0" applyFont="1" applyFill="1" applyBorder="1"/>
    <xf numFmtId="0" fontId="86" fillId="0" borderId="0" xfId="3" applyNumberFormat="1" applyFont="1" applyFill="1" applyBorder="1" applyAlignment="1" applyProtection="1">
      <alignment vertical="top"/>
    </xf>
    <xf numFmtId="0" fontId="73" fillId="0" borderId="0" xfId="0" applyFont="1" applyAlignment="1">
      <alignment horizontal="left" vertical="top" indent="1"/>
    </xf>
    <xf numFmtId="0" fontId="52" fillId="0" borderId="0" xfId="3" applyFont="1" applyAlignment="1">
      <alignment horizontal="center" vertical="center"/>
    </xf>
    <xf numFmtId="167" fontId="52" fillId="0" borderId="5" xfId="11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horizontal="right"/>
    </xf>
    <xf numFmtId="167" fontId="52" fillId="0" borderId="5" xfId="11" applyNumberFormat="1" applyFont="1" applyFill="1" applyBorder="1" applyAlignment="1" applyProtection="1">
      <alignment vertical="center"/>
    </xf>
    <xf numFmtId="167" fontId="52" fillId="0" borderId="0" xfId="11" applyNumberFormat="1" applyFont="1" applyFill="1" applyBorder="1" applyAlignment="1" applyProtection="1">
      <alignment vertical="center"/>
    </xf>
    <xf numFmtId="2" fontId="14" fillId="0" borderId="0" xfId="0" applyNumberFormat="1" applyFont="1" applyFill="1" applyBorder="1" applyAlignment="1">
      <alignment horizontal="center"/>
    </xf>
    <xf numFmtId="168" fontId="23" fillId="0" borderId="0" xfId="6" applyNumberFormat="1" applyFont="1" applyFill="1" applyAlignment="1">
      <alignment horizontal="right" vertical="center" wrapText="1"/>
    </xf>
    <xf numFmtId="0" fontId="14" fillId="0" borderId="0" xfId="6" applyFont="1" applyFill="1" applyAlignment="1">
      <alignment horizontal="center" vertical="center"/>
    </xf>
    <xf numFmtId="0" fontId="26" fillId="0" borderId="0" xfId="2" applyFont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87" fillId="0" borderId="0" xfId="0" applyFont="1" applyFill="1" applyAlignment="1">
      <alignment horizontal="left" wrapText="1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5" fillId="0" borderId="0" xfId="6" applyFont="1" applyFill="1" applyBorder="1" applyAlignment="1">
      <alignment horizontal="center" vertical="center"/>
    </xf>
    <xf numFmtId="0" fontId="72" fillId="0" borderId="0" xfId="3" applyNumberFormat="1" applyFont="1" applyFill="1" applyBorder="1" applyAlignment="1" applyProtection="1"/>
    <xf numFmtId="0" fontId="72" fillId="0" borderId="0" xfId="0" applyFont="1" applyFill="1" applyBorder="1" applyAlignme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6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 wrapText="1"/>
    </xf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1" fillId="0" borderId="0" xfId="1" applyFont="1" applyAlignment="1">
      <alignment horizontal="left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34" fillId="0" borderId="0" xfId="6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67" fillId="0" borderId="0" xfId="2" applyFont="1" applyAlignment="1">
      <alignment vertical="top" wrapText="1"/>
    </xf>
    <xf numFmtId="0" fontId="27" fillId="0" borderId="0" xfId="2" applyFont="1" applyAlignment="1">
      <alignment vertical="top" wrapText="1"/>
    </xf>
    <xf numFmtId="0" fontId="67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25" fillId="0" borderId="0" xfId="2" applyFont="1" applyAlignment="1">
      <alignment vertical="top" wrapText="1"/>
    </xf>
    <xf numFmtId="0" fontId="25" fillId="0" borderId="0" xfId="2" applyFont="1" applyAlignment="1">
      <alignment vertical="top"/>
    </xf>
    <xf numFmtId="0" fontId="25" fillId="0" borderId="0" xfId="2" applyFont="1"/>
    <xf numFmtId="0" fontId="23" fillId="0" borderId="0" xfId="2" applyFont="1" applyAlignment="1">
      <alignment wrapText="1"/>
    </xf>
    <xf numFmtId="0" fontId="50" fillId="0" borderId="0" xfId="1" applyFont="1" applyAlignment="1">
      <alignment vertical="center"/>
    </xf>
    <xf numFmtId="0" fontId="50" fillId="0" borderId="0" xfId="1" applyFont="1" applyAlignment="1">
      <alignment horizontal="right" vertical="center"/>
    </xf>
    <xf numFmtId="0" fontId="53" fillId="0" borderId="0" xfId="1" applyFont="1" applyAlignment="1">
      <alignment horizontal="right" vertical="center"/>
    </xf>
    <xf numFmtId="0" fontId="50" fillId="0" borderId="0" xfId="0" applyFont="1"/>
    <xf numFmtId="0" fontId="51" fillId="0" borderId="0" xfId="0" applyFont="1" applyAlignment="1">
      <alignment horizontal="right"/>
    </xf>
    <xf numFmtId="0" fontId="50" fillId="0" borderId="0" xfId="1" applyFont="1" applyAlignment="1">
      <alignment horizontal="left"/>
    </xf>
    <xf numFmtId="0" fontId="71" fillId="0" borderId="0" xfId="3" applyFont="1" applyAlignment="1">
      <alignment vertical="center" wrapText="1"/>
    </xf>
    <xf numFmtId="0" fontId="74" fillId="0" borderId="0" xfId="3" applyFont="1" applyAlignment="1">
      <alignment vertical="center" wrapText="1"/>
    </xf>
    <xf numFmtId="0" fontId="72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2" fillId="0" borderId="0" xfId="3" applyFont="1" applyAlignment="1">
      <alignment vertical="center" wrapText="1"/>
    </xf>
    <xf numFmtId="0" fontId="72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 indent="1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right" vertical="center" wrapText="1"/>
    </xf>
    <xf numFmtId="0" fontId="74" fillId="0" borderId="0" xfId="0" applyFont="1"/>
    <xf numFmtId="0" fontId="74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4" fillId="0" borderId="0" xfId="1" applyFont="1" applyAlignment="1">
      <alignment horizontal="left"/>
    </xf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00FFFF"/>
      <color rgb="FFFF00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="78" zoomScaleNormal="70" zoomScaleSheetLayoutView="78" workbookViewId="0">
      <selection activeCell="F42" sqref="F42"/>
    </sheetView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16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17</v>
      </c>
      <c r="D5" s="8" t="s">
        <v>18</v>
      </c>
      <c r="E5" s="9"/>
      <c r="F5" s="10"/>
      <c r="G5" s="10"/>
      <c r="H5" s="10"/>
      <c r="I5" s="10"/>
    </row>
    <row r="6" spans="1:9" ht="17.25" customHeight="1">
      <c r="A6" s="7"/>
      <c r="D6" s="8" t="s">
        <v>0</v>
      </c>
      <c r="E6" s="9"/>
      <c r="F6" s="10"/>
      <c r="G6" s="10"/>
      <c r="H6" s="10"/>
      <c r="I6" s="10"/>
    </row>
    <row r="7" spans="1:9" ht="18.75">
      <c r="A7" s="7"/>
      <c r="D7" s="8" t="s">
        <v>8</v>
      </c>
      <c r="H7" s="10"/>
      <c r="I7" s="10"/>
    </row>
    <row r="8" spans="1:9" ht="16.5">
      <c r="A8" s="11"/>
      <c r="D8" s="8" t="s">
        <v>15</v>
      </c>
      <c r="E8" s="9"/>
      <c r="F8" s="10"/>
      <c r="G8" s="10"/>
      <c r="H8" s="10"/>
      <c r="I8" s="10"/>
    </row>
    <row r="9" spans="1:9" ht="18.75">
      <c r="A9" s="7"/>
      <c r="D9" s="8" t="s">
        <v>11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19</v>
      </c>
      <c r="D12" s="13" t="s">
        <v>18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20</v>
      </c>
      <c r="D14" s="13" t="s">
        <v>1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21</v>
      </c>
      <c r="B16" s="7"/>
      <c r="C16" s="7"/>
      <c r="D16" s="13" t="s">
        <v>9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22</v>
      </c>
      <c r="C18" s="17"/>
      <c r="D18" s="13" t="s">
        <v>12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23</v>
      </c>
      <c r="D21" s="13" t="s">
        <v>24</v>
      </c>
      <c r="E21" s="14"/>
      <c r="F21" s="14"/>
      <c r="G21" s="15"/>
    </row>
    <row r="22" spans="1:9" ht="18.75">
      <c r="A22" s="7"/>
      <c r="D22" s="13" t="s">
        <v>25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26</v>
      </c>
      <c r="C24" s="17"/>
      <c r="D24" s="8" t="s">
        <v>27</v>
      </c>
      <c r="E24" s="129"/>
      <c r="F24" s="18"/>
      <c r="G24" s="20"/>
    </row>
    <row r="25" spans="1:9" ht="18.75">
      <c r="A25" s="7"/>
      <c r="C25" s="17"/>
      <c r="D25" s="8" t="s">
        <v>2</v>
      </c>
      <c r="E25" s="129"/>
      <c r="F25" s="18"/>
      <c r="G25" s="20"/>
      <c r="H25" s="21"/>
      <c r="I25" s="21"/>
    </row>
    <row r="26" spans="1:9" ht="18" customHeight="1">
      <c r="A26" s="7"/>
      <c r="C26" s="10"/>
      <c r="D26" s="8" t="s">
        <v>3</v>
      </c>
      <c r="E26" s="9"/>
      <c r="F26" s="18"/>
      <c r="G26" s="130"/>
      <c r="H26" s="131"/>
      <c r="I26" s="132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28</v>
      </c>
      <c r="D28" s="13" t="s">
        <v>29</v>
      </c>
      <c r="E28" s="14"/>
      <c r="F28" s="14"/>
      <c r="G28" s="14"/>
      <c r="H28" s="7"/>
      <c r="I28" s="7"/>
    </row>
    <row r="29" spans="1:9" ht="18.75">
      <c r="A29" s="7"/>
      <c r="D29" s="13" t="s">
        <v>30</v>
      </c>
      <c r="E29" s="14"/>
      <c r="F29" s="14"/>
      <c r="G29" s="14"/>
      <c r="H29" s="7"/>
      <c r="I29" s="7"/>
    </row>
    <row r="30" spans="1:9" ht="18.75">
      <c r="A30" s="7"/>
      <c r="D30" s="13" t="s">
        <v>31</v>
      </c>
      <c r="E30" s="14"/>
      <c r="F30" s="14"/>
      <c r="G30" s="14"/>
      <c r="H30" s="7"/>
      <c r="I30" s="7"/>
    </row>
    <row r="31" spans="1:9" ht="18.75">
      <c r="A31" s="7"/>
      <c r="D31" s="13" t="s">
        <v>32</v>
      </c>
      <c r="E31" s="14"/>
      <c r="F31" s="14"/>
      <c r="G31" s="14"/>
    </row>
    <row r="32" spans="1:9" ht="18.75">
      <c r="A32" s="7"/>
      <c r="D32" s="13" t="s">
        <v>33</v>
      </c>
      <c r="E32" s="14"/>
      <c r="F32" s="14"/>
      <c r="G32" s="14"/>
    </row>
    <row r="33" spans="1:9" ht="18.75">
      <c r="A33" s="7"/>
      <c r="D33" s="13" t="s">
        <v>34</v>
      </c>
      <c r="E33" s="14"/>
      <c r="F33" s="14"/>
      <c r="G33" s="14"/>
    </row>
    <row r="34" spans="1:9" ht="18.75">
      <c r="A34" s="7"/>
      <c r="D34" s="8"/>
      <c r="E34" s="129"/>
      <c r="F34" s="129"/>
      <c r="G34" s="129"/>
    </row>
    <row r="35" spans="1:9" ht="18.75">
      <c r="A35" s="7"/>
      <c r="C35" s="21"/>
      <c r="E35" s="129"/>
      <c r="F35" s="129"/>
      <c r="G35" s="129"/>
    </row>
    <row r="36" spans="1:9" ht="18.75">
      <c r="A36" s="7"/>
      <c r="D36" s="8"/>
      <c r="E36" s="129"/>
      <c r="F36" s="129"/>
      <c r="G36" s="129"/>
    </row>
    <row r="37" spans="1:9" ht="18.75">
      <c r="A37" s="7"/>
      <c r="E37" s="19"/>
      <c r="F37" s="15"/>
      <c r="G37" s="19"/>
    </row>
    <row r="38" spans="1:9" ht="18.75">
      <c r="A38" s="7" t="s">
        <v>35</v>
      </c>
      <c r="D38" s="260" t="s">
        <v>36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showWhiteSpace="0" view="pageBreakPreview" zoomScale="75" zoomScaleNormal="90" zoomScaleSheetLayoutView="75" workbookViewId="0">
      <selection sqref="A1:G1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28515625" style="22"/>
  </cols>
  <sheetData>
    <row r="1" spans="1:10">
      <c r="A1" s="322" t="s">
        <v>37</v>
      </c>
      <c r="B1" s="323"/>
      <c r="C1" s="323"/>
      <c r="D1" s="323"/>
      <c r="E1" s="323"/>
      <c r="F1" s="323"/>
      <c r="G1" s="323"/>
    </row>
    <row r="2" spans="1:10" s="23" customFormat="1">
      <c r="A2" s="324" t="s">
        <v>38</v>
      </c>
      <c r="B2" s="325"/>
      <c r="C2" s="325"/>
      <c r="D2" s="325"/>
      <c r="E2" s="325"/>
      <c r="F2" s="325"/>
      <c r="G2" s="325"/>
    </row>
    <row r="3" spans="1:10">
      <c r="A3" s="66" t="s">
        <v>39</v>
      </c>
      <c r="B3" s="173"/>
      <c r="C3" s="24"/>
      <c r="D3" s="24"/>
      <c r="E3" s="24"/>
      <c r="F3" s="24"/>
      <c r="G3" s="24"/>
    </row>
    <row r="4" spans="1:10" ht="4.5" customHeight="1">
      <c r="A4" s="269"/>
      <c r="B4" s="173"/>
      <c r="C4" s="24"/>
      <c r="D4" s="24"/>
      <c r="E4" s="24"/>
      <c r="F4" s="24"/>
      <c r="G4" s="24"/>
    </row>
    <row r="5" spans="1:10" ht="5.25" customHeight="1">
      <c r="A5" s="269"/>
      <c r="B5" s="173"/>
      <c r="C5" s="24"/>
      <c r="D5" s="24"/>
      <c r="E5" s="24"/>
      <c r="F5" s="24"/>
      <c r="G5" s="24"/>
    </row>
    <row r="6" spans="1:10" ht="60" customHeight="1">
      <c r="A6" s="23"/>
      <c r="B6" s="326" t="s">
        <v>4</v>
      </c>
      <c r="C6" s="270"/>
      <c r="D6" s="279" t="s">
        <v>40</v>
      </c>
      <c r="E6" s="280"/>
      <c r="F6" s="279" t="s">
        <v>41</v>
      </c>
      <c r="G6" s="270"/>
    </row>
    <row r="7" spans="1:10">
      <c r="A7" s="23"/>
      <c r="B7" s="326"/>
      <c r="C7" s="270"/>
      <c r="D7" s="281" t="s">
        <v>6</v>
      </c>
      <c r="E7" s="280"/>
      <c r="F7" s="281" t="s">
        <v>6</v>
      </c>
      <c r="G7" s="270"/>
    </row>
    <row r="8" spans="1:10">
      <c r="A8" s="25"/>
    </row>
    <row r="9" spans="1:10">
      <c r="A9" s="25"/>
    </row>
    <row r="10" spans="1:10" ht="15" customHeight="1">
      <c r="A10" s="339" t="s">
        <v>42</v>
      </c>
      <c r="B10" s="31">
        <v>3</v>
      </c>
      <c r="D10" s="27">
        <v>1179329</v>
      </c>
      <c r="F10" s="27">
        <v>1018446</v>
      </c>
      <c r="H10" s="273"/>
      <c r="J10" s="28"/>
    </row>
    <row r="11" spans="1:10">
      <c r="A11" s="339" t="s">
        <v>43</v>
      </c>
      <c r="B11" s="31">
        <v>4</v>
      </c>
      <c r="D11" s="27">
        <v>9640</v>
      </c>
      <c r="F11" s="27">
        <v>7599</v>
      </c>
    </row>
    <row r="12" spans="1:10">
      <c r="A12" s="340" t="s">
        <v>44</v>
      </c>
      <c r="D12" s="30">
        <v>-4494</v>
      </c>
      <c r="F12" s="30">
        <v>9357</v>
      </c>
      <c r="G12" s="31"/>
      <c r="J12" s="28"/>
    </row>
    <row r="13" spans="1:10">
      <c r="A13" s="339" t="s">
        <v>45</v>
      </c>
      <c r="B13" s="31">
        <v>5</v>
      </c>
      <c r="D13" s="27">
        <v>-57444</v>
      </c>
      <c r="F13" s="27">
        <v>-67016</v>
      </c>
      <c r="H13" s="32"/>
      <c r="J13" s="28"/>
    </row>
    <row r="14" spans="1:10">
      <c r="A14" s="339" t="s">
        <v>46</v>
      </c>
      <c r="B14" s="31">
        <v>6</v>
      </c>
      <c r="D14" s="27">
        <v>-50823</v>
      </c>
      <c r="F14" s="27">
        <v>-55823</v>
      </c>
      <c r="H14" s="32"/>
      <c r="J14" s="28"/>
    </row>
    <row r="15" spans="1:10">
      <c r="A15" s="339" t="s">
        <v>47</v>
      </c>
      <c r="B15" s="31">
        <v>7</v>
      </c>
      <c r="D15" s="27">
        <v>-111209</v>
      </c>
      <c r="F15" s="27">
        <v>-95200</v>
      </c>
      <c r="H15" s="33"/>
    </row>
    <row r="16" spans="1:10">
      <c r="A16" s="339" t="s">
        <v>48</v>
      </c>
      <c r="B16" s="31">
        <v>15.16</v>
      </c>
      <c r="D16" s="27">
        <v>-40559</v>
      </c>
      <c r="F16" s="27">
        <v>-32741</v>
      </c>
      <c r="H16" s="32"/>
    </row>
    <row r="17" spans="1:11">
      <c r="A17" s="339" t="s">
        <v>49</v>
      </c>
      <c r="D17" s="27">
        <v>-864214</v>
      </c>
      <c r="F17" s="27">
        <v>-742556</v>
      </c>
      <c r="H17" s="32"/>
    </row>
    <row r="18" spans="1:11">
      <c r="A18" s="339" t="s">
        <v>50</v>
      </c>
      <c r="B18" s="31">
        <v>8</v>
      </c>
      <c r="D18" s="27">
        <v>-5035</v>
      </c>
      <c r="F18" s="27">
        <f>-9247-1</f>
        <v>-9248</v>
      </c>
      <c r="H18" s="33"/>
      <c r="J18" s="28"/>
    </row>
    <row r="19" spans="1:11" ht="15" customHeight="1">
      <c r="A19" s="341" t="s">
        <v>51</v>
      </c>
      <c r="D19" s="34">
        <f>SUM(D10:D18)</f>
        <v>55191</v>
      </c>
      <c r="F19" s="34">
        <f>SUM(F10:F18)</f>
        <v>32818</v>
      </c>
      <c r="H19" s="32"/>
      <c r="K19" s="28"/>
    </row>
    <row r="20" spans="1:11" ht="8.25" customHeight="1">
      <c r="A20" s="23"/>
      <c r="D20" s="27"/>
      <c r="F20" s="27"/>
      <c r="H20" s="32"/>
    </row>
    <row r="21" spans="1:11" s="301" customFormat="1" ht="12.75" customHeight="1">
      <c r="A21" s="300" t="s">
        <v>52</v>
      </c>
      <c r="B21" s="302"/>
      <c r="C21" s="292"/>
      <c r="D21" s="38">
        <v>-2050</v>
      </c>
      <c r="E21" s="292"/>
      <c r="F21" s="38">
        <f>-1074+2</f>
        <v>-1072</v>
      </c>
      <c r="G21" s="292"/>
      <c r="H21" s="294"/>
    </row>
    <row r="22" spans="1:11" s="301" customFormat="1" ht="8.25" customHeight="1">
      <c r="A22" s="300"/>
      <c r="B22" s="302"/>
      <c r="C22" s="292"/>
      <c r="D22" s="27"/>
      <c r="E22" s="292"/>
      <c r="F22" s="27"/>
      <c r="G22" s="292"/>
      <c r="H22" s="294"/>
    </row>
    <row r="23" spans="1:11">
      <c r="A23" s="339" t="s">
        <v>53</v>
      </c>
      <c r="B23" s="31">
        <v>11</v>
      </c>
      <c r="D23" s="27">
        <v>6340</v>
      </c>
      <c r="F23" s="27">
        <f>3478</f>
        <v>3478</v>
      </c>
      <c r="H23" s="32"/>
    </row>
    <row r="24" spans="1:11">
      <c r="A24" s="339" t="s">
        <v>54</v>
      </c>
      <c r="B24" s="31">
        <v>12</v>
      </c>
      <c r="D24" s="27">
        <v>-9631</v>
      </c>
      <c r="F24" s="27">
        <f>-15552-1</f>
        <v>-15553</v>
      </c>
      <c r="H24" s="32"/>
    </row>
    <row r="25" spans="1:11">
      <c r="A25" s="342" t="s">
        <v>55</v>
      </c>
      <c r="D25" s="34">
        <f>SUM(D23:D24)</f>
        <v>-3291</v>
      </c>
      <c r="F25" s="34">
        <f>SUM(F23:F24)</f>
        <v>-12075</v>
      </c>
      <c r="H25" s="32"/>
    </row>
    <row r="26" spans="1:11" ht="9" customHeight="1">
      <c r="A26" s="35"/>
      <c r="D26" s="37"/>
      <c r="F26" s="37"/>
      <c r="H26" s="32"/>
    </row>
    <row r="27" spans="1:11">
      <c r="A27" s="339" t="s">
        <v>56</v>
      </c>
      <c r="B27" s="31">
        <v>13</v>
      </c>
      <c r="D27" s="27">
        <v>7837</v>
      </c>
      <c r="F27" s="27">
        <v>2355</v>
      </c>
      <c r="H27" s="32"/>
    </row>
    <row r="28" spans="1:11" hidden="1">
      <c r="A28" s="339" t="s">
        <v>10</v>
      </c>
      <c r="D28" s="27">
        <v>0</v>
      </c>
      <c r="F28" s="27">
        <v>0</v>
      </c>
      <c r="H28" s="32"/>
    </row>
    <row r="29" spans="1:11" s="291" customFormat="1">
      <c r="A29" s="339" t="s">
        <v>57</v>
      </c>
      <c r="B29" s="293"/>
      <c r="C29" s="292"/>
      <c r="D29" s="27">
        <v>1249</v>
      </c>
      <c r="E29" s="292"/>
      <c r="F29" s="27">
        <v>0</v>
      </c>
      <c r="G29" s="292"/>
      <c r="H29" s="294"/>
    </row>
    <row r="30" spans="1:11">
      <c r="A30" s="341" t="s">
        <v>58</v>
      </c>
      <c r="D30" s="34">
        <f>D19+D25+D27+D28+D29+D21</f>
        <v>58936</v>
      </c>
      <c r="F30" s="34">
        <f>F19+F25+F27+F28+F29+F21</f>
        <v>22026</v>
      </c>
      <c r="H30" s="36"/>
    </row>
    <row r="31" spans="1:11" ht="6.75" customHeight="1">
      <c r="A31" s="269"/>
      <c r="D31" s="140"/>
      <c r="F31" s="140"/>
      <c r="H31" s="36"/>
    </row>
    <row r="32" spans="1:11">
      <c r="A32" s="23" t="s">
        <v>59</v>
      </c>
      <c r="D32" s="38">
        <v>-5439</v>
      </c>
      <c r="F32" s="38">
        <v>-4512</v>
      </c>
      <c r="H32" s="36"/>
    </row>
    <row r="33" spans="1:10" ht="6.75" customHeight="1">
      <c r="A33" s="269"/>
      <c r="B33" s="174"/>
      <c r="C33" s="39"/>
      <c r="D33" s="37"/>
      <c r="E33" s="39"/>
      <c r="F33" s="37"/>
      <c r="G33" s="39"/>
      <c r="H33" s="36"/>
      <c r="J33" s="40"/>
    </row>
    <row r="34" spans="1:10" ht="7.5" customHeight="1">
      <c r="A34" s="269"/>
      <c r="B34" s="174"/>
      <c r="C34" s="39"/>
      <c r="D34" s="37"/>
      <c r="E34" s="39"/>
      <c r="F34" s="37"/>
      <c r="G34" s="39"/>
      <c r="H34" s="36"/>
      <c r="J34" s="40"/>
    </row>
    <row r="35" spans="1:10" ht="15.75" thickBot="1">
      <c r="A35" s="269" t="s">
        <v>60</v>
      </c>
      <c r="B35" s="174"/>
      <c r="C35" s="39"/>
      <c r="D35" s="127">
        <f>D30+D32</f>
        <v>53497</v>
      </c>
      <c r="E35" s="39"/>
      <c r="F35" s="127">
        <f>F30+F32</f>
        <v>17514</v>
      </c>
      <c r="G35" s="39"/>
      <c r="H35" s="36"/>
      <c r="J35" s="40"/>
    </row>
    <row r="36" spans="1:10" ht="15.75" thickTop="1">
      <c r="A36" s="269"/>
      <c r="B36" s="174"/>
      <c r="C36" s="39"/>
      <c r="D36" s="37"/>
      <c r="E36" s="39"/>
      <c r="F36" s="37"/>
      <c r="G36" s="39"/>
      <c r="H36" s="36"/>
      <c r="J36" s="40"/>
    </row>
    <row r="37" spans="1:10">
      <c r="A37" s="341" t="s">
        <v>61</v>
      </c>
      <c r="C37" s="41"/>
      <c r="D37" s="37"/>
      <c r="E37" s="41"/>
      <c r="F37" s="37"/>
      <c r="G37" s="39"/>
      <c r="H37" s="36"/>
      <c r="J37" s="40"/>
    </row>
    <row r="38" spans="1:10">
      <c r="A38" s="343" t="s">
        <v>62</v>
      </c>
      <c r="C38" s="41"/>
      <c r="D38" s="37"/>
      <c r="E38" s="41"/>
      <c r="F38" s="37"/>
      <c r="G38" s="39"/>
      <c r="H38" s="36"/>
      <c r="J38" s="40"/>
    </row>
    <row r="39" spans="1:10" s="301" customFormat="1" ht="15" customHeight="1">
      <c r="A39" s="344" t="s">
        <v>63</v>
      </c>
      <c r="B39" s="302"/>
      <c r="C39" s="41"/>
      <c r="D39" s="49">
        <f>-52-16</f>
        <v>-68</v>
      </c>
      <c r="E39" s="41"/>
      <c r="F39" s="49">
        <v>-37</v>
      </c>
      <c r="G39" s="39"/>
      <c r="H39" s="36"/>
      <c r="J39" s="40"/>
    </row>
    <row r="40" spans="1:10" ht="18" customHeight="1">
      <c r="A40" s="345" t="s">
        <v>64</v>
      </c>
      <c r="B40" s="31">
        <v>14</v>
      </c>
      <c r="C40" s="41"/>
      <c r="D40" s="49">
        <v>66</v>
      </c>
      <c r="E40" s="41"/>
      <c r="F40" s="49">
        <v>-647</v>
      </c>
      <c r="G40" s="39"/>
      <c r="H40" s="36"/>
      <c r="J40" s="40"/>
    </row>
    <row r="41" spans="1:10" s="301" customFormat="1" ht="25.5" hidden="1" customHeight="1">
      <c r="A41" s="29" t="s">
        <v>14</v>
      </c>
      <c r="B41" s="302"/>
      <c r="C41" s="41"/>
      <c r="D41" s="49"/>
      <c r="E41" s="41"/>
      <c r="F41" s="49">
        <v>0</v>
      </c>
      <c r="G41" s="39"/>
      <c r="H41" s="36"/>
      <c r="J41" s="40"/>
    </row>
    <row r="42" spans="1:10">
      <c r="A42" s="266"/>
      <c r="C42" s="41"/>
      <c r="D42" s="268">
        <f>SUM(D39:D40)</f>
        <v>-2</v>
      </c>
      <c r="E42" s="41"/>
      <c r="F42" s="268">
        <f>SUM(F39:F41)</f>
        <v>-684</v>
      </c>
      <c r="G42" s="39"/>
      <c r="H42" s="36"/>
      <c r="J42" s="40"/>
    </row>
    <row r="43" spans="1:10">
      <c r="A43" s="343" t="s">
        <v>62</v>
      </c>
      <c r="B43" s="175"/>
      <c r="C43" s="41"/>
      <c r="D43" s="49"/>
      <c r="E43" s="41"/>
      <c r="F43" s="37"/>
      <c r="G43" s="39"/>
      <c r="H43" s="36"/>
      <c r="J43" s="40"/>
    </row>
    <row r="44" spans="1:10">
      <c r="A44" s="345" t="s">
        <v>65</v>
      </c>
      <c r="B44" s="175"/>
      <c r="C44" s="41"/>
      <c r="D44" s="49">
        <f>1959+4</f>
        <v>1963</v>
      </c>
      <c r="E44" s="49"/>
      <c r="F44" s="49">
        <f>-655-774</f>
        <v>-1429</v>
      </c>
      <c r="G44" s="39"/>
      <c r="H44" s="36"/>
      <c r="J44" s="40"/>
    </row>
    <row r="45" spans="1:10">
      <c r="A45" s="341"/>
      <c r="B45" s="175"/>
      <c r="C45" s="41"/>
      <c r="D45" s="34">
        <f>SUM(D44:D44)</f>
        <v>1963</v>
      </c>
      <c r="E45" s="41"/>
      <c r="F45" s="34">
        <f>SUM(F44:F44)</f>
        <v>-1429</v>
      </c>
      <c r="G45" s="39"/>
      <c r="H45" s="36"/>
      <c r="J45" s="40"/>
    </row>
    <row r="46" spans="1:10">
      <c r="A46" s="341" t="s">
        <v>66</v>
      </c>
      <c r="B46" s="175">
        <v>14</v>
      </c>
      <c r="C46" s="41"/>
      <c r="D46" s="34">
        <f>D42+D45</f>
        <v>1961</v>
      </c>
      <c r="E46" s="41"/>
      <c r="F46" s="34">
        <f>F42+F45</f>
        <v>-2113</v>
      </c>
      <c r="G46" s="39"/>
      <c r="H46" s="36"/>
      <c r="J46" s="40"/>
    </row>
    <row r="47" spans="1:10">
      <c r="A47" s="341"/>
      <c r="B47" s="175"/>
      <c r="C47" s="41"/>
      <c r="D47" s="37"/>
      <c r="E47" s="41"/>
      <c r="F47" s="37"/>
      <c r="G47" s="39"/>
      <c r="H47" s="36"/>
      <c r="J47" s="40"/>
    </row>
    <row r="48" spans="1:10" ht="15.75" thickBot="1">
      <c r="A48" s="346" t="s">
        <v>67</v>
      </c>
      <c r="B48" s="174"/>
      <c r="C48" s="39"/>
      <c r="D48" s="127">
        <f>+D35+D46</f>
        <v>55458</v>
      </c>
      <c r="E48" s="39"/>
      <c r="F48" s="127">
        <f>+F35+F46</f>
        <v>15401</v>
      </c>
      <c r="G48" s="39"/>
      <c r="H48" s="36"/>
      <c r="J48" s="40"/>
    </row>
    <row r="49" spans="1:10" ht="8.25" customHeight="1" thickTop="1">
      <c r="A49" s="142"/>
      <c r="B49" s="175"/>
      <c r="C49" s="41"/>
      <c r="D49" s="37"/>
      <c r="E49" s="41"/>
      <c r="F49" s="37"/>
      <c r="G49" s="39"/>
      <c r="H49" s="36"/>
      <c r="J49" s="40"/>
    </row>
    <row r="50" spans="1:10">
      <c r="A50" s="346" t="s">
        <v>68</v>
      </c>
      <c r="B50" s="176"/>
      <c r="C50" s="43"/>
      <c r="D50" s="44"/>
      <c r="E50" s="43"/>
      <c r="F50" s="44"/>
      <c r="G50" s="45"/>
      <c r="H50" s="36"/>
    </row>
    <row r="51" spans="1:10">
      <c r="A51" s="347" t="s">
        <v>69</v>
      </c>
      <c r="B51" s="48"/>
      <c r="C51" s="46"/>
      <c r="D51" s="47">
        <v>50528</v>
      </c>
      <c r="E51" s="46"/>
      <c r="F51" s="47">
        <v>21873</v>
      </c>
      <c r="G51" s="48"/>
      <c r="H51" s="36"/>
    </row>
    <row r="52" spans="1:10">
      <c r="A52" s="304" t="s">
        <v>70</v>
      </c>
      <c r="B52" s="48"/>
      <c r="C52" s="46"/>
      <c r="D52" s="49">
        <v>2969</v>
      </c>
      <c r="E52" s="46"/>
      <c r="F52" s="49">
        <v>-4359</v>
      </c>
      <c r="G52" s="46"/>
      <c r="H52" s="36"/>
    </row>
    <row r="53" spans="1:10" ht="9" customHeight="1">
      <c r="A53" s="348"/>
      <c r="B53" s="176"/>
      <c r="C53" s="43"/>
      <c r="D53" s="139"/>
      <c r="E53" s="43"/>
      <c r="F53" s="139"/>
      <c r="G53" s="45"/>
      <c r="H53" s="36"/>
    </row>
    <row r="54" spans="1:10">
      <c r="A54" s="349" t="s">
        <v>71</v>
      </c>
      <c r="B54" s="176"/>
      <c r="C54" s="43"/>
      <c r="D54" s="139"/>
      <c r="E54" s="43"/>
      <c r="F54" s="139"/>
      <c r="G54" s="45"/>
      <c r="H54" s="36"/>
    </row>
    <row r="55" spans="1:10">
      <c r="A55" s="347" t="s">
        <v>69</v>
      </c>
      <c r="B55" s="48"/>
      <c r="C55" s="46"/>
      <c r="D55" s="47">
        <v>52501</v>
      </c>
      <c r="E55" s="46"/>
      <c r="F55" s="47">
        <v>20534</v>
      </c>
      <c r="G55" s="48"/>
      <c r="H55" s="36"/>
      <c r="J55" s="42"/>
    </row>
    <row r="56" spans="1:10">
      <c r="A56" s="304" t="s">
        <v>70</v>
      </c>
      <c r="B56" s="48"/>
      <c r="C56" s="46"/>
      <c r="D56" s="49">
        <v>2957</v>
      </c>
      <c r="E56" s="46"/>
      <c r="F56" s="49">
        <v>-5133</v>
      </c>
      <c r="G56" s="46"/>
      <c r="H56" s="36"/>
    </row>
    <row r="57" spans="1:10" ht="8.25" customHeight="1">
      <c r="A57" s="304"/>
      <c r="B57" s="50"/>
      <c r="C57" s="50"/>
      <c r="D57" s="51"/>
      <c r="E57" s="50"/>
      <c r="F57" s="51"/>
      <c r="G57" s="50"/>
    </row>
    <row r="58" spans="1:10">
      <c r="A58" s="304" t="s">
        <v>72</v>
      </c>
      <c r="B58" s="305"/>
      <c r="C58" s="306" t="s">
        <v>13</v>
      </c>
      <c r="D58" s="318">
        <v>0.4</v>
      </c>
      <c r="E58" s="319"/>
      <c r="F58" s="318">
        <v>0.17</v>
      </c>
    </row>
    <row r="59" spans="1:10" s="301" customFormat="1">
      <c r="A59" s="52"/>
      <c r="B59" s="302"/>
      <c r="C59" s="292"/>
      <c r="D59" s="292"/>
      <c r="E59" s="292"/>
      <c r="F59" s="292"/>
      <c r="G59" s="292"/>
    </row>
    <row r="60" spans="1:10">
      <c r="A60" s="52"/>
    </row>
    <row r="61" spans="1:10">
      <c r="A61" s="327" t="s">
        <v>73</v>
      </c>
      <c r="B61" s="327"/>
      <c r="C61" s="327"/>
      <c r="D61" s="327"/>
      <c r="E61" s="327"/>
      <c r="F61" s="327"/>
      <c r="G61" s="39"/>
    </row>
    <row r="62" spans="1:10">
      <c r="A62" s="180"/>
      <c r="B62" s="174"/>
      <c r="C62" s="39"/>
      <c r="D62" s="47"/>
      <c r="E62" s="39"/>
      <c r="F62" s="47"/>
      <c r="G62" s="39"/>
    </row>
    <row r="63" spans="1:10">
      <c r="A63" s="350" t="s">
        <v>74</v>
      </c>
      <c r="D63" s="317"/>
      <c r="F63" s="317"/>
    </row>
    <row r="64" spans="1:10">
      <c r="A64" s="351" t="s">
        <v>18</v>
      </c>
    </row>
    <row r="65" spans="1:8">
      <c r="A65" s="352"/>
    </row>
    <row r="66" spans="1:8">
      <c r="A66" s="353" t="s">
        <v>20</v>
      </c>
    </row>
    <row r="67" spans="1:8">
      <c r="A67" s="354" t="s">
        <v>1</v>
      </c>
    </row>
    <row r="68" spans="1:8">
      <c r="A68" s="355"/>
    </row>
    <row r="69" spans="1:8">
      <c r="A69" s="356" t="s">
        <v>75</v>
      </c>
    </row>
    <row r="70" spans="1:8">
      <c r="A70" s="143" t="s">
        <v>9</v>
      </c>
    </row>
    <row r="72" spans="1:8">
      <c r="A72" s="23"/>
    </row>
    <row r="73" spans="1:8">
      <c r="A73" s="23"/>
    </row>
    <row r="74" spans="1:8">
      <c r="A74" s="23"/>
    </row>
    <row r="75" spans="1:8">
      <c r="A75" s="23"/>
      <c r="H75" s="274"/>
    </row>
    <row r="76" spans="1:8">
      <c r="A76" s="321"/>
      <c r="B76" s="321"/>
      <c r="C76" s="321"/>
      <c r="D76" s="321"/>
      <c r="E76" s="321"/>
      <c r="F76" s="321"/>
      <c r="G76" s="321"/>
    </row>
    <row r="77" spans="1:8" ht="17.25" customHeight="1">
      <c r="A77" s="53"/>
      <c r="B77" s="56"/>
      <c r="C77" s="56"/>
      <c r="D77" s="56"/>
      <c r="E77" s="56"/>
      <c r="F77" s="56"/>
      <c r="G77" s="56"/>
    </row>
    <row r="78" spans="1:8">
      <c r="A78" s="57"/>
    </row>
    <row r="79" spans="1:8">
      <c r="A79" s="58"/>
    </row>
    <row r="80" spans="1:8">
      <c r="A80" s="59"/>
    </row>
    <row r="81" spans="1:1">
      <c r="A81" s="59"/>
    </row>
    <row r="82" spans="1:1">
      <c r="A82" s="55"/>
    </row>
    <row r="83" spans="1:1">
      <c r="A83" s="60"/>
    </row>
    <row r="84" spans="1:1">
      <c r="A84" s="54"/>
    </row>
    <row r="89" spans="1:1">
      <c r="A89" s="61"/>
    </row>
  </sheetData>
  <mergeCells count="5">
    <mergeCell ref="A76:G76"/>
    <mergeCell ref="A1:G1"/>
    <mergeCell ref="A2:G2"/>
    <mergeCell ref="B6:B7"/>
    <mergeCell ref="A61:F61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topLeftCell="A3" zoomScale="75" zoomScaleNormal="90" zoomScaleSheetLayoutView="75" workbookViewId="0">
      <selection activeCell="A3" sqref="A3"/>
    </sheetView>
  </sheetViews>
  <sheetFormatPr defaultColWidth="9.28515625" defaultRowHeight="12.75"/>
  <cols>
    <col min="1" max="1" width="67.42578125" style="65" customWidth="1"/>
    <col min="2" max="2" width="8.28515625" style="65" customWidth="1"/>
    <col min="3" max="3" width="12.7109375" style="65" customWidth="1"/>
    <col min="4" max="4" width="14.42578125" style="91" customWidth="1"/>
    <col min="5" max="5" width="1.28515625" style="65" customWidth="1"/>
    <col min="6" max="6" width="14.5703125" style="91" customWidth="1"/>
    <col min="7" max="7" width="1.28515625" style="65" customWidth="1"/>
    <col min="8" max="8" width="1.5703125" style="65" customWidth="1"/>
    <col min="9" max="16384" width="9.28515625" style="65"/>
  </cols>
  <sheetData>
    <row r="1" spans="1:8" ht="14.25">
      <c r="A1" s="62" t="s">
        <v>37</v>
      </c>
      <c r="B1" s="63"/>
      <c r="C1" s="63"/>
      <c r="D1" s="64"/>
      <c r="E1" s="63"/>
      <c r="F1" s="64"/>
      <c r="G1" s="63"/>
    </row>
    <row r="2" spans="1:8" ht="14.25">
      <c r="A2" s="66" t="s">
        <v>78</v>
      </c>
      <c r="B2" s="67"/>
      <c r="C2" s="67"/>
      <c r="D2" s="68"/>
      <c r="E2" s="67"/>
      <c r="F2" s="68"/>
      <c r="G2" s="67"/>
    </row>
    <row r="3" spans="1:8" ht="15">
      <c r="A3" s="66" t="s">
        <v>39</v>
      </c>
      <c r="B3" s="69"/>
      <c r="C3" s="69"/>
      <c r="D3" s="70"/>
      <c r="E3" s="69"/>
      <c r="F3" s="70"/>
      <c r="G3" s="69"/>
    </row>
    <row r="4" spans="1:8" ht="26.25" customHeight="1">
      <c r="A4" s="71"/>
      <c r="B4" s="270"/>
      <c r="C4" s="328" t="s">
        <v>4</v>
      </c>
      <c r="D4" s="329" t="s">
        <v>76</v>
      </c>
      <c r="E4" s="271"/>
      <c r="F4" s="329" t="s">
        <v>77</v>
      </c>
      <c r="G4" s="177"/>
    </row>
    <row r="5" spans="1:8" ht="12" customHeight="1">
      <c r="B5" s="270"/>
      <c r="C5" s="328"/>
      <c r="D5" s="330"/>
      <c r="E5" s="271"/>
      <c r="F5" s="329"/>
      <c r="G5" s="177"/>
    </row>
    <row r="6" spans="1:8" ht="12" customHeight="1">
      <c r="B6" s="270"/>
      <c r="C6" s="271"/>
      <c r="D6" s="272"/>
      <c r="E6" s="271"/>
      <c r="F6" s="272"/>
      <c r="G6" s="177"/>
    </row>
    <row r="7" spans="1:8" ht="14.25">
      <c r="A7" s="357" t="s">
        <v>5</v>
      </c>
      <c r="B7" s="31"/>
      <c r="C7" s="31"/>
      <c r="D7" s="72"/>
      <c r="E7" s="31"/>
      <c r="F7" s="72"/>
      <c r="G7" s="31"/>
    </row>
    <row r="8" spans="1:8" ht="14.25">
      <c r="A8" s="357" t="s">
        <v>79</v>
      </c>
      <c r="B8" s="73"/>
      <c r="C8" s="73"/>
      <c r="D8" s="74"/>
      <c r="E8" s="73"/>
      <c r="F8" s="74"/>
      <c r="G8" s="73"/>
    </row>
    <row r="9" spans="1:8" ht="15">
      <c r="A9" s="358" t="s">
        <v>80</v>
      </c>
      <c r="B9" s="76"/>
      <c r="C9" s="76">
        <v>15</v>
      </c>
      <c r="D9" s="178">
        <v>377543</v>
      </c>
      <c r="E9" s="76"/>
      <c r="F9" s="178">
        <v>395872</v>
      </c>
      <c r="G9" s="76"/>
    </row>
    <row r="10" spans="1:8" ht="15">
      <c r="A10" s="359" t="s">
        <v>81</v>
      </c>
      <c r="B10" s="76"/>
      <c r="C10" s="76">
        <v>16</v>
      </c>
      <c r="D10" s="178">
        <v>54823</v>
      </c>
      <c r="E10" s="76"/>
      <c r="F10" s="178">
        <v>58272</v>
      </c>
      <c r="G10" s="76"/>
    </row>
    <row r="11" spans="1:8" ht="15">
      <c r="A11" s="359" t="s">
        <v>82</v>
      </c>
      <c r="B11" s="76"/>
      <c r="C11" s="76">
        <v>16</v>
      </c>
      <c r="D11" s="178">
        <v>13417</v>
      </c>
      <c r="E11" s="76"/>
      <c r="F11" s="178">
        <v>13269</v>
      </c>
      <c r="G11" s="76"/>
    </row>
    <row r="12" spans="1:8" ht="15">
      <c r="A12" s="358" t="s">
        <v>83</v>
      </c>
      <c r="B12" s="76"/>
      <c r="C12" s="76">
        <v>17</v>
      </c>
      <c r="D12" s="178">
        <v>10132</v>
      </c>
      <c r="E12" s="76"/>
      <c r="F12" s="178">
        <v>11691</v>
      </c>
      <c r="G12" s="76"/>
    </row>
    <row r="13" spans="1:8" ht="15">
      <c r="A13" s="360" t="s">
        <v>84</v>
      </c>
      <c r="B13" s="76"/>
      <c r="C13" s="76">
        <v>18</v>
      </c>
      <c r="D13" s="178">
        <v>77385</v>
      </c>
      <c r="E13" s="76"/>
      <c r="F13" s="178">
        <v>62811</v>
      </c>
      <c r="G13" s="76"/>
    </row>
    <row r="14" spans="1:8" ht="15">
      <c r="A14" s="359" t="s">
        <v>85</v>
      </c>
      <c r="B14" s="76"/>
      <c r="C14" s="76">
        <v>19</v>
      </c>
      <c r="D14" s="178">
        <v>14745</v>
      </c>
      <c r="E14" s="76"/>
      <c r="F14" s="178">
        <v>14294</v>
      </c>
      <c r="G14" s="76"/>
    </row>
    <row r="15" spans="1:8" ht="15">
      <c r="A15" s="360" t="s">
        <v>86</v>
      </c>
      <c r="B15" s="76"/>
      <c r="C15" s="76">
        <v>20</v>
      </c>
      <c r="D15" s="178">
        <v>51277</v>
      </c>
      <c r="E15" s="76"/>
      <c r="F15" s="178">
        <v>59726</v>
      </c>
      <c r="G15" s="76"/>
      <c r="H15" s="136"/>
    </row>
    <row r="16" spans="1:8" ht="15">
      <c r="A16" s="360" t="s">
        <v>87</v>
      </c>
      <c r="B16" s="76"/>
      <c r="C16" s="76">
        <v>21</v>
      </c>
      <c r="D16" s="178">
        <v>11815</v>
      </c>
      <c r="E16" s="76"/>
      <c r="F16" s="178">
        <v>11951</v>
      </c>
      <c r="G16" s="76"/>
    </row>
    <row r="17" spans="1:10" ht="15">
      <c r="A17" s="359" t="s">
        <v>88</v>
      </c>
      <c r="B17" s="85"/>
      <c r="C17" s="85"/>
      <c r="D17" s="178">
        <v>182</v>
      </c>
      <c r="E17" s="85"/>
      <c r="F17" s="178">
        <v>2049</v>
      </c>
      <c r="G17" s="85"/>
    </row>
    <row r="18" spans="1:10" ht="14.25" customHeight="1">
      <c r="A18" s="79"/>
      <c r="B18" s="73"/>
      <c r="C18" s="73"/>
      <c r="D18" s="80">
        <f>SUM(D9:D17)</f>
        <v>611319</v>
      </c>
      <c r="E18" s="73"/>
      <c r="F18" s="80">
        <f>SUM(F9:F17)</f>
        <v>629935</v>
      </c>
      <c r="G18" s="73"/>
    </row>
    <row r="19" spans="1:10" ht="15">
      <c r="A19" s="357" t="s">
        <v>89</v>
      </c>
      <c r="B19" s="73"/>
      <c r="C19" s="73"/>
      <c r="D19" s="267"/>
      <c r="E19" s="73"/>
      <c r="F19" s="282"/>
      <c r="G19" s="73"/>
      <c r="H19" s="133"/>
    </row>
    <row r="20" spans="1:10" ht="15">
      <c r="A20" s="358" t="s">
        <v>90</v>
      </c>
      <c r="B20" s="76"/>
      <c r="C20" s="76">
        <v>22</v>
      </c>
      <c r="D20" s="178">
        <v>274270</v>
      </c>
      <c r="E20" s="76"/>
      <c r="F20" s="178">
        <v>287569</v>
      </c>
      <c r="G20" s="76"/>
    </row>
    <row r="21" spans="1:10" ht="15">
      <c r="A21" s="358" t="s">
        <v>91</v>
      </c>
      <c r="B21" s="76"/>
      <c r="C21" s="137">
        <v>23</v>
      </c>
      <c r="D21" s="178">
        <v>273310</v>
      </c>
      <c r="E21" s="137"/>
      <c r="F21" s="178">
        <v>250707</v>
      </c>
      <c r="G21" s="137"/>
    </row>
    <row r="22" spans="1:10" ht="15">
      <c r="A22" s="358" t="s">
        <v>92</v>
      </c>
      <c r="B22" s="76"/>
      <c r="C22" s="137">
        <v>24</v>
      </c>
      <c r="D22" s="178">
        <v>9274</v>
      </c>
      <c r="E22" s="137"/>
      <c r="F22" s="178">
        <v>6682</v>
      </c>
      <c r="G22" s="137"/>
      <c r="H22" s="78"/>
      <c r="J22" s="78"/>
    </row>
    <row r="23" spans="1:10" ht="15">
      <c r="A23" s="358" t="s">
        <v>93</v>
      </c>
      <c r="B23" s="76"/>
      <c r="C23" s="76">
        <v>25</v>
      </c>
      <c r="D23" s="178">
        <v>40206</v>
      </c>
      <c r="E23" s="76"/>
      <c r="F23" s="178">
        <v>41926</v>
      </c>
      <c r="G23" s="76"/>
    </row>
    <row r="24" spans="1:10" ht="15">
      <c r="A24" s="358" t="s">
        <v>94</v>
      </c>
      <c r="B24" s="76"/>
      <c r="C24" s="76">
        <v>26</v>
      </c>
      <c r="D24" s="178">
        <v>22192</v>
      </c>
      <c r="E24" s="76"/>
      <c r="F24" s="178">
        <v>25293</v>
      </c>
      <c r="G24" s="76"/>
    </row>
    <row r="25" spans="1:10" ht="14.25">
      <c r="A25" s="66"/>
      <c r="B25" s="73"/>
      <c r="C25" s="76"/>
      <c r="D25" s="80">
        <f>SUM(D20:D24)</f>
        <v>619252</v>
      </c>
      <c r="E25" s="76"/>
      <c r="F25" s="80">
        <f>SUM(F20:F24)</f>
        <v>612177</v>
      </c>
      <c r="G25" s="76"/>
    </row>
    <row r="26" spans="1:10" ht="6.75" customHeight="1">
      <c r="A26" s="66"/>
      <c r="B26" s="73"/>
      <c r="C26" s="76"/>
      <c r="D26" s="81"/>
      <c r="E26" s="76"/>
      <c r="F26" s="81"/>
      <c r="G26" s="76"/>
    </row>
    <row r="27" spans="1:10" ht="15" thickBot="1">
      <c r="A27" s="66" t="s">
        <v>95</v>
      </c>
      <c r="B27" s="73"/>
      <c r="C27" s="76"/>
      <c r="D27" s="83">
        <f>SUM(D25,D18)</f>
        <v>1230571</v>
      </c>
      <c r="E27" s="76"/>
      <c r="F27" s="83">
        <f>SUM(F25,F18)</f>
        <v>1242112</v>
      </c>
      <c r="G27" s="76"/>
      <c r="H27" s="134"/>
    </row>
    <row r="28" spans="1:10" ht="8.25" customHeight="1" thickTop="1">
      <c r="A28" s="66"/>
      <c r="B28" s="73"/>
      <c r="C28" s="73"/>
      <c r="D28" s="81"/>
      <c r="E28" s="73"/>
      <c r="F28" s="81"/>
      <c r="G28" s="73"/>
    </row>
    <row r="29" spans="1:10" ht="14.25">
      <c r="A29" s="357" t="s">
        <v>96</v>
      </c>
      <c r="B29" s="31"/>
      <c r="C29" s="31"/>
      <c r="D29" s="81"/>
      <c r="E29" s="31"/>
      <c r="F29" s="81"/>
      <c r="G29" s="31"/>
    </row>
    <row r="30" spans="1:10" ht="28.5">
      <c r="A30" s="361" t="s">
        <v>97</v>
      </c>
      <c r="B30" s="31"/>
      <c r="C30" s="31"/>
      <c r="D30" s="84"/>
      <c r="E30" s="31"/>
      <c r="F30" s="84"/>
      <c r="G30" s="31"/>
    </row>
    <row r="31" spans="1:10" ht="15">
      <c r="A31" s="362" t="s">
        <v>98</v>
      </c>
      <c r="B31" s="85"/>
      <c r="C31" s="85"/>
      <c r="D31" s="178">
        <v>134798</v>
      </c>
      <c r="E31" s="85"/>
      <c r="F31" s="178">
        <v>134798</v>
      </c>
      <c r="G31" s="85"/>
    </row>
    <row r="32" spans="1:10" ht="15">
      <c r="A32" s="358" t="s">
        <v>99</v>
      </c>
      <c r="B32" s="85"/>
      <c r="C32" s="85"/>
      <c r="D32" s="178">
        <v>56444</v>
      </c>
      <c r="E32" s="85"/>
      <c r="F32" s="178">
        <v>57701</v>
      </c>
      <c r="G32" s="85"/>
      <c r="J32" s="262"/>
    </row>
    <row r="33" spans="1:10" ht="15">
      <c r="A33" s="358" t="s">
        <v>100</v>
      </c>
      <c r="B33" s="85"/>
      <c r="D33" s="178">
        <v>410182</v>
      </c>
      <c r="E33" s="85"/>
      <c r="F33" s="178">
        <v>360770</v>
      </c>
      <c r="G33" s="85"/>
      <c r="H33" s="136"/>
      <c r="J33" s="262"/>
    </row>
    <row r="34" spans="1:10" ht="14.25">
      <c r="A34" s="66"/>
      <c r="B34" s="73"/>
      <c r="C34" s="85">
        <v>27</v>
      </c>
      <c r="D34" s="86">
        <f>SUM(D31:D33)</f>
        <v>601424</v>
      </c>
      <c r="E34" s="76"/>
      <c r="F34" s="86">
        <f>SUM(F31:F33)</f>
        <v>553269</v>
      </c>
      <c r="G34" s="76"/>
    </row>
    <row r="35" spans="1:10" ht="9" customHeight="1">
      <c r="A35" s="66"/>
      <c r="B35" s="73"/>
      <c r="C35" s="76"/>
      <c r="D35" s="87"/>
      <c r="E35" s="76"/>
      <c r="F35" s="87"/>
      <c r="G35" s="76"/>
    </row>
    <row r="36" spans="1:10" ht="14.25">
      <c r="A36" s="88" t="s">
        <v>101</v>
      </c>
      <c r="B36" s="73"/>
      <c r="C36" s="76"/>
      <c r="D36" s="89">
        <v>13901</v>
      </c>
      <c r="E36" s="76"/>
      <c r="F36" s="89">
        <v>13326</v>
      </c>
      <c r="G36" s="76"/>
    </row>
    <row r="37" spans="1:10" ht="7.5" customHeight="1">
      <c r="A37" s="88"/>
      <c r="B37" s="73"/>
      <c r="C37" s="76"/>
      <c r="D37" s="87"/>
      <c r="E37" s="76"/>
      <c r="F37" s="87"/>
      <c r="G37" s="76"/>
    </row>
    <row r="38" spans="1:10" ht="14.25">
      <c r="A38" s="90" t="s">
        <v>102</v>
      </c>
      <c r="B38" s="73"/>
      <c r="C38" s="76">
        <v>27</v>
      </c>
      <c r="D38" s="89">
        <f>D36+D34</f>
        <v>615325</v>
      </c>
      <c r="E38" s="76"/>
      <c r="F38" s="89">
        <f>F36+F34</f>
        <v>566595</v>
      </c>
      <c r="G38" s="76"/>
    </row>
    <row r="39" spans="1:10" ht="9" customHeight="1">
      <c r="A39" s="90"/>
      <c r="B39" s="73"/>
      <c r="C39" s="76"/>
      <c r="D39" s="87"/>
      <c r="E39" s="76"/>
      <c r="F39" s="87"/>
      <c r="G39" s="76"/>
    </row>
    <row r="40" spans="1:10" ht="15">
      <c r="A40" s="363" t="s">
        <v>103</v>
      </c>
      <c r="B40" s="73"/>
      <c r="C40" s="73"/>
      <c r="D40" s="82"/>
      <c r="E40" s="73"/>
      <c r="F40" s="82"/>
      <c r="G40" s="73"/>
    </row>
    <row r="41" spans="1:10" ht="15">
      <c r="A41" s="357" t="s">
        <v>104</v>
      </c>
      <c r="B41" s="85"/>
      <c r="C41" s="85"/>
      <c r="D41" s="82"/>
      <c r="E41" s="85"/>
      <c r="F41" s="82"/>
      <c r="G41" s="85"/>
    </row>
    <row r="42" spans="1:10" ht="15">
      <c r="A42" s="358" t="s">
        <v>105</v>
      </c>
      <c r="B42" s="85"/>
      <c r="C42" s="85">
        <v>28</v>
      </c>
      <c r="D42" s="77">
        <v>34797</v>
      </c>
      <c r="E42" s="85"/>
      <c r="F42" s="77">
        <v>34567</v>
      </c>
      <c r="G42" s="85"/>
    </row>
    <row r="43" spans="1:10" ht="15">
      <c r="A43" s="359" t="s">
        <v>106</v>
      </c>
      <c r="B43" s="85"/>
      <c r="C43" s="85"/>
      <c r="D43" s="77">
        <v>6184</v>
      </c>
      <c r="E43" s="85"/>
      <c r="F43" s="77">
        <v>7937</v>
      </c>
      <c r="G43" s="85"/>
    </row>
    <row r="44" spans="1:10" ht="15">
      <c r="A44" s="359" t="s">
        <v>107</v>
      </c>
      <c r="B44" s="85"/>
      <c r="C44" s="85">
        <v>29</v>
      </c>
      <c r="D44" s="77">
        <v>8882</v>
      </c>
      <c r="E44" s="85"/>
      <c r="F44" s="77">
        <v>8783</v>
      </c>
      <c r="G44" s="85"/>
    </row>
    <row r="45" spans="1:10" ht="15">
      <c r="A45" s="358" t="s">
        <v>108</v>
      </c>
      <c r="B45" s="85"/>
      <c r="C45" s="85">
        <v>30</v>
      </c>
      <c r="D45" s="77">
        <v>7453</v>
      </c>
      <c r="E45" s="85"/>
      <c r="F45" s="77">
        <v>7339</v>
      </c>
      <c r="G45" s="85"/>
      <c r="H45" s="136"/>
    </row>
    <row r="46" spans="1:10" ht="15">
      <c r="A46" s="364" t="s">
        <v>109</v>
      </c>
      <c r="B46" s="85"/>
      <c r="C46" s="85">
        <v>31</v>
      </c>
      <c r="D46" s="77">
        <v>45250</v>
      </c>
      <c r="E46" s="85"/>
      <c r="F46" s="77">
        <v>49593</v>
      </c>
      <c r="G46" s="85"/>
    </row>
    <row r="47" spans="1:10" ht="15">
      <c r="A47" s="364" t="s">
        <v>110</v>
      </c>
      <c r="B47" s="85"/>
      <c r="C47" s="85">
        <v>32</v>
      </c>
      <c r="D47" s="77">
        <v>7746</v>
      </c>
      <c r="E47" s="85"/>
      <c r="F47" s="77">
        <v>10422</v>
      </c>
      <c r="G47" s="85"/>
    </row>
    <row r="48" spans="1:10" ht="15">
      <c r="A48" s="358" t="s">
        <v>111</v>
      </c>
      <c r="B48" s="85"/>
      <c r="C48" s="85">
        <v>33</v>
      </c>
      <c r="D48" s="77">
        <f>20283-7746</f>
        <v>12537</v>
      </c>
      <c r="E48" s="85"/>
      <c r="F48" s="77">
        <f>22847-10422</f>
        <v>12425</v>
      </c>
      <c r="G48" s="85"/>
    </row>
    <row r="49" spans="1:11" ht="15">
      <c r="A49" s="79"/>
      <c r="B49" s="73"/>
      <c r="C49" s="85"/>
      <c r="D49" s="254">
        <f>SUM(D42:D48)</f>
        <v>122849</v>
      </c>
      <c r="E49" s="85"/>
      <c r="F49" s="254">
        <f>SUM(F42:F48)</f>
        <v>131066</v>
      </c>
      <c r="G49" s="85"/>
      <c r="H49" s="91"/>
    </row>
    <row r="50" spans="1:11" ht="14.25" customHeight="1"/>
    <row r="51" spans="1:11" ht="15">
      <c r="A51" s="357" t="s">
        <v>112</v>
      </c>
      <c r="B51" s="92"/>
      <c r="C51" s="92"/>
      <c r="D51" s="93"/>
      <c r="E51" s="92"/>
      <c r="F51" s="93"/>
      <c r="G51" s="92"/>
    </row>
    <row r="52" spans="1:11" s="136" customFormat="1" ht="15">
      <c r="A52" s="364" t="s">
        <v>113</v>
      </c>
      <c r="B52" s="76"/>
      <c r="C52" s="76">
        <v>34</v>
      </c>
      <c r="D52" s="77">
        <v>187948</v>
      </c>
      <c r="E52" s="76"/>
      <c r="F52" s="77">
        <v>255281</v>
      </c>
      <c r="G52" s="76"/>
    </row>
    <row r="53" spans="1:11" ht="15">
      <c r="A53" s="364" t="s">
        <v>114</v>
      </c>
      <c r="B53" s="76"/>
      <c r="C53" s="76">
        <v>28</v>
      </c>
      <c r="D53" s="77">
        <v>25690</v>
      </c>
      <c r="E53" s="76"/>
      <c r="F53" s="77">
        <v>31172</v>
      </c>
      <c r="G53" s="76"/>
    </row>
    <row r="54" spans="1:11" ht="15">
      <c r="A54" s="364" t="s">
        <v>115</v>
      </c>
      <c r="B54" s="76"/>
      <c r="C54" s="76">
        <v>35</v>
      </c>
      <c r="D54" s="77">
        <v>188635</v>
      </c>
      <c r="E54" s="76"/>
      <c r="F54" s="77">
        <v>164919</v>
      </c>
      <c r="G54" s="76"/>
    </row>
    <row r="55" spans="1:11" ht="15">
      <c r="A55" s="364" t="s">
        <v>116</v>
      </c>
      <c r="B55" s="76"/>
      <c r="C55" s="76">
        <v>36</v>
      </c>
      <c r="D55" s="77">
        <v>2610</v>
      </c>
      <c r="E55" s="137"/>
      <c r="F55" s="77">
        <v>2367</v>
      </c>
      <c r="G55" s="137"/>
      <c r="H55" s="78"/>
      <c r="I55" s="78"/>
    </row>
    <row r="56" spans="1:11" ht="15">
      <c r="A56" s="364" t="s">
        <v>117</v>
      </c>
      <c r="B56" s="76"/>
      <c r="C56" s="76">
        <v>37</v>
      </c>
      <c r="D56" s="77">
        <v>30844</v>
      </c>
      <c r="E56" s="76"/>
      <c r="F56" s="77">
        <v>36591</v>
      </c>
      <c r="G56" s="76"/>
    </row>
    <row r="57" spans="1:11" ht="15">
      <c r="A57" s="364" t="s">
        <v>118</v>
      </c>
      <c r="B57" s="76"/>
      <c r="C57" s="76">
        <v>31</v>
      </c>
      <c r="D57" s="77">
        <v>16083</v>
      </c>
      <c r="E57" s="76"/>
      <c r="F57" s="77">
        <v>17951</v>
      </c>
      <c r="G57" s="76"/>
    </row>
    <row r="58" spans="1:11" ht="15">
      <c r="A58" s="365" t="s">
        <v>119</v>
      </c>
      <c r="B58" s="76"/>
      <c r="C58" s="76">
        <v>38</v>
      </c>
      <c r="D58" s="77">
        <v>18276</v>
      </c>
      <c r="E58" s="76"/>
      <c r="F58" s="77">
        <v>17996</v>
      </c>
      <c r="G58" s="76"/>
      <c r="H58" s="78"/>
      <c r="I58" s="78"/>
    </row>
    <row r="59" spans="1:11" ht="15">
      <c r="A59" s="364" t="s">
        <v>120</v>
      </c>
      <c r="B59" s="76"/>
      <c r="C59" s="76">
        <v>39</v>
      </c>
      <c r="D59" s="77">
        <v>8006</v>
      </c>
      <c r="E59" s="76"/>
      <c r="F59" s="77">
        <v>6590</v>
      </c>
      <c r="G59" s="76"/>
    </row>
    <row r="60" spans="1:11" ht="15">
      <c r="A60" s="364" t="s">
        <v>121</v>
      </c>
      <c r="B60" s="76"/>
      <c r="C60" s="76">
        <v>40</v>
      </c>
      <c r="D60" s="77">
        <f>14305</f>
        <v>14305</v>
      </c>
      <c r="E60" s="76"/>
      <c r="F60" s="77">
        <f>29535-17951</f>
        <v>11584</v>
      </c>
      <c r="G60" s="76"/>
      <c r="K60" s="91"/>
    </row>
    <row r="61" spans="1:11" ht="14.25">
      <c r="A61" s="357"/>
      <c r="B61" s="73"/>
      <c r="C61" s="73"/>
      <c r="D61" s="86">
        <f>SUM(D52:D60)</f>
        <v>492397</v>
      </c>
      <c r="E61" s="73"/>
      <c r="F61" s="86">
        <f>SUM(F52:F60)</f>
        <v>544451</v>
      </c>
      <c r="G61" s="73"/>
      <c r="H61" s="91"/>
    </row>
    <row r="62" spans="1:11" ht="7.5" customHeight="1">
      <c r="A62" s="357"/>
      <c r="B62" s="73"/>
      <c r="C62" s="73"/>
      <c r="D62" s="87"/>
      <c r="E62" s="73"/>
      <c r="F62" s="87"/>
      <c r="G62" s="73"/>
    </row>
    <row r="63" spans="1:11" ht="14.25">
      <c r="A63" s="363" t="s">
        <v>122</v>
      </c>
      <c r="B63" s="73"/>
      <c r="C63" s="73"/>
      <c r="D63" s="89">
        <f>D49+D61</f>
        <v>615246</v>
      </c>
      <c r="E63" s="73"/>
      <c r="F63" s="89">
        <f>F49+F61</f>
        <v>675517</v>
      </c>
      <c r="G63" s="73"/>
      <c r="H63" s="91"/>
    </row>
    <row r="64" spans="1:11" ht="6.75" customHeight="1">
      <c r="A64" s="366"/>
      <c r="B64" s="73"/>
      <c r="C64" s="73"/>
      <c r="D64" s="87"/>
      <c r="E64" s="73"/>
      <c r="F64" s="87"/>
      <c r="G64" s="73"/>
    </row>
    <row r="65" spans="1:10" ht="15" thickBot="1">
      <c r="A65" s="357" t="s">
        <v>123</v>
      </c>
      <c r="B65" s="73"/>
      <c r="C65" s="73"/>
      <c r="D65" s="83">
        <f>D63+D38</f>
        <v>1230571</v>
      </c>
      <c r="E65" s="73"/>
      <c r="F65" s="83">
        <f>F63+F38</f>
        <v>1242112</v>
      </c>
      <c r="G65" s="73"/>
    </row>
    <row r="66" spans="1:10" ht="15.75" thickTop="1">
      <c r="A66" s="75"/>
      <c r="B66" s="76"/>
      <c r="C66" s="94"/>
      <c r="D66" s="141"/>
      <c r="E66" s="94"/>
      <c r="F66" s="141"/>
      <c r="G66" s="94"/>
      <c r="J66" s="91"/>
    </row>
    <row r="67" spans="1:10" ht="15">
      <c r="A67" s="75"/>
      <c r="B67" s="76"/>
      <c r="C67" s="94"/>
      <c r="D67" s="141"/>
      <c r="E67" s="94"/>
      <c r="F67" s="141"/>
      <c r="G67" s="94"/>
    </row>
    <row r="68" spans="1:10" ht="15">
      <c r="A68" s="52" t="s">
        <v>73</v>
      </c>
      <c r="B68" s="76"/>
      <c r="C68" s="94"/>
      <c r="D68" s="141"/>
      <c r="E68" s="94"/>
      <c r="F68" s="141"/>
      <c r="G68" s="94"/>
    </row>
    <row r="69" spans="1:10" ht="15">
      <c r="A69" s="75"/>
      <c r="B69" s="76"/>
      <c r="C69" s="94"/>
      <c r="D69" s="141"/>
      <c r="E69" s="94"/>
      <c r="F69" s="141"/>
      <c r="G69" s="94"/>
    </row>
    <row r="70" spans="1:10" ht="15">
      <c r="A70" s="95"/>
      <c r="B70" s="76"/>
      <c r="C70" s="96"/>
      <c r="D70" s="97"/>
      <c r="E70" s="96"/>
      <c r="F70" s="97"/>
      <c r="G70" s="96"/>
    </row>
    <row r="71" spans="1:10" ht="17.25" customHeight="1">
      <c r="A71" s="56"/>
      <c r="B71" s="56"/>
      <c r="C71" s="56"/>
      <c r="D71" s="98"/>
      <c r="E71" s="56"/>
      <c r="F71" s="98"/>
      <c r="G71" s="56"/>
    </row>
    <row r="72" spans="1:10" ht="8.25" customHeight="1">
      <c r="A72" s="56"/>
      <c r="B72" s="56"/>
      <c r="C72" s="56"/>
      <c r="D72" s="98"/>
      <c r="E72" s="56"/>
      <c r="F72" s="98"/>
      <c r="G72" s="56"/>
    </row>
    <row r="73" spans="1:10" s="22" customFormat="1" ht="15">
      <c r="A73" s="350" t="s">
        <v>74</v>
      </c>
      <c r="B73" s="26"/>
      <c r="C73" s="26"/>
      <c r="D73" s="99"/>
      <c r="E73" s="26"/>
      <c r="F73" s="99"/>
      <c r="G73" s="26"/>
    </row>
    <row r="74" spans="1:10" s="22" customFormat="1" ht="15">
      <c r="A74" s="351" t="s">
        <v>18</v>
      </c>
      <c r="B74" s="26"/>
      <c r="C74" s="26"/>
      <c r="D74" s="99"/>
      <c r="E74" s="26"/>
      <c r="F74" s="99"/>
      <c r="G74" s="26"/>
    </row>
    <row r="75" spans="1:10" s="22" customFormat="1" ht="9" customHeight="1">
      <c r="A75" s="351"/>
      <c r="B75" s="26"/>
      <c r="C75" s="26"/>
      <c r="D75" s="99"/>
      <c r="E75" s="26"/>
      <c r="F75" s="99"/>
      <c r="G75" s="26"/>
    </row>
    <row r="76" spans="1:10" s="22" customFormat="1" ht="7.5" customHeight="1">
      <c r="A76" s="351"/>
      <c r="B76" s="26"/>
      <c r="C76" s="26"/>
      <c r="D76" s="99"/>
      <c r="E76" s="26"/>
      <c r="F76" s="99"/>
      <c r="G76" s="26"/>
    </row>
    <row r="77" spans="1:10" s="22" customFormat="1" ht="15">
      <c r="A77" s="353" t="s">
        <v>20</v>
      </c>
      <c r="B77" s="292"/>
      <c r="C77" s="292"/>
      <c r="D77" s="99"/>
      <c r="E77" s="292"/>
      <c r="F77" s="99"/>
      <c r="G77" s="26"/>
    </row>
    <row r="78" spans="1:10" s="22" customFormat="1" ht="15">
      <c r="A78" s="354" t="s">
        <v>1</v>
      </c>
      <c r="B78" s="292"/>
      <c r="C78" s="292"/>
      <c r="D78" s="99"/>
      <c r="E78" s="292"/>
      <c r="F78" s="99"/>
      <c r="G78" s="26"/>
    </row>
    <row r="79" spans="1:10" s="22" customFormat="1" ht="10.5" customHeight="1">
      <c r="A79" s="355"/>
      <c r="B79" s="292"/>
      <c r="C79" s="292"/>
      <c r="D79" s="99"/>
      <c r="E79" s="292"/>
      <c r="F79" s="99"/>
      <c r="G79" s="26"/>
    </row>
    <row r="80" spans="1:10" ht="15">
      <c r="A80" s="356" t="s">
        <v>75</v>
      </c>
      <c r="B80" s="307"/>
      <c r="C80" s="307"/>
      <c r="D80" s="308"/>
      <c r="E80" s="307"/>
      <c r="F80" s="308"/>
    </row>
    <row r="81" spans="1:6" ht="15">
      <c r="A81" s="143" t="s">
        <v>9</v>
      </c>
      <c r="B81" s="307"/>
      <c r="C81" s="307"/>
      <c r="D81" s="308"/>
      <c r="E81" s="307"/>
      <c r="F81" s="308"/>
    </row>
    <row r="82" spans="1:6" ht="15">
      <c r="A82" s="309"/>
      <c r="B82" s="307"/>
      <c r="C82" s="307"/>
      <c r="D82" s="308"/>
      <c r="E82" s="307"/>
      <c r="F82" s="308"/>
    </row>
    <row r="83" spans="1:6" ht="15">
      <c r="A83" s="100"/>
    </row>
    <row r="84" spans="1:6" ht="15">
      <c r="A84" s="100"/>
    </row>
    <row r="85" spans="1:6" ht="15">
      <c r="A85" s="100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1"/>
  <sheetViews>
    <sheetView view="pageBreakPreview" zoomScale="75" zoomScaleNormal="100" zoomScaleSheetLayoutView="75" workbookViewId="0"/>
  </sheetViews>
  <sheetFormatPr defaultColWidth="2.5703125" defaultRowHeight="15.75"/>
  <cols>
    <col min="1" max="1" width="85.28515625" style="120" customWidth="1"/>
    <col min="2" max="2" width="13.7109375" style="116" customWidth="1"/>
    <col min="3" max="3" width="13.5703125" style="116" customWidth="1"/>
    <col min="4" max="4" width="2.28515625" style="116" customWidth="1"/>
    <col min="5" max="5" width="13.5703125" style="116" customWidth="1"/>
    <col min="6" max="6" width="8.7109375" style="114" bestFit="1" customWidth="1"/>
    <col min="7" max="29" width="11.5703125" style="104" customWidth="1"/>
    <col min="30" max="16384" width="2.5703125" style="104"/>
  </cols>
  <sheetData>
    <row r="1" spans="1:7" s="101" customFormat="1" ht="15">
      <c r="A1" s="367" t="s">
        <v>37</v>
      </c>
      <c r="B1" s="147"/>
      <c r="C1" s="147"/>
      <c r="D1" s="147"/>
      <c r="E1" s="147"/>
      <c r="F1" s="148"/>
    </row>
    <row r="2" spans="1:7" s="102" customFormat="1" ht="15">
      <c r="A2" s="368" t="s">
        <v>124</v>
      </c>
      <c r="B2" s="149"/>
      <c r="C2" s="149"/>
      <c r="D2" s="149"/>
      <c r="E2" s="149"/>
      <c r="F2" s="148"/>
    </row>
    <row r="3" spans="1:7" s="102" customFormat="1" ht="15">
      <c r="A3" s="66" t="s">
        <v>39</v>
      </c>
      <c r="B3" s="150"/>
      <c r="C3" s="150"/>
      <c r="D3" s="150"/>
      <c r="E3" s="150"/>
      <c r="F3" s="150"/>
    </row>
    <row r="4" spans="1:7" ht="45">
      <c r="B4" s="151" t="s">
        <v>4</v>
      </c>
      <c r="C4" s="279" t="s">
        <v>40</v>
      </c>
      <c r="D4" s="277"/>
      <c r="E4" s="279" t="s">
        <v>41</v>
      </c>
      <c r="F4" s="103"/>
    </row>
    <row r="5" spans="1:7" ht="14.25" customHeight="1">
      <c r="A5" s="152"/>
      <c r="B5" s="105"/>
      <c r="C5" s="281" t="s">
        <v>6</v>
      </c>
      <c r="D5" s="277"/>
      <c r="E5" s="281" t="s">
        <v>6</v>
      </c>
      <c r="F5" s="103"/>
    </row>
    <row r="6" spans="1:7" ht="20.25">
      <c r="A6" s="152"/>
      <c r="B6" s="105"/>
      <c r="C6" s="106"/>
      <c r="D6" s="105"/>
      <c r="E6" s="106"/>
      <c r="F6" s="103"/>
    </row>
    <row r="7" spans="1:7" ht="15">
      <c r="A7" s="369" t="s">
        <v>125</v>
      </c>
      <c r="B7" s="107"/>
      <c r="C7" s="113"/>
      <c r="D7" s="107"/>
      <c r="E7" s="113"/>
      <c r="F7" s="154"/>
    </row>
    <row r="8" spans="1:7" ht="15">
      <c r="A8" s="370" t="s">
        <v>126</v>
      </c>
      <c r="B8" s="146"/>
      <c r="C8" s="126">
        <v>1187535</v>
      </c>
      <c r="D8" s="107"/>
      <c r="E8" s="126">
        <v>950167</v>
      </c>
      <c r="F8" s="126"/>
      <c r="G8" s="108"/>
    </row>
    <row r="9" spans="1:7" ht="15">
      <c r="A9" s="370" t="s">
        <v>127</v>
      </c>
      <c r="B9" s="146"/>
      <c r="C9" s="126">
        <v>-1087152</v>
      </c>
      <c r="D9" s="107"/>
      <c r="E9" s="126">
        <v>-940052</v>
      </c>
      <c r="F9" s="126"/>
      <c r="G9" s="108"/>
    </row>
    <row r="10" spans="1:7" ht="15">
      <c r="A10" s="370" t="s">
        <v>128</v>
      </c>
      <c r="B10" s="146"/>
      <c r="C10" s="126">
        <v>-108355</v>
      </c>
      <c r="D10" s="107"/>
      <c r="E10" s="126">
        <v>-90114</v>
      </c>
      <c r="F10" s="126"/>
      <c r="G10" s="108"/>
    </row>
    <row r="11" spans="1:7" s="109" customFormat="1" ht="15">
      <c r="A11" s="370" t="s">
        <v>129</v>
      </c>
      <c r="B11" s="146"/>
      <c r="C11" s="126">
        <v>-58026</v>
      </c>
      <c r="D11" s="107"/>
      <c r="E11" s="126">
        <v>-53768</v>
      </c>
      <c r="F11" s="126"/>
      <c r="G11" s="108"/>
    </row>
    <row r="12" spans="1:7" s="109" customFormat="1" ht="15">
      <c r="A12" s="370" t="s">
        <v>130</v>
      </c>
      <c r="B12" s="146"/>
      <c r="C12" s="126">
        <v>8517</v>
      </c>
      <c r="D12" s="107"/>
      <c r="E12" s="126">
        <v>9855</v>
      </c>
      <c r="F12" s="126"/>
      <c r="G12" s="108"/>
    </row>
    <row r="13" spans="1:7" s="109" customFormat="1" ht="15">
      <c r="A13" s="370" t="s">
        <v>131</v>
      </c>
      <c r="B13" s="146"/>
      <c r="C13" s="126">
        <v>-6233</v>
      </c>
      <c r="D13" s="107"/>
      <c r="E13" s="126">
        <v>-6354</v>
      </c>
      <c r="F13" s="126"/>
      <c r="G13" s="108"/>
    </row>
    <row r="14" spans="1:7" s="109" customFormat="1" ht="15">
      <c r="A14" s="370" t="s">
        <v>132</v>
      </c>
      <c r="B14" s="146"/>
      <c r="C14" s="126">
        <v>39</v>
      </c>
      <c r="D14" s="107"/>
      <c r="E14" s="126">
        <v>78</v>
      </c>
      <c r="F14" s="126"/>
      <c r="G14" s="108"/>
    </row>
    <row r="15" spans="1:7" s="109" customFormat="1" ht="15">
      <c r="A15" s="370" t="s">
        <v>133</v>
      </c>
      <c r="B15" s="146"/>
      <c r="C15" s="126">
        <v>-5604</v>
      </c>
      <c r="D15" s="107"/>
      <c r="E15" s="126">
        <v>-6962</v>
      </c>
      <c r="F15" s="126"/>
      <c r="G15" s="108"/>
    </row>
    <row r="16" spans="1:7" s="109" customFormat="1" ht="15">
      <c r="A16" s="370" t="s">
        <v>134</v>
      </c>
      <c r="B16" s="146"/>
      <c r="C16" s="126">
        <v>537</v>
      </c>
      <c r="D16" s="107"/>
      <c r="E16" s="126">
        <v>-1813</v>
      </c>
      <c r="F16" s="126"/>
      <c r="G16" s="108"/>
    </row>
    <row r="17" spans="1:10" ht="15">
      <c r="A17" s="370" t="s">
        <v>135</v>
      </c>
      <c r="B17" s="146"/>
      <c r="C17" s="126">
        <v>-1699</v>
      </c>
      <c r="D17" s="107"/>
      <c r="E17" s="126">
        <v>-2114</v>
      </c>
      <c r="F17" s="126"/>
      <c r="G17" s="108"/>
      <c r="H17" s="157"/>
      <c r="I17" s="157"/>
      <c r="J17" s="157"/>
    </row>
    <row r="18" spans="1:10" s="109" customFormat="1" ht="15">
      <c r="A18" s="369" t="s">
        <v>136</v>
      </c>
      <c r="B18" s="107"/>
      <c r="C18" s="110">
        <f>SUM(C8:C17)</f>
        <v>-70441</v>
      </c>
      <c r="D18" s="107"/>
      <c r="E18" s="110">
        <f>SUM(E8:E17)</f>
        <v>-141077</v>
      </c>
      <c r="F18" s="158"/>
    </row>
    <row r="19" spans="1:10" s="109" customFormat="1" ht="15">
      <c r="A19" s="153"/>
      <c r="B19" s="107"/>
      <c r="C19" s="113"/>
      <c r="D19" s="107"/>
      <c r="E19" s="113"/>
      <c r="F19" s="154"/>
    </row>
    <row r="20" spans="1:10" s="109" customFormat="1" ht="15">
      <c r="A20" s="371" t="s">
        <v>137</v>
      </c>
      <c r="B20" s="107"/>
      <c r="C20" s="113"/>
      <c r="D20" s="107"/>
      <c r="E20" s="113"/>
      <c r="F20" s="154"/>
    </row>
    <row r="21" spans="1:10" ht="15">
      <c r="A21" s="370" t="s">
        <v>138</v>
      </c>
      <c r="B21" s="146"/>
      <c r="C21" s="126">
        <v>-15093</v>
      </c>
      <c r="D21" s="107"/>
      <c r="E21" s="126">
        <v>-24643</v>
      </c>
      <c r="F21" s="158"/>
      <c r="G21" s="108"/>
    </row>
    <row r="22" spans="1:10" ht="15">
      <c r="A22" s="372" t="s">
        <v>139</v>
      </c>
      <c r="B22" s="179"/>
      <c r="C22" s="126">
        <v>486</v>
      </c>
      <c r="D22" s="107"/>
      <c r="E22" s="126">
        <v>1676</v>
      </c>
      <c r="F22" s="158"/>
      <c r="G22" s="108"/>
    </row>
    <row r="23" spans="1:10" ht="15">
      <c r="A23" s="372" t="s">
        <v>140</v>
      </c>
      <c r="B23" s="179"/>
      <c r="C23" s="126">
        <v>0</v>
      </c>
      <c r="D23" s="107"/>
      <c r="E23" s="126">
        <v>-379</v>
      </c>
      <c r="F23" s="158"/>
      <c r="G23" s="108"/>
    </row>
    <row r="24" spans="1:10" ht="15">
      <c r="A24" s="372" t="s">
        <v>141</v>
      </c>
      <c r="B24" s="179"/>
      <c r="C24" s="126">
        <v>1073</v>
      </c>
      <c r="D24" s="107"/>
      <c r="E24" s="126">
        <v>0</v>
      </c>
      <c r="F24" s="158"/>
      <c r="G24" s="108"/>
    </row>
    <row r="25" spans="1:10" ht="15">
      <c r="A25" s="370" t="s">
        <v>142</v>
      </c>
      <c r="B25" s="146"/>
      <c r="C25" s="126">
        <v>-4079</v>
      </c>
      <c r="D25" s="107"/>
      <c r="E25" s="126">
        <v>-1832</v>
      </c>
      <c r="F25" s="158"/>
      <c r="G25" s="108"/>
    </row>
    <row r="26" spans="1:10" ht="15">
      <c r="A26" s="370" t="s">
        <v>143</v>
      </c>
      <c r="B26" s="146"/>
      <c r="C26" s="126">
        <v>-2085</v>
      </c>
      <c r="D26" s="107"/>
      <c r="E26" s="126">
        <v>-4810</v>
      </c>
      <c r="F26" s="158"/>
      <c r="G26" s="108"/>
    </row>
    <row r="27" spans="1:10" ht="15">
      <c r="A27" s="370" t="s">
        <v>144</v>
      </c>
      <c r="B27" s="146"/>
      <c r="C27" s="126">
        <v>2008</v>
      </c>
      <c r="D27" s="107"/>
      <c r="E27" s="126">
        <v>53</v>
      </c>
      <c r="F27" s="158"/>
      <c r="G27" s="108"/>
    </row>
    <row r="28" spans="1:10" ht="15">
      <c r="A28" s="370" t="s">
        <v>145</v>
      </c>
      <c r="B28" s="146"/>
      <c r="C28" s="126">
        <v>451</v>
      </c>
      <c r="D28" s="107"/>
      <c r="E28" s="126">
        <v>61</v>
      </c>
      <c r="F28" s="158"/>
      <c r="G28" s="108"/>
    </row>
    <row r="29" spans="1:10" ht="30.75" customHeight="1">
      <c r="A29" s="370" t="s">
        <v>146</v>
      </c>
      <c r="B29" s="146"/>
      <c r="C29" s="126">
        <v>454</v>
      </c>
      <c r="D29" s="107"/>
      <c r="E29" s="126"/>
      <c r="F29" s="158"/>
      <c r="G29" s="108"/>
    </row>
    <row r="30" spans="1:10" ht="15">
      <c r="A30" s="370" t="s">
        <v>147</v>
      </c>
      <c r="B30" s="159"/>
      <c r="C30" s="156">
        <v>-3100</v>
      </c>
      <c r="D30" s="159"/>
      <c r="E30" s="156">
        <v>0</v>
      </c>
      <c r="F30" s="158"/>
      <c r="G30" s="108"/>
    </row>
    <row r="31" spans="1:10" ht="15">
      <c r="A31" s="370" t="s">
        <v>148</v>
      </c>
      <c r="B31" s="159"/>
      <c r="C31" s="156">
        <v>213</v>
      </c>
      <c r="D31" s="159"/>
      <c r="E31" s="156">
        <v>1</v>
      </c>
      <c r="F31" s="158"/>
      <c r="G31" s="108"/>
    </row>
    <row r="32" spans="1:10" ht="15">
      <c r="A32" s="370" t="s">
        <v>149</v>
      </c>
      <c r="B32" s="159"/>
      <c r="C32" s="156">
        <v>-313</v>
      </c>
      <c r="D32" s="159"/>
      <c r="E32" s="156">
        <v>-4746</v>
      </c>
      <c r="F32" s="158"/>
      <c r="G32" s="108"/>
    </row>
    <row r="33" spans="1:7" ht="15">
      <c r="A33" s="372" t="s">
        <v>150</v>
      </c>
      <c r="B33" s="146"/>
      <c r="C33" s="126">
        <v>-3200</v>
      </c>
      <c r="D33" s="107"/>
      <c r="E33" s="126">
        <v>-3681</v>
      </c>
      <c r="F33" s="158"/>
      <c r="G33" s="108"/>
    </row>
    <row r="34" spans="1:7" ht="15">
      <c r="A34" s="370" t="s">
        <v>151</v>
      </c>
      <c r="B34" s="146"/>
      <c r="C34" s="126">
        <v>9088</v>
      </c>
      <c r="D34" s="107"/>
      <c r="E34" s="126">
        <v>37152</v>
      </c>
      <c r="F34" s="158"/>
      <c r="G34" s="108"/>
    </row>
    <row r="35" spans="1:7" ht="15">
      <c r="A35" s="372" t="s">
        <v>152</v>
      </c>
      <c r="B35" s="146"/>
      <c r="C35" s="126">
        <v>-1367</v>
      </c>
      <c r="D35" s="107"/>
      <c r="E35" s="126">
        <v>-1151</v>
      </c>
      <c r="F35" s="158"/>
      <c r="G35" s="108"/>
    </row>
    <row r="36" spans="1:7" ht="15">
      <c r="A36" s="370" t="s">
        <v>153</v>
      </c>
      <c r="B36" s="146"/>
      <c r="C36" s="144">
        <v>3713</v>
      </c>
      <c r="D36" s="107"/>
      <c r="E36" s="144">
        <v>1619</v>
      </c>
      <c r="F36" s="158"/>
      <c r="G36" s="108"/>
    </row>
    <row r="37" spans="1:7" ht="15">
      <c r="A37" s="370" t="s">
        <v>154</v>
      </c>
      <c r="B37" s="146"/>
      <c r="C37" s="126">
        <v>2411</v>
      </c>
      <c r="D37" s="107"/>
      <c r="E37" s="126">
        <v>1717</v>
      </c>
      <c r="F37" s="158"/>
      <c r="G37" s="108"/>
    </row>
    <row r="38" spans="1:7" ht="15" hidden="1">
      <c r="A38" s="303" t="s">
        <v>7</v>
      </c>
      <c r="B38" s="146"/>
      <c r="C38" s="126">
        <v>0</v>
      </c>
      <c r="D38" s="107"/>
      <c r="E38" s="126">
        <v>0</v>
      </c>
      <c r="F38" s="158"/>
      <c r="G38" s="108"/>
    </row>
    <row r="39" spans="1:7" ht="15">
      <c r="A39" s="320" t="s">
        <v>155</v>
      </c>
      <c r="B39" s="146"/>
      <c r="C39" s="126">
        <v>21</v>
      </c>
      <c r="D39" s="107"/>
      <c r="E39" s="126">
        <v>0</v>
      </c>
      <c r="F39" s="158"/>
      <c r="G39" s="108"/>
    </row>
    <row r="40" spans="1:7" ht="15">
      <c r="A40" s="153" t="s">
        <v>156</v>
      </c>
      <c r="B40" s="160"/>
      <c r="C40" s="110">
        <f>SUM(C21:C39)</f>
        <v>-9319</v>
      </c>
      <c r="D40" s="107"/>
      <c r="E40" s="110">
        <f>SUM(E21:E39)</f>
        <v>1037</v>
      </c>
      <c r="F40" s="161"/>
    </row>
    <row r="41" spans="1:7" ht="15">
      <c r="A41" s="155"/>
      <c r="B41" s="107"/>
      <c r="C41" s="113"/>
      <c r="D41" s="107"/>
      <c r="E41" s="113"/>
      <c r="F41" s="154"/>
    </row>
    <row r="42" spans="1:7" ht="15">
      <c r="A42" s="371" t="s">
        <v>157</v>
      </c>
      <c r="B42" s="107"/>
      <c r="C42" s="162"/>
      <c r="D42" s="107"/>
      <c r="E42" s="162"/>
      <c r="F42" s="161"/>
    </row>
    <row r="43" spans="1:7" ht="15">
      <c r="A43" s="373" t="s">
        <v>158</v>
      </c>
      <c r="B43" s="146"/>
      <c r="C43" s="126">
        <v>193</v>
      </c>
      <c r="D43" s="107"/>
      <c r="E43" s="126">
        <v>9182</v>
      </c>
      <c r="F43" s="158"/>
      <c r="G43" s="108"/>
    </row>
    <row r="44" spans="1:7" ht="15">
      <c r="A44" s="373" t="s">
        <v>159</v>
      </c>
      <c r="B44" s="146"/>
      <c r="C44" s="126">
        <v>-68626</v>
      </c>
      <c r="D44" s="107"/>
      <c r="E44" s="126">
        <v>-22679</v>
      </c>
      <c r="F44" s="158"/>
      <c r="G44" s="108"/>
    </row>
    <row r="45" spans="1:7" ht="15">
      <c r="A45" s="373" t="s">
        <v>160</v>
      </c>
      <c r="B45" s="146"/>
      <c r="C45" s="126">
        <v>14736</v>
      </c>
      <c r="D45" s="107"/>
      <c r="E45" s="126">
        <v>13761</v>
      </c>
      <c r="F45" s="158"/>
      <c r="G45" s="108"/>
    </row>
    <row r="46" spans="1:7" ht="15">
      <c r="A46" s="373" t="s">
        <v>161</v>
      </c>
      <c r="B46" s="146"/>
      <c r="C46" s="126">
        <v>-16881</v>
      </c>
      <c r="D46" s="107"/>
      <c r="E46" s="126">
        <v>-14878</v>
      </c>
      <c r="F46" s="158"/>
      <c r="G46" s="108"/>
    </row>
    <row r="47" spans="1:7" ht="15">
      <c r="A47" s="373" t="s">
        <v>162</v>
      </c>
      <c r="B47" s="146"/>
      <c r="C47" s="126">
        <v>122</v>
      </c>
      <c r="D47" s="107"/>
      <c r="E47" s="126">
        <v>208</v>
      </c>
      <c r="F47" s="158"/>
      <c r="G47" s="108"/>
    </row>
    <row r="48" spans="1:7" ht="15">
      <c r="A48" s="370" t="s">
        <v>163</v>
      </c>
      <c r="B48" s="107"/>
      <c r="C48" s="126">
        <v>-136</v>
      </c>
      <c r="D48" s="107"/>
      <c r="E48" s="126">
        <v>-294</v>
      </c>
      <c r="F48" s="158"/>
      <c r="G48" s="108"/>
    </row>
    <row r="49" spans="1:11" ht="15">
      <c r="A49" s="370" t="s">
        <v>164</v>
      </c>
      <c r="B49" s="107"/>
      <c r="C49" s="126">
        <v>169542</v>
      </c>
      <c r="D49" s="107"/>
      <c r="E49" s="126">
        <v>178341</v>
      </c>
      <c r="F49" s="158"/>
      <c r="G49" s="108"/>
    </row>
    <row r="50" spans="1:11" ht="15">
      <c r="A50" s="374" t="s">
        <v>165</v>
      </c>
      <c r="B50" s="146"/>
      <c r="C50" s="126">
        <v>-433</v>
      </c>
      <c r="D50" s="107"/>
      <c r="E50" s="126">
        <v>-317</v>
      </c>
      <c r="F50" s="158"/>
      <c r="G50" s="108"/>
    </row>
    <row r="51" spans="1:11" ht="16.5" customHeight="1">
      <c r="A51" s="155" t="s">
        <v>166</v>
      </c>
      <c r="B51" s="146"/>
      <c r="C51" s="156">
        <v>-1706</v>
      </c>
      <c r="D51" s="107"/>
      <c r="E51" s="156">
        <v>-1255</v>
      </c>
      <c r="F51" s="158"/>
      <c r="G51" s="108"/>
    </row>
    <row r="52" spans="1:11" s="109" customFormat="1" ht="15">
      <c r="A52" s="155" t="s">
        <v>167</v>
      </c>
      <c r="B52" s="146"/>
      <c r="C52" s="126">
        <v>-15957</v>
      </c>
      <c r="D52" s="107"/>
      <c r="E52" s="126">
        <v>-11363</v>
      </c>
      <c r="F52" s="158"/>
      <c r="G52" s="108"/>
    </row>
    <row r="53" spans="1:11" s="109" customFormat="1" ht="15">
      <c r="A53" s="370" t="s">
        <v>168</v>
      </c>
      <c r="B53" s="146"/>
      <c r="C53" s="126">
        <v>0</v>
      </c>
      <c r="D53" s="107"/>
      <c r="E53" s="126">
        <v>37</v>
      </c>
      <c r="F53" s="158"/>
      <c r="G53" s="108"/>
    </row>
    <row r="54" spans="1:11" ht="15">
      <c r="A54" s="370" t="s">
        <v>169</v>
      </c>
      <c r="B54" s="146"/>
      <c r="C54" s="126">
        <v>-4079</v>
      </c>
      <c r="D54" s="107"/>
      <c r="E54" s="126">
        <v>-262</v>
      </c>
      <c r="F54" s="158"/>
      <c r="G54" s="108"/>
    </row>
    <row r="55" spans="1:11" ht="15">
      <c r="A55" s="370" t="s">
        <v>170</v>
      </c>
      <c r="B55" s="146"/>
      <c r="C55" s="126">
        <v>0</v>
      </c>
      <c r="D55" s="107"/>
      <c r="E55" s="126">
        <v>805</v>
      </c>
      <c r="F55" s="158"/>
      <c r="G55" s="108"/>
    </row>
    <row r="56" spans="1:11" ht="15">
      <c r="A56" s="375" t="s">
        <v>171</v>
      </c>
      <c r="B56" s="146"/>
      <c r="C56" s="126">
        <v>-32</v>
      </c>
      <c r="D56" s="107"/>
      <c r="E56" s="126">
        <v>-17646</v>
      </c>
      <c r="F56" s="158"/>
      <c r="G56" s="108"/>
    </row>
    <row r="57" spans="1:11" ht="15">
      <c r="A57" s="375" t="s">
        <v>172</v>
      </c>
      <c r="B57" s="146"/>
      <c r="C57" s="126">
        <v>64</v>
      </c>
      <c r="D57" s="107"/>
      <c r="E57" s="126">
        <v>849</v>
      </c>
      <c r="F57" s="158"/>
      <c r="G57" s="108"/>
    </row>
    <row r="58" spans="1:11" ht="15">
      <c r="A58" s="376" t="s">
        <v>173</v>
      </c>
      <c r="B58" s="107"/>
      <c r="C58" s="110">
        <f>SUM(C43:C57)</f>
        <v>76807</v>
      </c>
      <c r="D58" s="107"/>
      <c r="E58" s="110">
        <f>SUM(E43:E57)</f>
        <v>134489</v>
      </c>
      <c r="F58" s="165"/>
      <c r="I58" s="108"/>
      <c r="K58" s="108"/>
    </row>
    <row r="59" spans="1:11" ht="7.5" customHeight="1">
      <c r="A59" s="164"/>
      <c r="B59" s="107"/>
      <c r="C59" s="135"/>
      <c r="D59" s="107"/>
      <c r="E59" s="135"/>
      <c r="F59" s="165"/>
      <c r="I59" s="108"/>
      <c r="K59" s="108"/>
    </row>
    <row r="60" spans="1:11" s="109" customFormat="1" ht="27.75" customHeight="1">
      <c r="A60" s="278" t="s">
        <v>174</v>
      </c>
      <c r="B60" s="107"/>
      <c r="C60" s="111">
        <f>C18+C40+C58</f>
        <v>-2953</v>
      </c>
      <c r="D60" s="107"/>
      <c r="E60" s="111">
        <f>E18+E40+E58</f>
        <v>-5551</v>
      </c>
      <c r="F60" s="165"/>
      <c r="G60" s="166"/>
      <c r="I60" s="108"/>
      <c r="K60" s="108"/>
    </row>
    <row r="61" spans="1:11" s="109" customFormat="1" ht="9.75" customHeight="1">
      <c r="A61" s="163"/>
      <c r="B61" s="107"/>
      <c r="C61" s="113"/>
      <c r="D61" s="107"/>
      <c r="E61" s="113"/>
      <c r="F61" s="165"/>
      <c r="I61" s="108"/>
      <c r="K61" s="108"/>
    </row>
    <row r="62" spans="1:11" ht="15">
      <c r="A62" s="163" t="s">
        <v>175</v>
      </c>
      <c r="B62" s="107"/>
      <c r="C62" s="126">
        <v>25139</v>
      </c>
      <c r="D62" s="107"/>
      <c r="E62" s="126">
        <v>27362</v>
      </c>
      <c r="F62" s="165"/>
      <c r="I62" s="108"/>
      <c r="K62" s="108"/>
    </row>
    <row r="63" spans="1:11" ht="9" customHeight="1">
      <c r="A63" s="163"/>
      <c r="B63" s="107"/>
      <c r="C63" s="167"/>
      <c r="D63" s="107"/>
      <c r="E63" s="167"/>
      <c r="F63" s="165"/>
      <c r="I63" s="108"/>
      <c r="K63" s="108"/>
    </row>
    <row r="64" spans="1:11" thickBot="1">
      <c r="A64" s="259" t="s">
        <v>176</v>
      </c>
      <c r="B64" s="107">
        <v>27</v>
      </c>
      <c r="C64" s="112">
        <f>C62+C60</f>
        <v>22186</v>
      </c>
      <c r="D64" s="107"/>
      <c r="E64" s="112">
        <f>E62+E60</f>
        <v>21811</v>
      </c>
      <c r="F64" s="165"/>
      <c r="I64" s="108"/>
      <c r="K64" s="108"/>
    </row>
    <row r="65" spans="1:6" ht="16.5" thickTop="1">
      <c r="A65" s="145"/>
      <c r="B65" s="107"/>
      <c r="C65" s="172"/>
      <c r="D65" s="107"/>
      <c r="E65" s="172"/>
    </row>
    <row r="66" spans="1:6" ht="15">
      <c r="A66" s="331" t="str">
        <f>SFP!A68</f>
        <v xml:space="preserve">Приложения на страницах от 5 до 147 являются неотъемлемой частью консолидированной финансовой отчет </v>
      </c>
      <c r="B66" s="331"/>
      <c r="C66" s="331"/>
      <c r="D66" s="331"/>
      <c r="E66" s="107"/>
    </row>
    <row r="67" spans="1:6" ht="15">
      <c r="A67" s="168"/>
      <c r="B67" s="107"/>
      <c r="C67" s="146"/>
      <c r="D67" s="107"/>
      <c r="E67" s="107"/>
    </row>
    <row r="68" spans="1:6" ht="15">
      <c r="A68" s="168"/>
      <c r="B68" s="107"/>
      <c r="C68" s="146"/>
      <c r="D68" s="107"/>
      <c r="E68" s="146"/>
    </row>
    <row r="69" spans="1:6" ht="15">
      <c r="A69" s="377" t="s">
        <v>74</v>
      </c>
      <c r="B69" s="115"/>
      <c r="C69" s="115"/>
      <c r="D69" s="115"/>
      <c r="E69" s="115"/>
    </row>
    <row r="70" spans="1:6" ht="15">
      <c r="A70" s="378" t="s">
        <v>177</v>
      </c>
      <c r="B70" s="115"/>
      <c r="C70" s="115"/>
      <c r="D70" s="115"/>
      <c r="E70" s="115"/>
    </row>
    <row r="71" spans="1:6" ht="15">
      <c r="A71" s="379"/>
      <c r="B71" s="115"/>
      <c r="C71" s="115"/>
      <c r="D71" s="115"/>
      <c r="E71" s="115"/>
    </row>
    <row r="72" spans="1:6" ht="15">
      <c r="A72" s="380" t="s">
        <v>20</v>
      </c>
      <c r="B72" s="115"/>
      <c r="C72" s="115"/>
      <c r="D72" s="115"/>
      <c r="E72" s="115"/>
    </row>
    <row r="73" spans="1:6" ht="15">
      <c r="A73" s="281" t="s">
        <v>1</v>
      </c>
      <c r="B73" s="115"/>
      <c r="C73" s="115"/>
      <c r="D73" s="115"/>
      <c r="E73" s="115"/>
    </row>
    <row r="74" spans="1:6" ht="15">
      <c r="A74" s="381"/>
      <c r="B74" s="115"/>
      <c r="C74" s="115"/>
      <c r="D74" s="115"/>
      <c r="E74" s="115"/>
    </row>
    <row r="75" spans="1:6" ht="15">
      <c r="A75" s="382" t="s">
        <v>75</v>
      </c>
      <c r="B75" s="169"/>
      <c r="C75" s="169"/>
      <c r="D75" s="169"/>
      <c r="E75" s="169"/>
      <c r="F75" s="170"/>
    </row>
    <row r="76" spans="1:6" ht="15">
      <c r="A76" s="171" t="s">
        <v>9</v>
      </c>
    </row>
    <row r="77" spans="1:6" ht="15">
      <c r="A77" s="157"/>
    </row>
    <row r="78" spans="1:6" ht="15">
      <c r="A78" s="117"/>
    </row>
    <row r="79" spans="1:6" ht="15">
      <c r="A79" s="118"/>
    </row>
    <row r="80" spans="1:6" ht="15">
      <c r="A80" s="119"/>
    </row>
    <row r="81" spans="1:1" ht="15">
      <c r="A81" s="119"/>
    </row>
  </sheetData>
  <mergeCells count="1">
    <mergeCell ref="A66:D66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0"/>
  <sheetViews>
    <sheetView view="pageBreakPreview" zoomScale="73" zoomScaleNormal="55" zoomScaleSheetLayoutView="73" workbookViewId="0"/>
  </sheetViews>
  <sheetFormatPr defaultColWidth="9.28515625" defaultRowHeight="16.5"/>
  <cols>
    <col min="1" max="1" width="88.7109375" style="200" customWidth="1"/>
    <col min="2" max="2" width="11.5703125" style="188" customWidth="1"/>
    <col min="3" max="3" width="13.7109375" style="188" customWidth="1"/>
    <col min="4" max="4" width="1" style="188" customWidth="1"/>
    <col min="5" max="5" width="13.42578125" style="188" customWidth="1"/>
    <col min="6" max="6" width="0.7109375" style="188" customWidth="1"/>
    <col min="7" max="7" width="13.5703125" style="188" customWidth="1"/>
    <col min="8" max="8" width="1" style="188" customWidth="1"/>
    <col min="9" max="9" width="15.7109375" style="188" customWidth="1"/>
    <col min="10" max="10" width="1" style="188" customWidth="1"/>
    <col min="11" max="11" width="17.5703125" style="188" customWidth="1"/>
    <col min="12" max="12" width="0.5703125" style="188" customWidth="1"/>
    <col min="13" max="13" width="20.28515625" style="188" customWidth="1"/>
    <col min="14" max="14" width="0.7109375" style="188" customWidth="1"/>
    <col min="15" max="15" width="19.7109375" style="188" customWidth="1"/>
    <col min="16" max="16" width="1.42578125" style="188" customWidth="1"/>
    <col min="17" max="17" width="13.7109375" style="188" customWidth="1"/>
    <col min="18" max="18" width="2.42578125" style="188" customWidth="1"/>
    <col min="19" max="19" width="20.42578125" style="203" customWidth="1"/>
    <col min="20" max="20" width="1.42578125" style="188" customWidth="1"/>
    <col min="21" max="21" width="18.7109375" style="188" customWidth="1"/>
    <col min="22" max="22" width="11.7109375" style="121" bestFit="1" customWidth="1"/>
    <col min="23" max="23" width="10.7109375" style="121" customWidth="1"/>
    <col min="24" max="25" width="9.7109375" style="121" bestFit="1" customWidth="1"/>
    <col min="26" max="16384" width="9.28515625" style="121"/>
  </cols>
  <sheetData>
    <row r="1" spans="1:22" ht="18" customHeight="1">
      <c r="A1" s="189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201"/>
      <c r="S1" s="202"/>
      <c r="T1" s="201"/>
      <c r="U1" s="201"/>
    </row>
    <row r="2" spans="1:22" ht="18" customHeight="1">
      <c r="A2" s="334" t="s">
        <v>178</v>
      </c>
      <c r="B2" s="334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22" ht="18" customHeight="1">
      <c r="A3" s="66" t="s">
        <v>39</v>
      </c>
      <c r="B3" s="182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U3" s="205"/>
    </row>
    <row r="4" spans="1:22" ht="43.9" customHeight="1">
      <c r="A4" s="190"/>
      <c r="B4" s="206"/>
      <c r="C4" s="336" t="s">
        <v>206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206"/>
      <c r="S4" s="207" t="s">
        <v>213</v>
      </c>
      <c r="T4" s="206"/>
      <c r="U4" s="207" t="s">
        <v>214</v>
      </c>
    </row>
    <row r="5" spans="1:22" s="122" customFormat="1" ht="28.5" customHeight="1">
      <c r="A5" s="337"/>
      <c r="B5" s="246" t="s">
        <v>4</v>
      </c>
      <c r="C5" s="332" t="s">
        <v>98</v>
      </c>
      <c r="D5" s="247"/>
      <c r="E5" s="332" t="s">
        <v>207</v>
      </c>
      <c r="F5" s="247"/>
      <c r="G5" s="332" t="s">
        <v>208</v>
      </c>
      <c r="H5" s="247"/>
      <c r="I5" s="332" t="s">
        <v>209</v>
      </c>
      <c r="J5" s="256"/>
      <c r="K5" s="332" t="s">
        <v>210</v>
      </c>
      <c r="L5" s="256"/>
      <c r="M5" s="332" t="s">
        <v>211</v>
      </c>
      <c r="N5" s="247"/>
      <c r="O5" s="332" t="s">
        <v>100</v>
      </c>
      <c r="P5" s="247"/>
      <c r="Q5" s="332" t="s">
        <v>212</v>
      </c>
      <c r="R5" s="248"/>
      <c r="S5" s="249"/>
      <c r="T5" s="248"/>
      <c r="U5" s="248"/>
    </row>
    <row r="6" spans="1:22" s="123" customFormat="1" ht="52.9" customHeight="1">
      <c r="A6" s="338"/>
      <c r="B6" s="250"/>
      <c r="C6" s="333"/>
      <c r="D6" s="251"/>
      <c r="E6" s="333"/>
      <c r="F6" s="251"/>
      <c r="G6" s="333"/>
      <c r="H6" s="251"/>
      <c r="I6" s="333"/>
      <c r="J6" s="257"/>
      <c r="K6" s="333"/>
      <c r="L6" s="257"/>
      <c r="M6" s="333"/>
      <c r="N6" s="251"/>
      <c r="O6" s="333"/>
      <c r="P6" s="251"/>
      <c r="Q6" s="333"/>
      <c r="R6" s="250"/>
      <c r="S6" s="252"/>
      <c r="T6" s="253"/>
      <c r="U6" s="253"/>
    </row>
    <row r="7" spans="1:22" s="124" customFormat="1">
      <c r="A7" s="191"/>
      <c r="B7" s="183"/>
      <c r="C7" s="210" t="s">
        <v>6</v>
      </c>
      <c r="D7" s="210"/>
      <c r="E7" s="210" t="s">
        <v>6</v>
      </c>
      <c r="F7" s="210"/>
      <c r="G7" s="210" t="s">
        <v>6</v>
      </c>
      <c r="H7" s="210"/>
      <c r="I7" s="210" t="s">
        <v>6</v>
      </c>
      <c r="J7" s="210"/>
      <c r="K7" s="210" t="s">
        <v>6</v>
      </c>
      <c r="L7" s="210"/>
      <c r="M7" s="210" t="s">
        <v>6</v>
      </c>
      <c r="N7" s="210"/>
      <c r="O7" s="210" t="s">
        <v>6</v>
      </c>
      <c r="P7" s="210"/>
      <c r="Q7" s="210" t="s">
        <v>6</v>
      </c>
      <c r="R7" s="211"/>
      <c r="S7" s="212" t="s">
        <v>6</v>
      </c>
      <c r="T7" s="210"/>
      <c r="U7" s="210" t="s">
        <v>6</v>
      </c>
    </row>
    <row r="8" spans="1:22" s="123" customFormat="1" ht="12" customHeight="1">
      <c r="A8" s="258"/>
      <c r="B8" s="184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186"/>
      <c r="P8" s="210"/>
      <c r="Q8" s="210"/>
      <c r="R8" s="208"/>
      <c r="S8" s="209"/>
      <c r="T8" s="208"/>
      <c r="U8" s="208"/>
    </row>
    <row r="9" spans="1:22" s="125" customFormat="1" ht="3.75" customHeight="1">
      <c r="A9" s="192"/>
      <c r="B9" s="213"/>
      <c r="C9" s="214"/>
      <c r="D9" s="215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6"/>
      <c r="S9" s="217"/>
      <c r="T9" s="213"/>
      <c r="U9" s="218"/>
    </row>
    <row r="10" spans="1:22" s="125" customFormat="1" ht="17.25" thickBot="1">
      <c r="A10" s="383" t="s">
        <v>179</v>
      </c>
      <c r="B10" s="206">
        <f>+SFP!C38</f>
        <v>27</v>
      </c>
      <c r="C10" s="287">
        <v>134798</v>
      </c>
      <c r="D10" s="283"/>
      <c r="E10" s="287">
        <v>-34142</v>
      </c>
      <c r="F10" s="283"/>
      <c r="G10" s="287">
        <v>59297</v>
      </c>
      <c r="H10" s="283"/>
      <c r="I10" s="287">
        <v>28871</v>
      </c>
      <c r="J10" s="284"/>
      <c r="K10" s="287">
        <v>2873</v>
      </c>
      <c r="L10" s="284"/>
      <c r="M10" s="287">
        <v>4078</v>
      </c>
      <c r="N10" s="283"/>
      <c r="O10" s="287">
        <v>360656</v>
      </c>
      <c r="P10" s="283"/>
      <c r="Q10" s="287">
        <v>556431</v>
      </c>
      <c r="R10" s="285"/>
      <c r="S10" s="287">
        <v>19341</v>
      </c>
      <c r="T10" s="286"/>
      <c r="U10" s="287">
        <v>575772</v>
      </c>
      <c r="V10" s="128"/>
    </row>
    <row r="11" spans="1:22" s="125" customFormat="1" ht="18" thickTop="1">
      <c r="A11" s="384" t="s">
        <v>180</v>
      </c>
      <c r="B11" s="206"/>
      <c r="C11" s="220"/>
      <c r="D11" s="219"/>
      <c r="E11" s="219"/>
      <c r="F11" s="219"/>
      <c r="G11" s="220"/>
      <c r="H11" s="219"/>
      <c r="I11" s="220"/>
      <c r="J11" s="220"/>
      <c r="K11" s="220"/>
      <c r="L11" s="220"/>
      <c r="M11" s="220"/>
      <c r="N11" s="219"/>
      <c r="O11" s="220"/>
      <c r="P11" s="219"/>
      <c r="Q11" s="220"/>
      <c r="R11" s="221"/>
      <c r="S11" s="221"/>
      <c r="T11" s="222"/>
      <c r="U11" s="226"/>
    </row>
    <row r="12" spans="1:22" s="125" customFormat="1">
      <c r="A12" s="385" t="s">
        <v>181</v>
      </c>
      <c r="B12" s="206"/>
      <c r="C12" s="224">
        <v>0</v>
      </c>
      <c r="D12" s="224"/>
      <c r="E12" s="224">
        <f>E13+E14</f>
        <v>687</v>
      </c>
      <c r="F12" s="224"/>
      <c r="G12" s="224">
        <v>0</v>
      </c>
      <c r="H12" s="224"/>
      <c r="I12" s="224">
        <v>0</v>
      </c>
      <c r="J12" s="224"/>
      <c r="K12" s="224">
        <v>0</v>
      </c>
      <c r="L12" s="224"/>
      <c r="M12" s="224">
        <v>0</v>
      </c>
      <c r="N12" s="224"/>
      <c r="O12" s="224">
        <f>O13+O14</f>
        <v>-144</v>
      </c>
      <c r="P12" s="224"/>
      <c r="Q12" s="224">
        <f>SUM(C12:P12)</f>
        <v>543</v>
      </c>
      <c r="R12" s="226"/>
      <c r="S12" s="224">
        <v>0</v>
      </c>
      <c r="T12" s="226"/>
      <c r="U12" s="227">
        <f>SUM(Q12:T12)</f>
        <v>543</v>
      </c>
    </row>
    <row r="13" spans="1:22" s="125" customFormat="1">
      <c r="A13" s="311" t="s">
        <v>182</v>
      </c>
      <c r="B13" s="312"/>
      <c r="C13" s="313">
        <v>0</v>
      </c>
      <c r="D13" s="215"/>
      <c r="E13" s="313">
        <v>-262</v>
      </c>
      <c r="F13" s="215"/>
      <c r="G13" s="313">
        <v>0</v>
      </c>
      <c r="H13" s="215"/>
      <c r="I13" s="313">
        <v>0</v>
      </c>
      <c r="J13" s="215"/>
      <c r="K13" s="313">
        <v>0</v>
      </c>
      <c r="L13" s="215"/>
      <c r="M13" s="313">
        <v>0</v>
      </c>
      <c r="N13" s="215"/>
      <c r="O13" s="313">
        <v>0</v>
      </c>
      <c r="P13" s="224"/>
      <c r="Q13" s="313">
        <f>SUM(C13:P13)</f>
        <v>-262</v>
      </c>
      <c r="R13" s="226"/>
      <c r="S13" s="314">
        <v>0</v>
      </c>
      <c r="T13" s="226"/>
      <c r="U13" s="315">
        <f>SUM(Q13:T13)</f>
        <v>-262</v>
      </c>
    </row>
    <row r="14" spans="1:22" s="125" customFormat="1">
      <c r="A14" s="311" t="s">
        <v>183</v>
      </c>
      <c r="B14" s="312"/>
      <c r="C14" s="215">
        <v>0</v>
      </c>
      <c r="D14" s="215"/>
      <c r="E14" s="215">
        <v>949</v>
      </c>
      <c r="F14" s="215"/>
      <c r="G14" s="215">
        <v>0</v>
      </c>
      <c r="H14" s="215"/>
      <c r="I14" s="215">
        <v>0</v>
      </c>
      <c r="J14" s="215"/>
      <c r="K14" s="215">
        <v>0</v>
      </c>
      <c r="L14" s="215"/>
      <c r="M14" s="215">
        <v>0</v>
      </c>
      <c r="N14" s="215"/>
      <c r="O14" s="215">
        <v>-144</v>
      </c>
      <c r="P14" s="224"/>
      <c r="Q14" s="215">
        <f>SUM(C14:P14)</f>
        <v>805</v>
      </c>
      <c r="R14" s="226"/>
      <c r="S14" s="224">
        <v>0</v>
      </c>
      <c r="T14" s="226"/>
      <c r="U14" s="316">
        <f>SUM(Q14:T14)</f>
        <v>805</v>
      </c>
    </row>
    <row r="15" spans="1:22" s="125" customFormat="1" ht="8.25" customHeight="1">
      <c r="A15" s="194"/>
      <c r="B15" s="206"/>
      <c r="C15" s="220"/>
      <c r="D15" s="219"/>
      <c r="E15" s="219"/>
      <c r="F15" s="219"/>
      <c r="G15" s="220"/>
      <c r="H15" s="219"/>
      <c r="I15" s="220"/>
      <c r="J15" s="220"/>
      <c r="K15" s="220"/>
      <c r="L15" s="220"/>
      <c r="M15" s="220"/>
      <c r="N15" s="219"/>
      <c r="O15" s="220"/>
      <c r="P15" s="219"/>
      <c r="Q15" s="220"/>
      <c r="R15" s="221"/>
      <c r="S15" s="221"/>
      <c r="T15" s="222"/>
      <c r="U15" s="227"/>
    </row>
    <row r="16" spans="1:22" s="125" customFormat="1">
      <c r="A16" s="386" t="s">
        <v>184</v>
      </c>
      <c r="B16" s="206"/>
      <c r="C16" s="275">
        <v>0</v>
      </c>
      <c r="D16" s="224"/>
      <c r="E16" s="224">
        <v>0</v>
      </c>
      <c r="F16" s="224"/>
      <c r="G16" s="275">
        <v>0</v>
      </c>
      <c r="H16" s="275"/>
      <c r="I16" s="275">
        <v>0</v>
      </c>
      <c r="J16" s="275"/>
      <c r="K16" s="275">
        <v>0</v>
      </c>
      <c r="L16" s="275"/>
      <c r="M16" s="275">
        <v>0</v>
      </c>
      <c r="N16" s="275"/>
      <c r="O16" s="275">
        <v>0</v>
      </c>
      <c r="P16" s="224"/>
      <c r="Q16" s="228">
        <f>SUM(C16:P16)</f>
        <v>0</v>
      </c>
      <c r="R16" s="226"/>
      <c r="S16" s="224">
        <v>0</v>
      </c>
      <c r="T16" s="226"/>
      <c r="U16" s="227">
        <f>SUM(Q16:T16)</f>
        <v>0</v>
      </c>
    </row>
    <row r="17" spans="1:22" s="125" customFormat="1">
      <c r="A17" s="387" t="s">
        <v>185</v>
      </c>
      <c r="B17" s="206"/>
      <c r="C17" s="229">
        <f>C18+C19</f>
        <v>0</v>
      </c>
      <c r="D17" s="228"/>
      <c r="E17" s="229">
        <f>E18+E19</f>
        <v>0</v>
      </c>
      <c r="F17" s="224"/>
      <c r="G17" s="229">
        <f>G18+G19</f>
        <v>4038</v>
      </c>
      <c r="H17" s="229">
        <f t="shared" ref="H17:N17" si="0">H18+H19</f>
        <v>0</v>
      </c>
      <c r="I17" s="229">
        <f t="shared" si="0"/>
        <v>0</v>
      </c>
      <c r="J17" s="229">
        <f t="shared" si="0"/>
        <v>0</v>
      </c>
      <c r="K17" s="229">
        <f t="shared" si="0"/>
        <v>0</v>
      </c>
      <c r="L17" s="229">
        <f t="shared" si="0"/>
        <v>0</v>
      </c>
      <c r="M17" s="229">
        <f t="shared" si="0"/>
        <v>0</v>
      </c>
      <c r="N17" s="229">
        <f t="shared" si="0"/>
        <v>0</v>
      </c>
      <c r="O17" s="229">
        <f>O18+O19+O20</f>
        <v>-17870</v>
      </c>
      <c r="P17" s="229">
        <f t="shared" ref="P17" si="1">P18+P19</f>
        <v>0</v>
      </c>
      <c r="Q17" s="230">
        <f>SUM(C17:P17)</f>
        <v>-13832</v>
      </c>
      <c r="R17" s="229">
        <f t="shared" ref="R17" si="2">R18+R19</f>
        <v>0</v>
      </c>
      <c r="S17" s="229">
        <f t="shared" ref="S17" si="3">S18+S19</f>
        <v>0</v>
      </c>
      <c r="T17" s="229">
        <f t="shared" ref="T17" si="4">T18+T19</f>
        <v>0</v>
      </c>
      <c r="U17" s="261">
        <f>SUM(Q17:T17)</f>
        <v>-13832</v>
      </c>
    </row>
    <row r="18" spans="1:22" s="125" customFormat="1">
      <c r="A18" s="195" t="s">
        <v>186</v>
      </c>
      <c r="B18" s="206"/>
      <c r="C18" s="219">
        <v>0</v>
      </c>
      <c r="D18" s="219"/>
      <c r="E18" s="219">
        <v>0</v>
      </c>
      <c r="F18" s="219"/>
      <c r="G18" s="219">
        <v>4038</v>
      </c>
      <c r="H18" s="219"/>
      <c r="I18" s="219">
        <v>0</v>
      </c>
      <c r="J18" s="219"/>
      <c r="K18" s="219">
        <v>0</v>
      </c>
      <c r="L18" s="219"/>
      <c r="M18" s="219">
        <v>0</v>
      </c>
      <c r="N18" s="219"/>
      <c r="O18" s="219">
        <v>-4038</v>
      </c>
      <c r="P18" s="219"/>
      <c r="Q18" s="224">
        <v>0</v>
      </c>
      <c r="R18" s="232"/>
      <c r="S18" s="219">
        <v>0</v>
      </c>
      <c r="T18" s="233"/>
      <c r="U18" s="219">
        <v>0</v>
      </c>
    </row>
    <row r="19" spans="1:22" s="125" customFormat="1" ht="18" customHeight="1">
      <c r="A19" s="195" t="s">
        <v>187</v>
      </c>
      <c r="B19" s="206"/>
      <c r="C19" s="219">
        <v>0</v>
      </c>
      <c r="D19" s="219"/>
      <c r="E19" s="219">
        <v>0</v>
      </c>
      <c r="F19" s="219"/>
      <c r="G19" s="219">
        <v>0</v>
      </c>
      <c r="H19" s="219"/>
      <c r="I19" s="219">
        <v>0</v>
      </c>
      <c r="J19" s="219"/>
      <c r="K19" s="219">
        <v>0</v>
      </c>
      <c r="L19" s="219"/>
      <c r="M19" s="219">
        <v>0</v>
      </c>
      <c r="N19" s="219"/>
      <c r="O19" s="219">
        <v>-8798</v>
      </c>
      <c r="P19" s="219"/>
      <c r="Q19" s="224">
        <f t="shared" ref="Q19:Q20" si="5">SUM(C19:P19)</f>
        <v>-8798</v>
      </c>
      <c r="R19" s="232"/>
      <c r="S19" s="219">
        <v>0</v>
      </c>
      <c r="T19" s="233"/>
      <c r="U19" s="219">
        <f>SUM(Q19:T19)</f>
        <v>-8798</v>
      </c>
    </row>
    <row r="20" spans="1:22" s="125" customFormat="1" ht="18" customHeight="1">
      <c r="A20" s="195" t="s">
        <v>188</v>
      </c>
      <c r="B20" s="206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>
        <v>-5034</v>
      </c>
      <c r="P20" s="283"/>
      <c r="Q20" s="224">
        <f t="shared" si="5"/>
        <v>-5034</v>
      </c>
      <c r="R20" s="232"/>
      <c r="S20" s="283"/>
      <c r="T20" s="233"/>
      <c r="U20" s="283">
        <f>SUM(Q20:T20)</f>
        <v>-5034</v>
      </c>
    </row>
    <row r="21" spans="1:22" s="125" customFormat="1" ht="6.6" customHeight="1">
      <c r="A21" s="195"/>
      <c r="B21" s="206"/>
      <c r="C21" s="220"/>
      <c r="D21" s="219"/>
      <c r="E21" s="219"/>
      <c r="F21" s="219"/>
      <c r="G21" s="220"/>
      <c r="H21" s="219"/>
      <c r="I21" s="220"/>
      <c r="J21" s="220"/>
      <c r="K21" s="220"/>
      <c r="L21" s="220"/>
      <c r="M21" s="220"/>
      <c r="N21" s="219"/>
      <c r="O21" s="220"/>
      <c r="P21" s="219"/>
      <c r="Q21" s="220"/>
      <c r="R21" s="221"/>
      <c r="S21" s="221"/>
      <c r="T21" s="222"/>
      <c r="U21" s="226"/>
    </row>
    <row r="22" spans="1:22" s="125" customFormat="1">
      <c r="A22" s="388" t="s">
        <v>189</v>
      </c>
      <c r="B22" s="206"/>
      <c r="C22" s="230">
        <v>0</v>
      </c>
      <c r="D22" s="220"/>
      <c r="E22" s="230">
        <v>0</v>
      </c>
      <c r="F22" s="220"/>
      <c r="G22" s="230">
        <v>0</v>
      </c>
      <c r="H22" s="220"/>
      <c r="I22" s="230">
        <v>0</v>
      </c>
      <c r="J22" s="220"/>
      <c r="K22" s="230">
        <v>0</v>
      </c>
      <c r="L22" s="220"/>
      <c r="M22" s="230">
        <v>0</v>
      </c>
      <c r="N22" s="220"/>
      <c r="O22" s="230">
        <f>O23+O24+O26+O27+O25</f>
        <v>-1823</v>
      </c>
      <c r="P22" s="230" t="e">
        <f>P23+P24+#REF!+P26+P27</f>
        <v>#REF!</v>
      </c>
      <c r="Q22" s="230">
        <f>Q23+Q24+Q26+Q27+Q25</f>
        <v>-1823</v>
      </c>
      <c r="R22" s="230"/>
      <c r="S22" s="230">
        <f>S23+S24+S26+S27+S25</f>
        <v>-356</v>
      </c>
      <c r="T22" s="230" t="e">
        <f>T23+T24+#REF!+T26+T27</f>
        <v>#REF!</v>
      </c>
      <c r="U22" s="230">
        <f>U23+U24+U26+U27+U25</f>
        <v>-2179</v>
      </c>
    </row>
    <row r="23" spans="1:22" s="125" customFormat="1">
      <c r="A23" s="311" t="s">
        <v>190</v>
      </c>
      <c r="B23" s="206"/>
      <c r="C23" s="288">
        <v>0</v>
      </c>
      <c r="D23" s="288"/>
      <c r="E23" s="288">
        <v>0</v>
      </c>
      <c r="F23" s="288"/>
      <c r="G23" s="288">
        <v>0</v>
      </c>
      <c r="H23" s="288"/>
      <c r="I23" s="288">
        <v>0</v>
      </c>
      <c r="J23" s="290"/>
      <c r="K23" s="288">
        <v>0</v>
      </c>
      <c r="L23" s="290"/>
      <c r="M23" s="288">
        <v>0</v>
      </c>
      <c r="N23" s="288"/>
      <c r="O23" s="288">
        <v>0</v>
      </c>
      <c r="P23" s="288"/>
      <c r="Q23" s="224">
        <f t="shared" ref="Q23:Q27" si="6">SUM(C23:P23)</f>
        <v>0</v>
      </c>
      <c r="R23" s="289"/>
      <c r="S23" s="288">
        <v>3797</v>
      </c>
      <c r="T23" s="289"/>
      <c r="U23" s="283">
        <f>SUM(Q23:T23)</f>
        <v>3797</v>
      </c>
    </row>
    <row r="24" spans="1:22" s="125" customFormat="1">
      <c r="A24" s="311" t="s">
        <v>191</v>
      </c>
      <c r="B24" s="206"/>
      <c r="C24" s="288">
        <v>0</v>
      </c>
      <c r="D24" s="288"/>
      <c r="E24" s="288">
        <v>0</v>
      </c>
      <c r="F24" s="288"/>
      <c r="G24" s="288">
        <v>0</v>
      </c>
      <c r="H24" s="288"/>
      <c r="I24" s="288">
        <v>0</v>
      </c>
      <c r="J24" s="290"/>
      <c r="K24" s="288">
        <v>0</v>
      </c>
      <c r="L24" s="290"/>
      <c r="M24" s="288">
        <v>0</v>
      </c>
      <c r="N24" s="288"/>
      <c r="O24" s="288">
        <v>0</v>
      </c>
      <c r="P24" s="288"/>
      <c r="Q24" s="224">
        <f t="shared" si="6"/>
        <v>0</v>
      </c>
      <c r="R24" s="289"/>
      <c r="S24" s="288">
        <v>-2799</v>
      </c>
      <c r="T24" s="289"/>
      <c r="U24" s="283">
        <f>SUM(Q24:T24)</f>
        <v>-2799</v>
      </c>
    </row>
    <row r="25" spans="1:22" s="125" customFormat="1">
      <c r="A25" s="311" t="s">
        <v>192</v>
      </c>
      <c r="B25" s="206"/>
      <c r="C25" s="288">
        <v>0</v>
      </c>
      <c r="D25" s="288"/>
      <c r="E25" s="288">
        <v>0</v>
      </c>
      <c r="F25" s="288"/>
      <c r="G25" s="288">
        <v>0</v>
      </c>
      <c r="H25" s="288"/>
      <c r="I25" s="288">
        <v>0</v>
      </c>
      <c r="J25" s="290"/>
      <c r="K25" s="288">
        <v>0</v>
      </c>
      <c r="L25" s="290"/>
      <c r="M25" s="288">
        <v>0</v>
      </c>
      <c r="N25" s="288"/>
      <c r="O25" s="288">
        <v>0</v>
      </c>
      <c r="P25" s="288"/>
      <c r="Q25" s="224">
        <f t="shared" si="6"/>
        <v>0</v>
      </c>
      <c r="R25" s="289"/>
      <c r="S25" s="288">
        <v>0</v>
      </c>
      <c r="T25" s="289"/>
      <c r="U25" s="283">
        <f>SUM(Q25:T25)</f>
        <v>0</v>
      </c>
      <c r="V25" s="255"/>
    </row>
    <row r="26" spans="1:22" s="125" customFormat="1">
      <c r="A26" s="311" t="s">
        <v>193</v>
      </c>
      <c r="B26" s="206"/>
      <c r="C26" s="288">
        <v>0</v>
      </c>
      <c r="D26" s="288"/>
      <c r="E26" s="288">
        <v>0</v>
      </c>
      <c r="F26" s="288"/>
      <c r="G26" s="288">
        <v>0</v>
      </c>
      <c r="H26" s="288"/>
      <c r="I26" s="288">
        <v>0</v>
      </c>
      <c r="J26" s="290"/>
      <c r="K26" s="288">
        <v>0</v>
      </c>
      <c r="L26" s="290"/>
      <c r="M26" s="288">
        <v>0</v>
      </c>
      <c r="N26" s="288"/>
      <c r="O26" s="288">
        <v>-1911</v>
      </c>
      <c r="P26" s="288"/>
      <c r="Q26" s="224">
        <f t="shared" si="6"/>
        <v>-1911</v>
      </c>
      <c r="R26" s="289"/>
      <c r="S26" s="288">
        <v>-1344</v>
      </c>
      <c r="T26" s="289"/>
      <c r="U26" s="283">
        <f>SUM(Q26:T26)</f>
        <v>-3255</v>
      </c>
    </row>
    <row r="27" spans="1:22" s="125" customFormat="1" ht="16.149999999999999" customHeight="1">
      <c r="A27" s="311" t="s">
        <v>194</v>
      </c>
      <c r="B27" s="206"/>
      <c r="C27" s="288">
        <v>0</v>
      </c>
      <c r="D27" s="288"/>
      <c r="E27" s="288">
        <v>0</v>
      </c>
      <c r="F27" s="288"/>
      <c r="G27" s="288">
        <v>0</v>
      </c>
      <c r="H27" s="288"/>
      <c r="I27" s="288">
        <v>0</v>
      </c>
      <c r="J27" s="290"/>
      <c r="K27" s="288">
        <v>0</v>
      </c>
      <c r="L27" s="290"/>
      <c r="M27" s="288">
        <v>0</v>
      </c>
      <c r="N27" s="288"/>
      <c r="O27" s="288">
        <v>88</v>
      </c>
      <c r="P27" s="288"/>
      <c r="Q27" s="224">
        <f t="shared" si="6"/>
        <v>88</v>
      </c>
      <c r="R27" s="289"/>
      <c r="S27" s="288">
        <v>-10</v>
      </c>
      <c r="T27" s="289"/>
      <c r="U27" s="283">
        <f>SUM(Q27:T27)</f>
        <v>78</v>
      </c>
    </row>
    <row r="28" spans="1:22" s="125" customFormat="1">
      <c r="A28" s="195"/>
      <c r="B28" s="206"/>
      <c r="C28" s="220"/>
      <c r="D28" s="219"/>
      <c r="E28" s="219"/>
      <c r="F28" s="219"/>
      <c r="G28" s="220"/>
      <c r="H28" s="219"/>
      <c r="I28" s="220"/>
      <c r="J28" s="220"/>
      <c r="K28" s="220"/>
      <c r="L28" s="220"/>
      <c r="M28" s="220"/>
      <c r="N28" s="219"/>
      <c r="O28" s="220"/>
      <c r="P28" s="219"/>
      <c r="Q28" s="220"/>
      <c r="R28" s="221"/>
      <c r="S28" s="221"/>
      <c r="T28" s="222"/>
      <c r="U28" s="226"/>
      <c r="V28" s="138"/>
    </row>
    <row r="29" spans="1:22" s="125" customFormat="1">
      <c r="A29" s="389" t="s">
        <v>195</v>
      </c>
      <c r="B29" s="206"/>
      <c r="C29" s="231">
        <v>0</v>
      </c>
      <c r="D29" s="219"/>
      <c r="E29" s="231">
        <v>0</v>
      </c>
      <c r="F29" s="219"/>
      <c r="G29" s="231">
        <v>0</v>
      </c>
      <c r="H29" s="219"/>
      <c r="I29" s="230">
        <f>I30+I31</f>
        <v>-37</v>
      </c>
      <c r="J29" s="220"/>
      <c r="K29" s="230">
        <f>K30+K31</f>
        <v>-647</v>
      </c>
      <c r="L29" s="228">
        <f t="shared" ref="L29:M29" si="7">L30+L31</f>
        <v>0</v>
      </c>
      <c r="M29" s="230">
        <f t="shared" si="7"/>
        <v>-655</v>
      </c>
      <c r="N29" s="219"/>
      <c r="O29" s="230">
        <f>O30+O31</f>
        <v>21873</v>
      </c>
      <c r="P29" s="219"/>
      <c r="Q29" s="230">
        <f>Q30+Q31</f>
        <v>20534</v>
      </c>
      <c r="R29" s="221"/>
      <c r="S29" s="230">
        <f>S30+S31</f>
        <v>-5133</v>
      </c>
      <c r="T29" s="222"/>
      <c r="U29" s="230">
        <f>U30+U31</f>
        <v>15401</v>
      </c>
      <c r="V29" s="128"/>
    </row>
    <row r="30" spans="1:22" s="125" customFormat="1">
      <c r="A30" s="390" t="s">
        <v>196</v>
      </c>
      <c r="B30" s="206"/>
      <c r="C30" s="295">
        <v>0</v>
      </c>
      <c r="D30" s="295"/>
      <c r="E30" s="295">
        <v>0</v>
      </c>
      <c r="F30" s="295"/>
      <c r="G30" s="295">
        <v>0</v>
      </c>
      <c r="H30" s="295"/>
      <c r="I30" s="295">
        <v>0</v>
      </c>
      <c r="J30" s="299"/>
      <c r="K30" s="295">
        <v>0</v>
      </c>
      <c r="L30" s="299"/>
      <c r="M30" s="295">
        <v>0</v>
      </c>
      <c r="N30" s="295"/>
      <c r="O30" s="295">
        <v>21873</v>
      </c>
      <c r="P30" s="295"/>
      <c r="Q30" s="224">
        <f t="shared" ref="Q30:Q32" si="8">SUM(C30:P30)</f>
        <v>21873</v>
      </c>
      <c r="R30" s="297"/>
      <c r="S30" s="295">
        <v>-4359</v>
      </c>
      <c r="T30" s="297"/>
      <c r="U30" s="298">
        <f>SUM(Q30:S30)</f>
        <v>17514</v>
      </c>
    </row>
    <row r="31" spans="1:22" s="125" customFormat="1" ht="15" customHeight="1">
      <c r="A31" s="390" t="s">
        <v>197</v>
      </c>
      <c r="B31" s="206"/>
      <c r="C31" s="295">
        <v>0</v>
      </c>
      <c r="D31" s="295"/>
      <c r="E31" s="295">
        <v>0</v>
      </c>
      <c r="F31" s="295"/>
      <c r="G31" s="295">
        <v>0</v>
      </c>
      <c r="H31" s="295"/>
      <c r="I31" s="295">
        <v>-37</v>
      </c>
      <c r="J31" s="299"/>
      <c r="K31" s="295">
        <v>-647</v>
      </c>
      <c r="L31" s="299"/>
      <c r="M31" s="295">
        <v>-655</v>
      </c>
      <c r="N31" s="295"/>
      <c r="O31" s="295">
        <v>0</v>
      </c>
      <c r="P31" s="295"/>
      <c r="Q31" s="224">
        <f t="shared" si="8"/>
        <v>-1339</v>
      </c>
      <c r="R31" s="297"/>
      <c r="S31" s="295">
        <v>-774</v>
      </c>
      <c r="T31" s="297"/>
      <c r="U31" s="298">
        <f>SUM(Q31:S31)</f>
        <v>-2113</v>
      </c>
    </row>
    <row r="32" spans="1:22" s="125" customFormat="1">
      <c r="A32" s="192"/>
      <c r="B32" s="206"/>
      <c r="C32" s="295"/>
      <c r="D32" s="295"/>
      <c r="E32" s="295"/>
      <c r="F32" s="295"/>
      <c r="G32" s="295"/>
      <c r="H32" s="295"/>
      <c r="I32" s="295"/>
      <c r="J32" s="299"/>
      <c r="K32" s="295"/>
      <c r="L32" s="299"/>
      <c r="M32" s="295"/>
      <c r="N32" s="295"/>
      <c r="O32" s="295"/>
      <c r="P32" s="295"/>
      <c r="Q32" s="224">
        <f t="shared" si="8"/>
        <v>0</v>
      </c>
      <c r="R32" s="297"/>
      <c r="S32" s="295"/>
      <c r="T32" s="297"/>
      <c r="U32" s="298"/>
      <c r="V32" s="255"/>
    </row>
    <row r="33" spans="1:22" s="125" customFormat="1" ht="17.649999999999999" customHeight="1">
      <c r="A33" s="192" t="s">
        <v>198</v>
      </c>
      <c r="B33" s="206"/>
      <c r="C33" s="295">
        <v>0</v>
      </c>
      <c r="D33" s="295"/>
      <c r="E33" s="295">
        <v>0</v>
      </c>
      <c r="F33" s="295"/>
      <c r="G33" s="295">
        <v>0</v>
      </c>
      <c r="H33" s="295"/>
      <c r="I33" s="295">
        <v>-210</v>
      </c>
      <c r="J33" s="299"/>
      <c r="K33" s="295">
        <v>46</v>
      </c>
      <c r="L33" s="299"/>
      <c r="M33" s="295">
        <v>0</v>
      </c>
      <c r="N33" s="295"/>
      <c r="O33" s="295">
        <v>164</v>
      </c>
      <c r="P33" s="295"/>
      <c r="Q33" s="299">
        <v>0</v>
      </c>
      <c r="R33" s="297"/>
      <c r="S33" s="295">
        <v>0</v>
      </c>
      <c r="T33" s="297"/>
      <c r="U33" s="298">
        <v>0</v>
      </c>
    </row>
    <row r="34" spans="1:22" s="125" customFormat="1" ht="18" customHeight="1">
      <c r="A34" s="192"/>
      <c r="B34" s="206"/>
      <c r="C34" s="220"/>
      <c r="D34" s="219"/>
      <c r="E34" s="219"/>
      <c r="F34" s="219"/>
      <c r="G34" s="220"/>
      <c r="H34" s="219"/>
      <c r="I34" s="220"/>
      <c r="J34" s="220"/>
      <c r="K34" s="220"/>
      <c r="L34" s="220"/>
      <c r="M34" s="220"/>
      <c r="N34" s="219"/>
      <c r="O34" s="220"/>
      <c r="P34" s="219"/>
      <c r="Q34" s="220"/>
      <c r="R34" s="221"/>
      <c r="S34" s="221"/>
      <c r="T34" s="222"/>
      <c r="U34" s="226"/>
      <c r="V34" s="128"/>
    </row>
    <row r="35" spans="1:22" s="125" customFormat="1" ht="17.649999999999999" customHeight="1" thickBot="1">
      <c r="A35" s="193" t="s">
        <v>199</v>
      </c>
      <c r="B35" s="206">
        <f>+SFP!C38</f>
        <v>27</v>
      </c>
      <c r="C35" s="225">
        <f>+C10+C12+C17+C22+C29+C33</f>
        <v>134798</v>
      </c>
      <c r="D35" s="225">
        <f>+D10+D12+D17+D22+D29+D33</f>
        <v>0</v>
      </c>
      <c r="E35" s="296">
        <f>+E10+E12+E17+E22+E29+E33</f>
        <v>-33455</v>
      </c>
      <c r="F35" s="225" t="e">
        <f>#REF!+F12+F17+F22+F29+F33+F16</f>
        <v>#REF!</v>
      </c>
      <c r="G35" s="225">
        <f>G12+G17+G22+G29+G33+G16+G10</f>
        <v>63335</v>
      </c>
      <c r="H35" s="225" t="e">
        <f>#REF!+H12+H17+H22+H29+H33+H16</f>
        <v>#REF!</v>
      </c>
      <c r="I35" s="225">
        <f>I12+I17+I22+I29+I33+I16+I10</f>
        <v>28624</v>
      </c>
      <c r="J35" s="225" t="e">
        <f>#REF!+J12+J17+J22+J29+J33+J16</f>
        <v>#REF!</v>
      </c>
      <c r="K35" s="225">
        <f>K12+K17+K22+K29+K33+K16+K10</f>
        <v>2272</v>
      </c>
      <c r="L35" s="225" t="e">
        <f>#REF!+L12+L17+L22+L29+L33+L16</f>
        <v>#REF!</v>
      </c>
      <c r="M35" s="225">
        <f>M12+M17+M22+M29+M33+M16+M10</f>
        <v>3423</v>
      </c>
      <c r="N35" s="225" t="e">
        <f>#REF!+N12+N17+N22+N29+N33+N16</f>
        <v>#REF!</v>
      </c>
      <c r="O35" s="225">
        <f>O12+O17+O22+O29+O33+O16+O10</f>
        <v>362856</v>
      </c>
      <c r="P35" s="225" t="e">
        <f>#REF!+P12+P17+P22+P29+P33+P16</f>
        <v>#REF!</v>
      </c>
      <c r="Q35" s="225">
        <f>Q12+Q17+Q22+Q29+Q33+Q16+Q10</f>
        <v>561853</v>
      </c>
      <c r="R35" s="225"/>
      <c r="S35" s="225">
        <f>S12+S17+S22+S29+S33+S16+S10</f>
        <v>13852</v>
      </c>
      <c r="T35" s="225" t="e">
        <f>+T10+T12+T17+T22+T29+T33</f>
        <v>#REF!</v>
      </c>
      <c r="U35" s="225">
        <f>U12+U17+U22+U29+U33+U16+U10</f>
        <v>575705</v>
      </c>
      <c r="V35" s="128"/>
    </row>
    <row r="36" spans="1:22" s="125" customFormat="1" ht="16.149999999999999" customHeight="1" thickTop="1">
      <c r="A36" s="193"/>
      <c r="B36" s="206"/>
      <c r="C36" s="220"/>
      <c r="D36" s="219"/>
      <c r="E36" s="220"/>
      <c r="F36" s="219"/>
      <c r="G36" s="220"/>
      <c r="H36" s="219"/>
      <c r="I36" s="220"/>
      <c r="J36" s="220"/>
      <c r="K36" s="220"/>
      <c r="L36" s="220"/>
      <c r="M36" s="220"/>
      <c r="N36" s="219"/>
      <c r="O36" s="220"/>
      <c r="P36" s="219"/>
      <c r="Q36" s="220"/>
      <c r="R36" s="221"/>
      <c r="S36" s="220"/>
      <c r="T36" s="222"/>
      <c r="U36" s="220"/>
      <c r="V36" s="128"/>
    </row>
    <row r="37" spans="1:22" s="125" customFormat="1" ht="17.25" thickBot="1">
      <c r="A37" s="383" t="s">
        <v>200</v>
      </c>
      <c r="B37" s="206"/>
      <c r="C37" s="225">
        <v>134798</v>
      </c>
      <c r="D37" s="219"/>
      <c r="E37" s="225">
        <v>-33656</v>
      </c>
      <c r="F37" s="219"/>
      <c r="G37" s="225">
        <v>63335</v>
      </c>
      <c r="H37" s="219"/>
      <c r="I37" s="225">
        <v>28425</v>
      </c>
      <c r="J37" s="220"/>
      <c r="K37" s="225">
        <v>2282</v>
      </c>
      <c r="L37" s="220"/>
      <c r="M37" s="225">
        <v>-2685</v>
      </c>
      <c r="N37" s="219"/>
      <c r="O37" s="225">
        <v>360770</v>
      </c>
      <c r="P37" s="219"/>
      <c r="Q37" s="225">
        <v>553269</v>
      </c>
      <c r="R37" s="221"/>
      <c r="S37" s="225">
        <v>13326</v>
      </c>
      <c r="T37" s="222"/>
      <c r="U37" s="225">
        <v>566595</v>
      </c>
    </row>
    <row r="38" spans="1:22" s="125" customFormat="1" ht="18" thickTop="1">
      <c r="A38" s="384" t="s">
        <v>201</v>
      </c>
      <c r="B38" s="206"/>
      <c r="C38" s="220"/>
      <c r="D38" s="219"/>
      <c r="E38" s="219"/>
      <c r="F38" s="219"/>
      <c r="G38" s="220"/>
      <c r="H38" s="219"/>
      <c r="I38" s="220"/>
      <c r="J38" s="220"/>
      <c r="K38" s="220"/>
      <c r="L38" s="220"/>
      <c r="M38" s="220"/>
      <c r="N38" s="219"/>
      <c r="O38" s="220"/>
      <c r="P38" s="219"/>
      <c r="Q38" s="220"/>
      <c r="R38" s="221"/>
      <c r="S38" s="221"/>
      <c r="T38" s="222"/>
      <c r="U38" s="226"/>
    </row>
    <row r="39" spans="1:22" s="125" customFormat="1" ht="19.899999999999999" customHeight="1">
      <c r="A39" s="385" t="s">
        <v>181</v>
      </c>
      <c r="B39" s="206"/>
      <c r="C39" s="224">
        <v>0</v>
      </c>
      <c r="D39" s="224"/>
      <c r="E39" s="224">
        <v>-4079</v>
      </c>
      <c r="F39" s="224"/>
      <c r="G39" s="224">
        <v>0</v>
      </c>
      <c r="H39" s="224"/>
      <c r="I39" s="224">
        <v>0</v>
      </c>
      <c r="J39" s="224"/>
      <c r="K39" s="224">
        <v>0</v>
      </c>
      <c r="L39" s="224"/>
      <c r="M39" s="224">
        <v>0</v>
      </c>
      <c r="N39" s="224"/>
      <c r="O39" s="224">
        <v>0</v>
      </c>
      <c r="P39" s="224"/>
      <c r="Q39" s="224">
        <f>SUM(C39:O39)</f>
        <v>-4079</v>
      </c>
      <c r="R39" s="226"/>
      <c r="S39" s="224">
        <v>0</v>
      </c>
      <c r="T39" s="226"/>
      <c r="U39" s="226">
        <f>+Q39+S39</f>
        <v>-4079</v>
      </c>
    </row>
    <row r="40" spans="1:22" s="125" customFormat="1" ht="8.65" customHeight="1">
      <c r="A40" s="194"/>
      <c r="B40" s="206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8"/>
      <c r="R40" s="226"/>
      <c r="S40" s="224"/>
      <c r="T40" s="226"/>
      <c r="U40" s="227"/>
    </row>
    <row r="41" spans="1:22" s="125" customFormat="1">
      <c r="A41" s="387" t="s">
        <v>202</v>
      </c>
      <c r="B41" s="206"/>
      <c r="C41" s="263">
        <v>0</v>
      </c>
      <c r="D41" s="228"/>
      <c r="E41" s="263">
        <v>0</v>
      </c>
      <c r="F41" s="224"/>
      <c r="G41" s="230">
        <f>G42+G43</f>
        <v>2866</v>
      </c>
      <c r="H41" s="224">
        <f t="shared" ref="H41:N41" si="9">H42+H43</f>
        <v>0</v>
      </c>
      <c r="I41" s="263">
        <f t="shared" si="9"/>
        <v>0</v>
      </c>
      <c r="J41" s="224">
        <f t="shared" si="9"/>
        <v>0</v>
      </c>
      <c r="K41" s="263">
        <f t="shared" si="9"/>
        <v>0</v>
      </c>
      <c r="L41" s="224">
        <f t="shared" si="9"/>
        <v>0</v>
      </c>
      <c r="M41" s="263">
        <f t="shared" si="9"/>
        <v>0</v>
      </c>
      <c r="N41" s="224">
        <f t="shared" si="9"/>
        <v>0</v>
      </c>
      <c r="O41" s="230">
        <f>O42+O43</f>
        <v>-2866</v>
      </c>
      <c r="P41" s="230">
        <f t="shared" ref="P41:Q41" si="10">P42+P43</f>
        <v>0</v>
      </c>
      <c r="Q41" s="230">
        <f t="shared" si="10"/>
        <v>0</v>
      </c>
      <c r="R41" s="230">
        <f t="shared" ref="R41" si="11">R42+R43</f>
        <v>0</v>
      </c>
      <c r="S41" s="230">
        <f t="shared" ref="S41" si="12">S42+S43</f>
        <v>0</v>
      </c>
      <c r="T41" s="230">
        <f t="shared" ref="T41" si="13">T42+T43</f>
        <v>0</v>
      </c>
      <c r="U41" s="230">
        <f t="shared" ref="U41" si="14">U42+U43</f>
        <v>0</v>
      </c>
    </row>
    <row r="42" spans="1:22" s="125" customFormat="1">
      <c r="A42" s="311" t="s">
        <v>186</v>
      </c>
      <c r="B42" s="206"/>
      <c r="C42" s="224">
        <v>0</v>
      </c>
      <c r="D42" s="224"/>
      <c r="E42" s="224">
        <v>0</v>
      </c>
      <c r="F42" s="224"/>
      <c r="G42" s="224">
        <v>2866</v>
      </c>
      <c r="H42" s="224"/>
      <c r="I42" s="224">
        <v>0</v>
      </c>
      <c r="J42" s="224"/>
      <c r="K42" s="224">
        <v>0</v>
      </c>
      <c r="L42" s="224"/>
      <c r="M42" s="224">
        <v>0</v>
      </c>
      <c r="N42" s="224"/>
      <c r="O42" s="224">
        <v>-2866</v>
      </c>
      <c r="P42" s="224"/>
      <c r="Q42" s="224">
        <f>SUM(C42:O42)</f>
        <v>0</v>
      </c>
      <c r="R42" s="227"/>
      <c r="S42" s="224">
        <v>0</v>
      </c>
      <c r="T42" s="264"/>
      <c r="U42" s="265">
        <f t="shared" ref="U42" si="15">+Q42+S42</f>
        <v>0</v>
      </c>
    </row>
    <row r="43" spans="1:22" s="125" customFormat="1" ht="15" customHeight="1">
      <c r="A43" s="311" t="s">
        <v>203</v>
      </c>
      <c r="B43" s="206"/>
      <c r="C43" s="224">
        <v>0</v>
      </c>
      <c r="D43" s="224"/>
      <c r="E43" s="224">
        <v>0</v>
      </c>
      <c r="F43" s="224"/>
      <c r="G43" s="224">
        <v>0</v>
      </c>
      <c r="H43" s="224"/>
      <c r="I43" s="224">
        <v>0</v>
      </c>
      <c r="J43" s="224"/>
      <c r="K43" s="224">
        <v>0</v>
      </c>
      <c r="L43" s="224"/>
      <c r="M43" s="224">
        <v>0</v>
      </c>
      <c r="N43" s="224"/>
      <c r="O43" s="224">
        <v>0</v>
      </c>
      <c r="P43" s="224"/>
      <c r="Q43" s="224">
        <f>SUM(C43:O43)</f>
        <v>0</v>
      </c>
      <c r="R43" s="227"/>
      <c r="S43" s="224">
        <v>0</v>
      </c>
      <c r="T43" s="227"/>
      <c r="U43" s="226">
        <f t="shared" ref="U43:U45" si="16">+Q43+S43</f>
        <v>0</v>
      </c>
    </row>
    <row r="44" spans="1:22" s="125" customFormat="1" ht="6.6" customHeight="1">
      <c r="A44" s="195"/>
      <c r="B44" s="206"/>
      <c r="C44" s="228"/>
      <c r="D44" s="224"/>
      <c r="E44" s="224"/>
      <c r="F44" s="224"/>
      <c r="G44" s="228"/>
      <c r="H44" s="224"/>
      <c r="I44" s="228"/>
      <c r="J44" s="228"/>
      <c r="K44" s="228"/>
      <c r="L44" s="228"/>
      <c r="M44" s="228"/>
      <c r="N44" s="224"/>
      <c r="O44" s="228"/>
      <c r="P44" s="224"/>
      <c r="Q44" s="228"/>
      <c r="R44" s="226"/>
      <c r="S44" s="226"/>
      <c r="T44" s="226"/>
      <c r="U44" s="226"/>
    </row>
    <row r="45" spans="1:22" s="125" customFormat="1">
      <c r="A45" s="388" t="s">
        <v>189</v>
      </c>
      <c r="B45" s="206"/>
      <c r="C45" s="263">
        <v>0</v>
      </c>
      <c r="D45" s="228"/>
      <c r="E45" s="263">
        <v>0</v>
      </c>
      <c r="F45" s="228"/>
      <c r="G45" s="263">
        <v>0</v>
      </c>
      <c r="H45" s="228"/>
      <c r="I45" s="263">
        <v>0</v>
      </c>
      <c r="J45" s="228"/>
      <c r="K45" s="263">
        <v>0</v>
      </c>
      <c r="L45" s="228"/>
      <c r="M45" s="263">
        <v>0</v>
      </c>
      <c r="N45" s="228"/>
      <c r="O45" s="230">
        <f>SUM(O46:O50)</f>
        <v>-267</v>
      </c>
      <c r="P45" s="224"/>
      <c r="Q45" s="230">
        <f>SUM(Q46:Q50)</f>
        <v>-267</v>
      </c>
      <c r="R45" s="226"/>
      <c r="S45" s="229">
        <f>SUM(S46:S50)</f>
        <v>-2382</v>
      </c>
      <c r="T45" s="226"/>
      <c r="U45" s="229">
        <f t="shared" si="16"/>
        <v>-2649</v>
      </c>
    </row>
    <row r="46" spans="1:22" s="125" customFormat="1">
      <c r="A46" s="311" t="s">
        <v>190</v>
      </c>
      <c r="B46" s="206"/>
      <c r="C46" s="224">
        <v>0</v>
      </c>
      <c r="D46" s="224"/>
      <c r="E46" s="224">
        <v>0</v>
      </c>
      <c r="F46" s="224"/>
      <c r="G46" s="224">
        <v>0</v>
      </c>
      <c r="H46" s="224"/>
      <c r="I46" s="224">
        <v>0</v>
      </c>
      <c r="J46" s="228"/>
      <c r="K46" s="224">
        <v>0</v>
      </c>
      <c r="L46" s="228"/>
      <c r="M46" s="224">
        <v>0</v>
      </c>
      <c r="N46" s="224"/>
      <c r="O46" s="224">
        <v>0</v>
      </c>
      <c r="P46" s="224"/>
      <c r="Q46" s="224">
        <f t="shared" ref="Q46:Q50" si="17">SUM(C46:O46)</f>
        <v>0</v>
      </c>
      <c r="R46" s="226"/>
      <c r="S46" s="224">
        <v>-1892</v>
      </c>
      <c r="T46" s="226"/>
      <c r="U46" s="227">
        <f t="shared" ref="U46:U50" si="18">+Q46+S46</f>
        <v>-1892</v>
      </c>
    </row>
    <row r="47" spans="1:22" s="125" customFormat="1">
      <c r="A47" s="311" t="s">
        <v>191</v>
      </c>
      <c r="B47" s="206"/>
      <c r="C47" s="224">
        <v>0</v>
      </c>
      <c r="D47" s="224"/>
      <c r="E47" s="224">
        <v>0</v>
      </c>
      <c r="F47" s="224"/>
      <c r="G47" s="224">
        <v>0</v>
      </c>
      <c r="H47" s="224"/>
      <c r="I47" s="224">
        <v>0</v>
      </c>
      <c r="J47" s="228"/>
      <c r="K47" s="224">
        <v>0</v>
      </c>
      <c r="L47" s="228"/>
      <c r="M47" s="224">
        <v>0</v>
      </c>
      <c r="N47" s="224"/>
      <c r="O47" s="224">
        <v>0</v>
      </c>
      <c r="P47" s="224"/>
      <c r="Q47" s="224">
        <f t="shared" si="17"/>
        <v>0</v>
      </c>
      <c r="R47" s="226"/>
      <c r="S47" s="224">
        <v>0</v>
      </c>
      <c r="T47" s="226"/>
      <c r="U47" s="227">
        <f t="shared" si="18"/>
        <v>0</v>
      </c>
    </row>
    <row r="48" spans="1:22" s="125" customFormat="1">
      <c r="A48" s="311" t="s">
        <v>192</v>
      </c>
      <c r="C48" s="224">
        <v>0</v>
      </c>
      <c r="D48" s="224"/>
      <c r="E48" s="224">
        <v>0</v>
      </c>
      <c r="F48" s="224"/>
      <c r="G48" s="224">
        <v>0</v>
      </c>
      <c r="H48" s="224"/>
      <c r="I48" s="224">
        <v>0</v>
      </c>
      <c r="J48" s="228"/>
      <c r="K48" s="224">
        <v>0</v>
      </c>
      <c r="L48" s="228"/>
      <c r="M48" s="224">
        <v>0</v>
      </c>
      <c r="N48" s="224"/>
      <c r="O48" s="224">
        <v>0</v>
      </c>
      <c r="P48" s="224"/>
      <c r="Q48" s="224">
        <f t="shared" si="17"/>
        <v>0</v>
      </c>
      <c r="R48" s="226"/>
      <c r="S48" s="224">
        <v>0</v>
      </c>
      <c r="T48" s="226"/>
      <c r="U48" s="227">
        <f t="shared" si="18"/>
        <v>0</v>
      </c>
    </row>
    <row r="49" spans="1:22" s="125" customFormat="1">
      <c r="A49" s="311" t="s">
        <v>193</v>
      </c>
      <c r="B49" s="206"/>
      <c r="C49" s="224">
        <v>0</v>
      </c>
      <c r="D49" s="224"/>
      <c r="E49" s="224">
        <v>0</v>
      </c>
      <c r="F49" s="224"/>
      <c r="G49" s="224">
        <v>0</v>
      </c>
      <c r="H49" s="224"/>
      <c r="I49" s="224">
        <v>0</v>
      </c>
      <c r="J49" s="228"/>
      <c r="K49" s="224">
        <v>0</v>
      </c>
      <c r="L49" s="228"/>
      <c r="M49" s="224">
        <v>0</v>
      </c>
      <c r="N49" s="224"/>
      <c r="O49" s="224">
        <v>-267</v>
      </c>
      <c r="P49" s="224"/>
      <c r="Q49" s="224">
        <f t="shared" si="17"/>
        <v>-267</v>
      </c>
      <c r="R49" s="226"/>
      <c r="S49" s="224">
        <v>-490</v>
      </c>
      <c r="T49" s="226"/>
      <c r="U49" s="227">
        <f t="shared" si="18"/>
        <v>-757</v>
      </c>
    </row>
    <row r="50" spans="1:22" s="125" customFormat="1" ht="16.149999999999999" customHeight="1">
      <c r="A50" s="311" t="s">
        <v>194</v>
      </c>
      <c r="B50" s="206"/>
      <c r="C50" s="224">
        <v>0</v>
      </c>
      <c r="D50" s="224"/>
      <c r="E50" s="224">
        <v>0</v>
      </c>
      <c r="F50" s="224"/>
      <c r="G50" s="224">
        <v>0</v>
      </c>
      <c r="H50" s="224"/>
      <c r="I50" s="224">
        <v>0</v>
      </c>
      <c r="J50" s="228"/>
      <c r="K50" s="224">
        <v>0</v>
      </c>
      <c r="L50" s="228"/>
      <c r="M50" s="224">
        <v>0</v>
      </c>
      <c r="N50" s="224"/>
      <c r="O50" s="224">
        <v>0</v>
      </c>
      <c r="P50" s="224"/>
      <c r="Q50" s="224">
        <f t="shared" si="17"/>
        <v>0</v>
      </c>
      <c r="R50" s="226"/>
      <c r="S50" s="224">
        <v>0</v>
      </c>
      <c r="T50" s="226"/>
      <c r="U50" s="227">
        <f t="shared" si="18"/>
        <v>0</v>
      </c>
    </row>
    <row r="51" spans="1:22" s="125" customFormat="1" ht="16.899999999999999" customHeight="1">
      <c r="A51" s="195"/>
      <c r="B51" s="206"/>
      <c r="C51" s="228"/>
      <c r="D51" s="224"/>
      <c r="E51" s="224"/>
      <c r="F51" s="224"/>
      <c r="G51" s="228"/>
      <c r="H51" s="224"/>
      <c r="I51" s="228"/>
      <c r="J51" s="228"/>
      <c r="K51" s="228"/>
      <c r="L51" s="228"/>
      <c r="M51" s="228"/>
      <c r="N51" s="224"/>
      <c r="O51" s="228"/>
      <c r="P51" s="224"/>
      <c r="Q51" s="228"/>
      <c r="R51" s="226"/>
      <c r="S51" s="226"/>
      <c r="T51" s="226"/>
      <c r="U51" s="226"/>
      <c r="V51" s="138"/>
    </row>
    <row r="52" spans="1:22" s="125" customFormat="1">
      <c r="A52" s="389" t="s">
        <v>195</v>
      </c>
      <c r="B52" s="206"/>
      <c r="C52" s="230">
        <v>0</v>
      </c>
      <c r="D52" s="224"/>
      <c r="E52" s="230">
        <v>0</v>
      </c>
      <c r="F52" s="224"/>
      <c r="G52" s="230">
        <v>0</v>
      </c>
      <c r="H52" s="224"/>
      <c r="I52" s="230">
        <f>I53+I54</f>
        <v>-52</v>
      </c>
      <c r="J52" s="228"/>
      <c r="K52" s="230">
        <f>K53+K54</f>
        <v>66</v>
      </c>
      <c r="L52" s="228">
        <f t="shared" ref="L52:U52" si="19">L53+L54</f>
        <v>0</v>
      </c>
      <c r="M52" s="230">
        <f t="shared" si="19"/>
        <v>1959</v>
      </c>
      <c r="N52" s="228">
        <f t="shared" si="19"/>
        <v>0</v>
      </c>
      <c r="O52" s="230">
        <f t="shared" si="19"/>
        <v>50528</v>
      </c>
      <c r="P52" s="228">
        <f t="shared" si="19"/>
        <v>0</v>
      </c>
      <c r="Q52" s="230">
        <f>Q53+Q54</f>
        <v>52501</v>
      </c>
      <c r="R52" s="228">
        <f t="shared" si="19"/>
        <v>0</v>
      </c>
      <c r="S52" s="230">
        <f t="shared" si="19"/>
        <v>2957</v>
      </c>
      <c r="T52" s="230">
        <f t="shared" si="19"/>
        <v>0</v>
      </c>
      <c r="U52" s="230">
        <f t="shared" si="19"/>
        <v>55458</v>
      </c>
      <c r="V52" s="128"/>
    </row>
    <row r="53" spans="1:22" s="125" customFormat="1">
      <c r="A53" s="390" t="s">
        <v>196</v>
      </c>
      <c r="B53" s="206"/>
      <c r="C53" s="224">
        <v>0</v>
      </c>
      <c r="D53" s="224"/>
      <c r="E53" s="224">
        <v>0</v>
      </c>
      <c r="F53" s="224"/>
      <c r="G53" s="224">
        <v>0</v>
      </c>
      <c r="H53" s="224"/>
      <c r="I53" s="224">
        <v>0</v>
      </c>
      <c r="J53" s="228"/>
      <c r="K53" s="224">
        <v>0</v>
      </c>
      <c r="L53" s="228"/>
      <c r="M53" s="224">
        <v>0</v>
      </c>
      <c r="N53" s="224"/>
      <c r="O53" s="224">
        <v>50528</v>
      </c>
      <c r="P53" s="224"/>
      <c r="Q53" s="228">
        <f>SUM(C53:O53)</f>
        <v>50528</v>
      </c>
      <c r="R53" s="226"/>
      <c r="S53" s="224">
        <v>2969</v>
      </c>
      <c r="T53" s="226"/>
      <c r="U53" s="227">
        <f>+Q53+S53</f>
        <v>53497</v>
      </c>
    </row>
    <row r="54" spans="1:22" s="125" customFormat="1" ht="20.65" customHeight="1">
      <c r="A54" s="390" t="s">
        <v>197</v>
      </c>
      <c r="B54" s="206"/>
      <c r="C54" s="224">
        <v>0</v>
      </c>
      <c r="D54" s="224"/>
      <c r="E54" s="224">
        <v>0</v>
      </c>
      <c r="F54" s="224"/>
      <c r="G54" s="224">
        <v>0</v>
      </c>
      <c r="H54" s="224"/>
      <c r="I54" s="224">
        <v>-52</v>
      </c>
      <c r="J54" s="228"/>
      <c r="K54" s="224">
        <v>66</v>
      </c>
      <c r="L54" s="228"/>
      <c r="M54" s="224">
        <v>1959</v>
      </c>
      <c r="N54" s="224"/>
      <c r="O54" s="224">
        <v>0</v>
      </c>
      <c r="P54" s="224"/>
      <c r="Q54" s="228">
        <f>SUM(C54:O54)</f>
        <v>1973</v>
      </c>
      <c r="R54" s="226"/>
      <c r="S54" s="224">
        <v>-12</v>
      </c>
      <c r="T54" s="226"/>
      <c r="U54" s="227">
        <f>+Q54+S54</f>
        <v>1961</v>
      </c>
    </row>
    <row r="55" spans="1:22" s="125" customFormat="1" ht="18" customHeight="1">
      <c r="A55" s="192"/>
      <c r="B55" s="206"/>
      <c r="C55" s="224"/>
      <c r="D55" s="224"/>
      <c r="E55" s="224"/>
      <c r="F55" s="224"/>
      <c r="G55" s="224"/>
      <c r="H55" s="224"/>
      <c r="I55" s="224"/>
      <c r="J55" s="228"/>
      <c r="K55" s="224"/>
      <c r="L55" s="228"/>
      <c r="M55" s="224"/>
      <c r="N55" s="224"/>
      <c r="O55" s="224"/>
      <c r="P55" s="224"/>
      <c r="Q55" s="228">
        <f t="shared" ref="Q55:Q57" si="20">SUM(C55:O55)</f>
        <v>0</v>
      </c>
      <c r="R55" s="226"/>
      <c r="S55" s="224"/>
      <c r="T55" s="226"/>
      <c r="U55" s="227"/>
    </row>
    <row r="56" spans="1:22" s="125" customFormat="1">
      <c r="A56" s="192" t="s">
        <v>198</v>
      </c>
      <c r="B56" s="206"/>
      <c r="C56" s="224">
        <v>0</v>
      </c>
      <c r="D56" s="224"/>
      <c r="E56" s="224">
        <v>0</v>
      </c>
      <c r="F56" s="224"/>
      <c r="G56" s="224">
        <v>0</v>
      </c>
      <c r="H56" s="224"/>
      <c r="I56" s="224">
        <v>-755</v>
      </c>
      <c r="J56" s="228"/>
      <c r="K56" s="224">
        <v>-1262</v>
      </c>
      <c r="L56" s="228"/>
      <c r="M56" s="224">
        <v>0</v>
      </c>
      <c r="N56" s="224"/>
      <c r="O56" s="224">
        <f>-I56-K56-M56</f>
        <v>2017</v>
      </c>
      <c r="P56" s="224"/>
      <c r="Q56" s="228"/>
      <c r="R56" s="226"/>
      <c r="S56" s="224">
        <v>0</v>
      </c>
      <c r="T56" s="226"/>
      <c r="U56" s="227">
        <f>+Q56+S56</f>
        <v>0</v>
      </c>
    </row>
    <row r="57" spans="1:22" s="125" customFormat="1" ht="18.600000000000001" customHeight="1">
      <c r="A57" s="193"/>
      <c r="B57" s="206"/>
      <c r="C57" s="220"/>
      <c r="D57" s="219"/>
      <c r="E57" s="219"/>
      <c r="F57" s="219"/>
      <c r="G57" s="220"/>
      <c r="H57" s="219"/>
      <c r="I57" s="220"/>
      <c r="J57" s="220"/>
      <c r="K57" s="220"/>
      <c r="L57" s="220"/>
      <c r="M57" s="220"/>
      <c r="N57" s="219"/>
      <c r="O57" s="220">
        <v>0</v>
      </c>
      <c r="P57" s="219"/>
      <c r="Q57" s="228">
        <f t="shared" si="20"/>
        <v>0</v>
      </c>
      <c r="R57" s="221"/>
      <c r="S57" s="221">
        <v>0</v>
      </c>
      <c r="T57" s="222"/>
      <c r="U57" s="227">
        <f>+Q57+S57</f>
        <v>0</v>
      </c>
    </row>
    <row r="58" spans="1:22" s="125" customFormat="1" ht="17.25" thickBot="1">
      <c r="A58" s="193" t="s">
        <v>204</v>
      </c>
      <c r="B58" s="206">
        <f>+SFP!C38</f>
        <v>27</v>
      </c>
      <c r="C58" s="225">
        <f>+C35+C39+C41+C45+C52+C56</f>
        <v>134798</v>
      </c>
      <c r="D58" s="219"/>
      <c r="E58" s="225">
        <f>+E37+E39+E41+E45+E52+E56</f>
        <v>-37735</v>
      </c>
      <c r="F58" s="219"/>
      <c r="G58" s="225">
        <f>+G37+G39+G41+G45+G52+G56</f>
        <v>66201</v>
      </c>
      <c r="H58" s="219"/>
      <c r="I58" s="225">
        <f>+I37+I39+I41+I45+I52+I56</f>
        <v>27618</v>
      </c>
      <c r="J58" s="220"/>
      <c r="K58" s="225">
        <f>+K37+K39+K41+K45+K52+K56</f>
        <v>1086</v>
      </c>
      <c r="L58" s="220"/>
      <c r="M58" s="225">
        <f>+M37+M39+M41+M45+M52+M56</f>
        <v>-726</v>
      </c>
      <c r="N58" s="219"/>
      <c r="O58" s="225">
        <f>+O37+O39+O41+O45+O52+O56+O57</f>
        <v>410182</v>
      </c>
      <c r="P58" s="225" t="e">
        <f>+P37+P39+P41+P45+P52+P56+#REF!+P57</f>
        <v>#REF!</v>
      </c>
      <c r="Q58" s="225">
        <f>+Q37+Q39+Q41+Q45+Q52+Q56+Q57</f>
        <v>601424</v>
      </c>
      <c r="R58" s="225"/>
      <c r="S58" s="225">
        <f>+S37+S39+S41+S45+S52+S56+S57</f>
        <v>13901</v>
      </c>
      <c r="T58" s="225" t="e">
        <f>+T37+T39+T41+T45+T52+T56+#REF!+T57</f>
        <v>#REF!</v>
      </c>
      <c r="U58" s="225">
        <f>+U37+U39+U41+U45+U52+U56+U57</f>
        <v>615325</v>
      </c>
    </row>
    <row r="59" spans="1:22" s="125" customFormat="1" ht="17.25" thickTop="1">
      <c r="A59" s="193"/>
      <c r="B59" s="206"/>
      <c r="C59" s="220"/>
      <c r="D59" s="219"/>
      <c r="E59" s="220"/>
      <c r="F59" s="219"/>
      <c r="G59" s="220"/>
      <c r="H59" s="219"/>
      <c r="I59" s="220"/>
      <c r="J59" s="220"/>
      <c r="K59" s="220"/>
      <c r="L59" s="220"/>
      <c r="M59" s="220"/>
      <c r="N59" s="219"/>
      <c r="O59" s="220"/>
      <c r="P59" s="219"/>
      <c r="Q59" s="220"/>
      <c r="R59" s="221"/>
      <c r="S59" s="220"/>
      <c r="T59" s="222"/>
      <c r="U59" s="220"/>
    </row>
    <row r="60" spans="1:22" s="22" customFormat="1">
      <c r="A60" s="193"/>
      <c r="B60" s="206"/>
      <c r="C60" s="220"/>
      <c r="D60" s="219"/>
      <c r="E60" s="219"/>
      <c r="F60" s="219"/>
      <c r="G60" s="220"/>
      <c r="H60" s="219"/>
      <c r="I60" s="220"/>
      <c r="J60" s="220"/>
      <c r="K60" s="220"/>
      <c r="L60" s="220"/>
      <c r="M60" s="220"/>
      <c r="N60" s="219"/>
      <c r="O60" s="220"/>
      <c r="P60" s="219"/>
      <c r="Q60" s="220"/>
      <c r="R60" s="221"/>
      <c r="S60" s="221"/>
      <c r="T60" s="222"/>
      <c r="U60" s="223"/>
    </row>
    <row r="61" spans="1:22" s="22" customFormat="1" ht="23.65" customHeight="1">
      <c r="A61" s="276" t="str">
        <f>+SCI!A61</f>
        <v xml:space="preserve">Приложения на страницах от 5 до 147 являются неотъемлемой частью консолидированной финансовой отчет </v>
      </c>
      <c r="B61" s="234"/>
      <c r="C61" s="186"/>
      <c r="D61" s="186"/>
      <c r="E61" s="186"/>
      <c r="F61" s="186"/>
      <c r="G61" s="235"/>
      <c r="H61" s="236"/>
      <c r="I61" s="235"/>
      <c r="J61" s="235"/>
      <c r="K61" s="237"/>
      <c r="L61" s="235"/>
      <c r="M61" s="235"/>
      <c r="N61" s="235"/>
      <c r="O61" s="237"/>
      <c r="P61" s="235"/>
      <c r="Q61" s="237"/>
      <c r="R61" s="185"/>
      <c r="S61" s="237"/>
      <c r="T61" s="185"/>
      <c r="U61" s="237"/>
    </row>
    <row r="62" spans="1:22" ht="4.9000000000000004" customHeight="1">
      <c r="A62" s="196"/>
      <c r="B62" s="239"/>
      <c r="C62" s="235"/>
      <c r="D62" s="235"/>
      <c r="E62" s="235"/>
      <c r="F62" s="235"/>
      <c r="G62" s="235"/>
      <c r="H62" s="236"/>
      <c r="I62" s="235"/>
      <c r="J62" s="235"/>
      <c r="K62" s="235"/>
      <c r="L62" s="235"/>
      <c r="M62" s="235"/>
      <c r="N62" s="235"/>
      <c r="O62" s="235"/>
      <c r="P62" s="235"/>
      <c r="Q62" s="235"/>
      <c r="R62" s="185"/>
      <c r="S62" s="238"/>
      <c r="T62" s="185"/>
      <c r="U62" s="185"/>
    </row>
    <row r="63" spans="1:22" ht="18" customHeight="1">
      <c r="A63" s="391" t="s">
        <v>74</v>
      </c>
      <c r="B63" s="240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</row>
    <row r="64" spans="1:22" ht="17.25">
      <c r="A64" s="391"/>
      <c r="B64" s="240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</row>
    <row r="65" spans="1:2" ht="24" customHeight="1">
      <c r="A65" s="392" t="s">
        <v>205</v>
      </c>
      <c r="B65" s="240"/>
    </row>
    <row r="66" spans="1:2" ht="17.25">
      <c r="A66" s="392"/>
      <c r="B66" s="240"/>
    </row>
    <row r="67" spans="1:2" ht="14.25" customHeight="1">
      <c r="A67" s="393" t="s">
        <v>20</v>
      </c>
      <c r="B67" s="242"/>
    </row>
    <row r="68" spans="1:2" ht="19.899999999999999" customHeight="1">
      <c r="A68" s="394" t="s">
        <v>1</v>
      </c>
      <c r="B68" s="242"/>
    </row>
    <row r="69" spans="1:2">
      <c r="A69" s="395"/>
      <c r="B69" s="243"/>
    </row>
    <row r="70" spans="1:2" ht="17.25">
      <c r="A70" s="396" t="s">
        <v>75</v>
      </c>
      <c r="B70" s="244"/>
    </row>
    <row r="71" spans="1:2" ht="17.25">
      <c r="A71" s="197" t="s">
        <v>9</v>
      </c>
      <c r="B71" s="245"/>
    </row>
    <row r="72" spans="1:2">
      <c r="A72" s="310"/>
    </row>
    <row r="74" spans="1:2">
      <c r="A74" s="198"/>
    </row>
    <row r="80" spans="1:2">
      <c r="A80" s="199"/>
      <c r="B80" s="187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1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2021-11-24T14:21:51Z</cp:lastPrinted>
  <dcterms:created xsi:type="dcterms:W3CDTF">2012-04-12T11:15:46Z</dcterms:created>
  <dcterms:modified xsi:type="dcterms:W3CDTF">2021-11-25T08:54:09Z</dcterms:modified>
</cp:coreProperties>
</file>