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25" activeTab="0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</externalReferences>
  <definedNames>
    <definedName name="AS2DocOpenMode" hidden="1">"AS2DocumentEdit"</definedName>
    <definedName name="_xlnm.Print_Area" localSheetId="3">'CFS'!$A$1:$E$68</definedName>
    <definedName name="_xlnm.Print_Area" localSheetId="4">'EQS'!$A$1:$S$52</definedName>
    <definedName name="_xlnm.Print_Area" localSheetId="1">'IS'!$A$1:$E$60</definedName>
    <definedName name="_xlnm.Print_Area" localSheetId="2">'SFP'!$A$1:$F$71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'CFS'!$70:$65536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'CFS'!$A$1:$E$48</definedName>
    <definedName name="Z_2BD2C2C3_AF9C_11D6_9CEF_00D009775214_.wvu.Rows" localSheetId="3" hidden="1">'CFS'!$68:$65536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'CFS'!$70:$65536,'CFS'!$57:$57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'EQS'!$A$1:$P$40</definedName>
    <definedName name="Z_9656BBF7_C4A3_41EC_B0C6_A21B380E3C2F_.wvu.Rows" localSheetId="3" hidden="1">'CFS'!$70:$65536,'CFS'!$57:$57</definedName>
  </definedNames>
  <calcPr fullCalcOnLoad="1"/>
</workbook>
</file>

<file path=xl/comments3.xml><?xml version="1.0" encoding="utf-8"?>
<comments xmlns="http://schemas.openxmlformats.org/spreadsheetml/2006/main">
  <authors>
    <author>Jordanka Petkova</author>
  </authors>
  <commentList>
    <comment ref="E52" authorId="0">
      <text>
        <r>
          <rPr>
            <b/>
            <sz val="9"/>
            <rFont val="Tahoma"/>
            <family val="2"/>
          </rPr>
          <t>Jordanka Petkova:</t>
        </r>
        <r>
          <rPr>
            <sz val="9"/>
            <rFont val="Tahoma"/>
            <family val="2"/>
          </rPr>
          <t xml:space="preserve">
минус 1 ед. за равнение</t>
        </r>
      </text>
    </comment>
  </commentList>
</comments>
</file>

<file path=xl/sharedStrings.xml><?xml version="1.0" encoding="utf-8"?>
<sst xmlns="http://schemas.openxmlformats.org/spreadsheetml/2006/main" count="230" uniqueCount="196">
  <si>
    <t>BGN'000</t>
  </si>
  <si>
    <t xml:space="preserve"> </t>
  </si>
  <si>
    <t>2020 BGN'000</t>
  </si>
  <si>
    <t>2021   BGN'000</t>
  </si>
  <si>
    <t>24 (а)</t>
  </si>
  <si>
    <t>24 (b)</t>
  </si>
  <si>
    <t>13,14</t>
  </si>
  <si>
    <t>Nazwa firmy:</t>
  </si>
  <si>
    <t xml:space="preserve">"Sopharma" S.A. </t>
  </si>
  <si>
    <t>Rada Dyrektorów:</t>
  </si>
  <si>
    <t xml:space="preserve">dr hab. Ognian Donew </t>
  </si>
  <si>
    <t>Wesela Stoeva</t>
  </si>
  <si>
    <t>Aleksander Chaushev</t>
  </si>
  <si>
    <t>Ognian Palaveev</t>
  </si>
  <si>
    <t>Iwan Badiński</t>
  </si>
  <si>
    <t xml:space="preserve">Dyrektor wykonawczy: </t>
  </si>
  <si>
    <t>Pełnomocnik:</t>
  </si>
  <si>
    <t>Symeon Donev</t>
  </si>
  <si>
    <t xml:space="preserve">Dyrektor ds. finansowych:  </t>
  </si>
  <si>
    <t xml:space="preserve">Borys Borysow </t>
  </si>
  <si>
    <t>Główny księgowy:</t>
  </si>
  <si>
    <t xml:space="preserve">Jordanka Petkowa </t>
  </si>
  <si>
    <t>Kierownik Działu Prawnego</t>
  </si>
  <si>
    <t>Aleksander Jotow</t>
  </si>
  <si>
    <t>Adres zarządu:</t>
  </si>
  <si>
    <t>miasto Sofia</t>
  </si>
  <si>
    <t>ul."Iliensko shose" 16</t>
  </si>
  <si>
    <t>Prawnicy:</t>
  </si>
  <si>
    <t>Adriana Balewa</t>
  </si>
  <si>
    <t>Wenelin Gachew</t>
  </si>
  <si>
    <t>Wentsislav Stoew</t>
  </si>
  <si>
    <t>Stefan Vachev</t>
  </si>
  <si>
    <t>Banki usługowe:</t>
  </si>
  <si>
    <t>Raiffeisenbank (Bułgaria) EAD</t>
  </si>
  <si>
    <t>DSK Bank EAD</t>
  </si>
  <si>
    <t>Eurobank i EFG Bułgaria AD</t>
  </si>
  <si>
    <t>Ying Bank NV</t>
  </si>
  <si>
    <t>Unicredit AD</t>
  </si>
  <si>
    <t>Citibank NA</t>
  </si>
  <si>
    <t>Sibbank EAD</t>
  </si>
  <si>
    <t>Audytorzy:</t>
  </si>
  <si>
    <t>Baker Tilly Clit &amp; Partners Ltd.</t>
  </si>
  <si>
    <t>INDYWIDUALNE ZESTAWIENIE PRZEPŁYWÓW PIENIĘŻNYCH</t>
  </si>
  <si>
    <t>za okres kończący się 30 wrzesień 2021 rок</t>
  </si>
  <si>
    <t>Aplikacje</t>
  </si>
  <si>
    <t xml:space="preserve">Dochody  </t>
  </si>
  <si>
    <t xml:space="preserve">Inne dochody/(straty) z działalności, netto </t>
  </si>
  <si>
    <t>Zmiany w zapasach gotowej produkcji i produktów w toku</t>
  </si>
  <si>
    <t xml:space="preserve">Wydatki na surowce i materiały </t>
  </si>
  <si>
    <t xml:space="preserve">Wydatki na usługi zewnętrzne </t>
  </si>
  <si>
    <t>Wydatki na personel</t>
  </si>
  <si>
    <t xml:space="preserve">Wydatki na umorzenie </t>
  </si>
  <si>
    <t xml:space="preserve">Inne wydatki na działalność </t>
  </si>
  <si>
    <t xml:space="preserve">Zysk z działalności operacyjnej </t>
  </si>
  <si>
    <t>Przychody finansowe</t>
  </si>
  <si>
    <t xml:space="preserve">Koszty finansowe </t>
  </si>
  <si>
    <t xml:space="preserve">Przychody / (koszty) finansowe, netto </t>
  </si>
  <si>
    <t xml:space="preserve">Zysk przed opodatkowaniem zysku </t>
  </si>
  <si>
    <t xml:space="preserve">Wydatki na opodatkowanie zysku </t>
  </si>
  <si>
    <t>Zysk netto za rok</t>
  </si>
  <si>
    <t>Inne składniki całkowitych dochodów:</t>
  </si>
  <si>
    <t xml:space="preserve">Składniki, które nie zostaną przekształcone w składzie zysku lub strat: </t>
  </si>
  <si>
    <t>Zmiana netto wartości godziwej innych długoterminowych inwestycji kapitałowych</t>
  </si>
  <si>
    <t>Inne całkowite dochody za rok, bez podatków</t>
  </si>
  <si>
    <t xml:space="preserve">RAZEM CAŁKOWITE DOCHODY ZA OKRES </t>
  </si>
  <si>
    <t>Podstawowy zysk netto na akcję                                                                              BGN</t>
  </si>
  <si>
    <t>Załączniki na stronach od 5 do 134 stanowią integralną część jednostkowego sprawozdania finansowego.</t>
  </si>
  <si>
    <t>Dyrektor ds. finansowych:</t>
  </si>
  <si>
    <t xml:space="preserve">     Jordanka Petkowa </t>
  </si>
  <si>
    <t>"Sopharma" S.A.</t>
  </si>
  <si>
    <t xml:space="preserve">INDYWIDUALNE SPRAWOZDANIE Z SYTUACJI </t>
  </si>
  <si>
    <t>stan na 30 wrzesień 2021 r</t>
  </si>
  <si>
    <t>30  wrzesień   2021
      BGN'000</t>
  </si>
  <si>
    <t>31 grudzień               2020
      BGN'000</t>
  </si>
  <si>
    <t xml:space="preserve">AKTYWA </t>
  </si>
  <si>
    <t>Aktywa trwałe</t>
  </si>
  <si>
    <t>Nieruchomości, urządzenia techniczne i maszyny</t>
  </si>
  <si>
    <t xml:space="preserve">Wartości niematerialne i prawne </t>
  </si>
  <si>
    <t xml:space="preserve">Nieruchomości inwestycyjne </t>
  </si>
  <si>
    <t>Inwestycje w jednostkach zależnych</t>
  </si>
  <si>
    <t>Inwestycje w jednostki stowarzyszone i wspólne przedsięwzięcia</t>
  </si>
  <si>
    <t>Inne długoterminowe inwestycje kapitałowe</t>
  </si>
  <si>
    <t>Należności długoterminowe od przedsiębiorstw powiązanych</t>
  </si>
  <si>
    <t>Inne należności długoterminowe</t>
  </si>
  <si>
    <t>Aktywa obrotowe</t>
  </si>
  <si>
    <t>Rezerwy materiałowe</t>
  </si>
  <si>
    <t>Należności od jednostek zależnych</t>
  </si>
  <si>
    <t>Należności handlowe</t>
  </si>
  <si>
    <t>Udzielanie pożyczek stronom trzecim</t>
  </si>
  <si>
    <t>Inne należności i rozliczenia międzyokresowe</t>
  </si>
  <si>
    <t>Środki pieniężne i ekwiwalenty środków pieniężnych</t>
  </si>
  <si>
    <t>SUMA AKTYWÓW</t>
  </si>
  <si>
    <t>KAPITAŁ WŁASNY I PASYWA</t>
  </si>
  <si>
    <t>KAPITAŁ WŁASNY</t>
  </si>
  <si>
    <t>Akcyjny kapitał podstawowy</t>
  </si>
  <si>
    <t>Skup własnych akcji</t>
  </si>
  <si>
    <t>Rezerwy</t>
  </si>
  <si>
    <t>Zyski zatrzymane</t>
  </si>
  <si>
    <t>PASYWA</t>
  </si>
  <si>
    <t>Zobowiązania długoterminowe</t>
  </si>
  <si>
    <t>Długoterminowe kredity bankowe</t>
  </si>
  <si>
    <t>Zobowiązania z tytułu odroczonych podatków</t>
  </si>
  <si>
    <t xml:space="preserve">Dotacje państwowe </t>
  </si>
  <si>
    <t>Zobowiązania z tytułu umów leasingu</t>
  </si>
  <si>
    <t>Długoterminowe zobowiązania wobec personelu</t>
  </si>
  <si>
    <t>Zobowiązania krótkoterminowe</t>
  </si>
  <si>
    <t>Zobowiązania krótkoterminowe wobec banków</t>
  </si>
  <si>
    <t>Krótkoterminowa część długoterminowych kreditów bankowych</t>
  </si>
  <si>
    <t xml:space="preserve">Zobowiązania handlowe </t>
  </si>
  <si>
    <t>Zobowiązania wobec jednostek powiązanych</t>
  </si>
  <si>
    <t>Zobowiązania z tytułu podatków</t>
  </si>
  <si>
    <t>Zobowiązania wobec personelu oraz z tytułu ubezpieczeń społecznych</t>
  </si>
  <si>
    <t>Inne należności krótkoterminowe</t>
  </si>
  <si>
    <t xml:space="preserve">SUMA PASYWÓW </t>
  </si>
  <si>
    <t>RAZEM KAPITAŁ WŁASNY I PASYWA</t>
  </si>
  <si>
    <t xml:space="preserve"> Jordanka Petkowa </t>
  </si>
  <si>
    <t>Przepływy pieniężne z działalności operacyjnej</t>
  </si>
  <si>
    <t xml:space="preserve">Wpływy z tytułu wypłat od klientów </t>
  </si>
  <si>
    <t xml:space="preserve">Wypłaty dostawcom </t>
  </si>
  <si>
    <t>Wypłaty wobec personelu oraz z tytułu ubezpieczeń społecznych</t>
  </si>
  <si>
    <t xml:space="preserve">Podatki zapłacone (bez podatku dochodowego) </t>
  </si>
  <si>
    <t xml:space="preserve">Zwrot podatków zapłaconych (bez podatku dochodowego) </t>
  </si>
  <si>
    <t>(Płatne) / Zwrot podatku dochodowego, netto</t>
  </si>
  <si>
    <t>Zapłacone odsetki oraz opłaty bankowe  z tytułu kredytów na środki obrotowe</t>
  </si>
  <si>
    <t>Różnice kursowe, netto</t>
  </si>
  <si>
    <t xml:space="preserve">Pozostałe wpływy / (wypłaty), netto </t>
  </si>
  <si>
    <t xml:space="preserve">Przepływy pieniężne netto z działalności operacyjnej </t>
  </si>
  <si>
    <t xml:space="preserve">Przepływy środków pieniężnych z działalności inwestycyjnej </t>
  </si>
  <si>
    <t xml:space="preserve">Nabycie nieruchomości, urządzenia technicznego i maszyn </t>
  </si>
  <si>
    <t xml:space="preserve">Wpływy z tytułu sprzedaży nieruchomości, urządzenia technicznego i maszyn </t>
  </si>
  <si>
    <t>Nabycie aktywów  niematerialnych</t>
  </si>
  <si>
    <t xml:space="preserve">Nabycie aktywów  inwestycyjnych </t>
  </si>
  <si>
    <t>Wpływy ze sprzedaży nieruchomości inwestycyjnych</t>
  </si>
  <si>
    <t>Nabycie akcji w jednostkach stowarzyszonych</t>
  </si>
  <si>
    <t>Wpływy ze sprzedaży udziałów w jednostkach stowarzyszonych</t>
  </si>
  <si>
    <t>Zakupy inwestycji kapitałowych</t>
  </si>
  <si>
    <t>Wpływy ze sprzedaży inwestycji kapitałowych</t>
  </si>
  <si>
    <t>Zakupy akcji i udziałów w spółkach zależnych</t>
  </si>
  <si>
    <t xml:space="preserve">Wpływy z tytułu sprzedaży akcji/udziałów w jednostkach zależnych  </t>
  </si>
  <si>
    <t>Pożyczki udzielone przedsiębiorstwom powiązanym</t>
  </si>
  <si>
    <t>Spłacone pożyczki udzielone spółkom powiązanym</t>
  </si>
  <si>
    <t>Pożyczki udzielone innym przedsiębiorstwom</t>
  </si>
  <si>
    <t>Spłacone pożyczki udzielone innym przedsiębiorstwom</t>
  </si>
  <si>
    <t>Odsetki otrzymane od udzielonych pożyczek</t>
  </si>
  <si>
    <t xml:space="preserve">Dochody z dywidend z inwestycji w jednostkach zależnych </t>
  </si>
  <si>
    <t>Wpływy z opłat poręczeniowych</t>
  </si>
  <si>
    <t>Przepływy pieniężne netto wykorzystane w działalności inwestycyjnej</t>
  </si>
  <si>
    <t>Przepływy środków pieniężnych z działalności finansowej</t>
  </si>
  <si>
    <t>Wpływy z długoterminowych kredytów bankowych</t>
  </si>
  <si>
    <t>Spłata długoterminowych kredytów bankowych</t>
  </si>
  <si>
    <t>(Spłata) / Wpływy z krótkoterminowych kredytów bankowych (debet), netto</t>
  </si>
  <si>
    <t xml:space="preserve">Odsetki i opłaty zapłacone z tytułu kredytów przeznaczonych na inwestycje </t>
  </si>
  <si>
    <t>Odkupione akcje własne</t>
  </si>
  <si>
    <t>Wpływy ze sprzedaży odkupionych akcji własnych</t>
  </si>
  <si>
    <t xml:space="preserve">Dywidendy spłacone </t>
  </si>
  <si>
    <t>Płatności z tytułu umów leasingu</t>
  </si>
  <si>
    <t>Otrzymane środki rządowe</t>
  </si>
  <si>
    <t>Środki pieniężne netto (wykorzystane) w działalności finansowej</t>
  </si>
  <si>
    <t xml:space="preserve">Netto zmniejszenie powiększenie środków pieniężnych i ich ekwiwalentów  </t>
  </si>
  <si>
    <t>Środki pieniężne i ich ekwiwalenty w dniu 1 stycznia</t>
  </si>
  <si>
    <t>Środki pieniężne i ekwiwalenty środków pieniężnych na dzień 30 wrzesień</t>
  </si>
  <si>
    <t xml:space="preserve">Główny księgowy </t>
  </si>
  <si>
    <t>SPRAWOZDANIE INDYWIDUALNE NA TEMAT ZMIAN WŁASNYCH KAPITAŁU</t>
  </si>
  <si>
    <t>Główny kapitał zakładowy</t>
  </si>
  <si>
    <t>Nabyte akcje własne</t>
  </si>
  <si>
    <t>Rezerwy prawne</t>
  </si>
  <si>
    <t>Ponowna ocena rezerwa -nieruchomości, maszyny i urządzenia</t>
  </si>
  <si>
    <t>Rezerwa na aktywa finansowe wyceniane w wartości godziwej przez inne całkowite dochody</t>
  </si>
  <si>
    <t>Dodatkowe rezerwy</t>
  </si>
  <si>
    <t>Razem kapital wlasny</t>
  </si>
  <si>
    <t xml:space="preserve">Stan na dzień 1 stycznia 2020 roku </t>
  </si>
  <si>
    <t>Zmiany w kapitale własnym na 2020 rok</t>
  </si>
  <si>
    <t>Skutki sprzedanych i odkupionych akcji własnych, w tym:</t>
  </si>
  <si>
    <t>- sprzedane odkupione akcje</t>
  </si>
  <si>
    <t>- nabycie odkupionych akcji</t>
  </si>
  <si>
    <t xml:space="preserve">Podział zysku na:         </t>
  </si>
  <si>
    <t xml:space="preserve"> - rezerwy</t>
  </si>
  <si>
    <t xml:space="preserve"> - dywidendy z zysku za 2019 rok</t>
  </si>
  <si>
    <t xml:space="preserve"> - sześciomiesięczna dywidenda z zysku za 2020 rok</t>
  </si>
  <si>
    <t>Całkowite dochody ogółem za rok, w tym:</t>
  </si>
  <si>
    <t xml:space="preserve">    -  zysk netto za rok</t>
  </si>
  <si>
    <t xml:space="preserve">    - inne składniki całkowitych dochodów, bez podatków</t>
  </si>
  <si>
    <t>Przeniesienie do zysków zatrzymanych</t>
  </si>
  <si>
    <t xml:space="preserve">Stan na dzień 31 grudnia 2020 roku </t>
  </si>
  <si>
    <t>Zmiany w kapitale własnym na 2021 rok</t>
  </si>
  <si>
    <t xml:space="preserve">    - zysk netto za rok</t>
  </si>
  <si>
    <t>Saldo na dzień 30 wrzesień 2021 r</t>
  </si>
  <si>
    <t xml:space="preserve">Dyrektor ds. finansowych:                                                                     </t>
  </si>
  <si>
    <t xml:space="preserve">        Borys Borysow </t>
  </si>
  <si>
    <t>Główny księgowy</t>
  </si>
  <si>
    <t xml:space="preserve">             Jordanka Petkowa </t>
  </si>
  <si>
    <t>Utrata wartości aktywów trwałych</t>
  </si>
  <si>
    <t>(Strata)/Zysk z przeszacowania rzeczowych aktywów trwałych netto</t>
  </si>
  <si>
    <t>Podatek dochodowy dotyczący pozycji innych całkowitych dochodów, które nie zostaną przeklasyfikowane</t>
  </si>
  <si>
    <t>Wpływy z dywidendy z długoterminowych inwestycji kapitałowych</t>
  </si>
  <si>
    <t>dr hab. Ognian Donew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</si>
</sst>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87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29" borderId="1" applyNumberFormat="0" applyAlignment="0" applyProtection="0"/>
    <xf numFmtId="0" fontId="80" fillId="0" borderId="6" applyNumberFormat="0" applyFill="0" applyAlignment="0" applyProtection="0"/>
    <xf numFmtId="0" fontId="8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2" fillId="26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179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19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9" applyFont="1" applyAlignment="1">
      <alignment vertical="center"/>
      <protection/>
    </xf>
    <xf numFmtId="0" fontId="2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 wrapText="1"/>
    </xf>
    <xf numFmtId="179" fontId="11" fillId="0" borderId="0" xfId="66" applyNumberFormat="1" applyFont="1" applyAlignment="1">
      <alignment horizontal="right" vertical="center" wrapText="1"/>
      <protection/>
    </xf>
    <xf numFmtId="0" fontId="27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6" fillId="0" borderId="0" xfId="65" applyFont="1" applyAlignment="1" quotePrefix="1">
      <alignment horizontal="left" vertical="center"/>
      <protection/>
    </xf>
    <xf numFmtId="0" fontId="28" fillId="0" borderId="0" xfId="60" applyFont="1" applyAlignment="1">
      <alignment horizontal="center"/>
      <protection/>
    </xf>
    <xf numFmtId="179" fontId="8" fillId="0" borderId="0" xfId="60" applyNumberFormat="1" applyFont="1" applyAlignment="1">
      <alignment horizontal="right"/>
      <protection/>
    </xf>
    <xf numFmtId="0" fontId="29" fillId="0" borderId="0" xfId="60" applyFont="1" applyAlignment="1">
      <alignment vertical="top" wrapText="1"/>
      <protection/>
    </xf>
    <xf numFmtId="0" fontId="28" fillId="0" borderId="0" xfId="60" applyFont="1" applyAlignment="1">
      <alignment horizontal="center"/>
      <protection/>
    </xf>
    <xf numFmtId="0" fontId="27" fillId="0" borderId="0" xfId="60" applyFont="1" applyAlignment="1">
      <alignment vertical="top"/>
      <protection/>
    </xf>
    <xf numFmtId="0" fontId="29" fillId="0" borderId="0" xfId="60" applyFont="1" applyAlignment="1">
      <alignment vertical="top"/>
      <protection/>
    </xf>
    <xf numFmtId="0" fontId="8" fillId="0" borderId="0" xfId="59" applyFont="1" applyAlignment="1">
      <alignment horizontal="left" vertical="center" wrapText="1"/>
      <protection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" fontId="20" fillId="0" borderId="0" xfId="66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3" fillId="0" borderId="0" xfId="59" applyNumberFormat="1" applyFont="1" applyAlignment="1">
      <alignment horizontal="center" vertical="center" wrapText="1"/>
      <protection/>
    </xf>
    <xf numFmtId="179" fontId="5" fillId="0" borderId="0" xfId="60" applyNumberFormat="1" applyFont="1" applyAlignment="1">
      <alignment horizontal="right"/>
      <protection/>
    </xf>
    <xf numFmtId="179" fontId="16" fillId="0" borderId="0" xfId="60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179" fontId="8" fillId="0" borderId="0" xfId="63" applyNumberFormat="1" applyFont="1" applyAlignment="1">
      <alignment horizontal="right"/>
      <protection/>
    </xf>
    <xf numFmtId="179" fontId="9" fillId="0" borderId="11" xfId="63" applyNumberFormat="1" applyFont="1" applyBorder="1" applyAlignment="1">
      <alignment horizontal="right"/>
      <protection/>
    </xf>
    <xf numFmtId="0" fontId="22" fillId="0" borderId="0" xfId="0" applyFont="1" applyAlignment="1">
      <alignment horizontal="center" wrapText="1"/>
    </xf>
    <xf numFmtId="0" fontId="34" fillId="0" borderId="0" xfId="67" applyFont="1" applyAlignment="1">
      <alignment horizontal="left" vertical="center"/>
      <protection/>
    </xf>
    <xf numFmtId="0" fontId="10" fillId="0" borderId="0" xfId="59" applyFont="1" applyAlignment="1">
      <alignment horizontal="left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7" fillId="0" borderId="0" xfId="59" applyFont="1" applyAlignment="1">
      <alignment vertical="center"/>
      <protection/>
    </xf>
    <xf numFmtId="0" fontId="34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5" fillId="0" borderId="0" xfId="0" applyFont="1" applyAlignment="1">
      <alignment horizontal="left" vertical="center" wrapText="1"/>
    </xf>
    <xf numFmtId="0" fontId="37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0" fillId="0" borderId="0" xfId="0" applyFont="1" applyAlignment="1">
      <alignment horizontal="center" vertical="top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12" fillId="0" borderId="0" xfId="42" applyNumberFormat="1" applyFont="1" applyAlignment="1">
      <alignment horizontal="right"/>
    </xf>
    <xf numFmtId="0" fontId="8" fillId="0" borderId="0" xfId="59" applyFont="1" applyAlignment="1">
      <alignment vertical="center" wrapText="1"/>
      <protection/>
    </xf>
    <xf numFmtId="3" fontId="28" fillId="0" borderId="0" xfId="60" applyNumberFormat="1" applyFont="1" applyAlignment="1">
      <alignment horizontal="center"/>
      <protection/>
    </xf>
    <xf numFmtId="209" fontId="41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179" fontId="40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center"/>
    </xf>
    <xf numFmtId="179" fontId="38" fillId="0" borderId="0" xfId="0" applyNumberFormat="1" applyFont="1" applyAlignment="1">
      <alignment horizontal="center"/>
    </xf>
    <xf numFmtId="203" fontId="42" fillId="0" borderId="0" xfId="42" applyNumberFormat="1" applyFont="1" applyAlignment="1">
      <alignment/>
    </xf>
    <xf numFmtId="203" fontId="8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center"/>
    </xf>
    <xf numFmtId="203" fontId="5" fillId="0" borderId="0" xfId="0" applyNumberFormat="1" applyFont="1" applyAlignment="1">
      <alignment horizontal="center"/>
    </xf>
    <xf numFmtId="179" fontId="28" fillId="0" borderId="0" xfId="60" applyNumberFormat="1" applyFont="1" applyAlignment="1">
      <alignment horizontal="center"/>
      <protection/>
    </xf>
    <xf numFmtId="0" fontId="41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3" fillId="0" borderId="0" xfId="0" applyNumberFormat="1" applyFont="1" applyAlignment="1">
      <alignment horizontal="center"/>
    </xf>
    <xf numFmtId="9" fontId="38" fillId="0" borderId="0" xfId="70" applyFont="1" applyAlignment="1">
      <alignment/>
    </xf>
    <xf numFmtId="213" fontId="8" fillId="0" borderId="0" xfId="0" applyNumberFormat="1" applyFont="1" applyAlignment="1">
      <alignment/>
    </xf>
    <xf numFmtId="181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61" applyFont="1" applyAlignment="1">
      <alignment vertical="top"/>
      <protection/>
    </xf>
    <xf numFmtId="0" fontId="44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25" fillId="0" borderId="0" xfId="61" applyNumberFormat="1" applyFont="1" applyAlignment="1">
      <alignment horizontal="center" vertical="center" wrapText="1"/>
      <protection/>
    </xf>
    <xf numFmtId="179" fontId="25" fillId="0" borderId="0" xfId="61" applyNumberFormat="1" applyFont="1" applyAlignment="1">
      <alignment horizontal="right" vertical="center" wrapText="1"/>
      <protection/>
    </xf>
    <xf numFmtId="0" fontId="45" fillId="0" borderId="0" xfId="0" applyFont="1" applyAlignment="1">
      <alignment/>
    </xf>
    <xf numFmtId="179" fontId="38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8" fillId="0" borderId="0" xfId="0" applyNumberFormat="1" applyFont="1" applyAlignment="1">
      <alignment horizontal="right"/>
    </xf>
    <xf numFmtId="179" fontId="9" fillId="0" borderId="11" xfId="42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60" applyFont="1" applyAlignment="1">
      <alignment vertical="top" wrapText="1"/>
      <protection/>
    </xf>
    <xf numFmtId="206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36" fillId="0" borderId="0" xfId="59" applyFont="1" applyAlignment="1">
      <alignment vertical="center"/>
      <protection/>
    </xf>
    <xf numFmtId="179" fontId="8" fillId="0" borderId="0" xfId="63" applyNumberFormat="1" applyFont="1" applyAlignment="1">
      <alignment horizontal="center"/>
      <protection/>
    </xf>
    <xf numFmtId="0" fontId="30" fillId="0" borderId="0" xfId="61" applyFont="1" applyAlignment="1">
      <alignment horizontal="right" vertical="top" wrapText="1"/>
      <protection/>
    </xf>
    <xf numFmtId="0" fontId="30" fillId="0" borderId="0" xfId="61" applyFont="1" applyAlignment="1">
      <alignment horizontal="center" vertical="top" wrapText="1"/>
      <protection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top"/>
    </xf>
    <xf numFmtId="203" fontId="47" fillId="0" borderId="0" xfId="0" applyNumberFormat="1" applyFont="1" applyAlignment="1">
      <alignment/>
    </xf>
    <xf numFmtId="0" fontId="46" fillId="0" borderId="0" xfId="61" applyFont="1">
      <alignment/>
      <protection/>
    </xf>
    <xf numFmtId="0" fontId="30" fillId="0" borderId="0" xfId="0" applyFont="1" applyAlignment="1">
      <alignment horizontal="right"/>
    </xf>
    <xf numFmtId="0" fontId="46" fillId="0" borderId="0" xfId="0" applyFont="1" applyAlignment="1">
      <alignment/>
    </xf>
    <xf numFmtId="0" fontId="30" fillId="0" borderId="0" xfId="61" applyFont="1" applyAlignment="1">
      <alignment vertical="center" wrapText="1"/>
      <protection/>
    </xf>
    <xf numFmtId="0" fontId="46" fillId="0" borderId="0" xfId="61" applyFont="1" applyAlignment="1">
      <alignment horizontal="center" vertical="center"/>
      <protection/>
    </xf>
    <xf numFmtId="0" fontId="46" fillId="0" borderId="0" xfId="61" applyFont="1" applyAlignment="1">
      <alignment vertical="center" wrapText="1"/>
      <protection/>
    </xf>
    <xf numFmtId="203" fontId="46" fillId="0" borderId="0" xfId="61" applyNumberFormat="1" applyFont="1" applyAlignment="1">
      <alignment vertical="center"/>
      <protection/>
    </xf>
    <xf numFmtId="203" fontId="46" fillId="0" borderId="0" xfId="0" applyNumberFormat="1" applyFont="1" applyAlignment="1">
      <alignment/>
    </xf>
    <xf numFmtId="0" fontId="46" fillId="0" borderId="0" xfId="61" applyFont="1" applyAlignment="1">
      <alignment vertical="center"/>
      <protection/>
    </xf>
    <xf numFmtId="0" fontId="30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9" fillId="0" borderId="0" xfId="0" applyFont="1" applyAlignment="1">
      <alignment/>
    </xf>
    <xf numFmtId="0" fontId="47" fillId="0" borderId="0" xfId="59" applyFont="1" applyAlignment="1">
      <alignment horizontal="right" vertical="center"/>
      <protection/>
    </xf>
    <xf numFmtId="203" fontId="50" fillId="0" borderId="0" xfId="61" applyNumberFormat="1" applyFont="1" applyAlignment="1">
      <alignment vertical="center"/>
      <protection/>
    </xf>
    <xf numFmtId="0" fontId="49" fillId="0" borderId="0" xfId="0" applyFont="1" applyAlignment="1">
      <alignment horizontal="left" vertical="center" wrapText="1"/>
    </xf>
    <xf numFmtId="0" fontId="48" fillId="0" borderId="0" xfId="61" applyFont="1" applyAlignment="1">
      <alignment vertical="top"/>
      <protection/>
    </xf>
    <xf numFmtId="0" fontId="46" fillId="0" borderId="0" xfId="61" applyFont="1" applyAlignment="1">
      <alignment vertical="top"/>
      <protection/>
    </xf>
    <xf numFmtId="0" fontId="49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179" fontId="5" fillId="0" borderId="0" xfId="0" applyNumberFormat="1" applyFont="1" applyAlignment="1">
      <alignment horizontal="right" vertical="top" wrapText="1"/>
    </xf>
    <xf numFmtId="179" fontId="51" fillId="0" borderId="0" xfId="61" applyNumberFormat="1" applyFont="1" applyAlignment="1">
      <alignment horizontal="right" vertical="center" wrapText="1"/>
      <protection/>
    </xf>
    <xf numFmtId="0" fontId="47" fillId="0" borderId="0" xfId="0" applyFont="1" applyAlignment="1">
      <alignment vertical="top"/>
    </xf>
    <xf numFmtId="0" fontId="46" fillId="0" borderId="0" xfId="61" applyFont="1" applyAlignment="1" quotePrefix="1">
      <alignment vertical="center" wrapText="1"/>
      <protection/>
    </xf>
    <xf numFmtId="0" fontId="47" fillId="0" borderId="0" xfId="62" applyFont="1" applyAlignment="1">
      <alignment vertical="center" wrapText="1"/>
      <protection/>
    </xf>
    <xf numFmtId="0" fontId="52" fillId="0" borderId="0" xfId="59" applyFont="1" applyAlignment="1">
      <alignment horizontal="left" vertical="center"/>
      <protection/>
    </xf>
    <xf numFmtId="0" fontId="52" fillId="0" borderId="0" xfId="59" applyFont="1" applyAlignment="1">
      <alignment vertical="center"/>
      <protection/>
    </xf>
    <xf numFmtId="209" fontId="11" fillId="32" borderId="11" xfId="64" applyNumberFormat="1" applyFont="1" applyFill="1" applyBorder="1" applyAlignment="1">
      <alignment vertical="center"/>
      <protection/>
    </xf>
    <xf numFmtId="0" fontId="8" fillId="32" borderId="0" xfId="60" applyFont="1" applyFill="1">
      <alignment/>
      <protection/>
    </xf>
    <xf numFmtId="0" fontId="0" fillId="0" borderId="10" xfId="66" applyFont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179" fontId="16" fillId="0" borderId="0" xfId="0" applyNumberFormat="1" applyFont="1" applyAlignment="1">
      <alignment horizontal="right" vertical="top" wrapText="1"/>
    </xf>
    <xf numFmtId="0" fontId="48" fillId="0" borderId="0" xfId="62" applyFont="1" applyAlignment="1">
      <alignment horizontal="left" vertical="center" wrapText="1"/>
      <protection/>
    </xf>
    <xf numFmtId="0" fontId="48" fillId="0" borderId="0" xfId="0" applyFont="1" applyAlignment="1">
      <alignment horizontal="right"/>
    </xf>
    <xf numFmtId="179" fontId="46" fillId="0" borderId="10" xfId="44" applyNumberFormat="1" applyFont="1" applyBorder="1" applyAlignment="1">
      <alignment horizontal="right"/>
    </xf>
    <xf numFmtId="179" fontId="46" fillId="0" borderId="0" xfId="44" applyNumberFormat="1" applyFont="1" applyAlignment="1">
      <alignment horizontal="right"/>
    </xf>
    <xf numFmtId="179" fontId="47" fillId="0" borderId="0" xfId="44" applyNumberFormat="1" applyFont="1" applyAlignment="1">
      <alignment horizontal="right"/>
    </xf>
    <xf numFmtId="179" fontId="30" fillId="0" borderId="10" xfId="44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03" fontId="9" fillId="0" borderId="0" xfId="0" applyNumberFormat="1" applyFont="1" applyBorder="1" applyAlignment="1">
      <alignment horizontal="right"/>
    </xf>
    <xf numFmtId="203" fontId="16" fillId="0" borderId="0" xfId="0" applyNumberFormat="1" applyFont="1" applyBorder="1" applyAlignment="1">
      <alignment horizontal="center"/>
    </xf>
    <xf numFmtId="179" fontId="9" fillId="0" borderId="0" xfId="42" applyNumberFormat="1" applyFont="1" applyBorder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0" xfId="0" applyNumberFormat="1" applyFont="1" applyBorder="1" applyAlignment="1">
      <alignment horizontal="right"/>
    </xf>
    <xf numFmtId="209" fontId="11" fillId="32" borderId="0" xfId="64" applyNumberFormat="1" applyFont="1" applyFill="1" applyBorder="1" applyAlignment="1">
      <alignment vertical="center"/>
      <protection/>
    </xf>
    <xf numFmtId="0" fontId="16" fillId="0" borderId="0" xfId="60" applyFont="1">
      <alignment/>
      <protection/>
    </xf>
    <xf numFmtId="0" fontId="5" fillId="0" borderId="0" xfId="60" applyFont="1">
      <alignment/>
      <protection/>
    </xf>
    <xf numFmtId="0" fontId="16" fillId="0" borderId="0" xfId="60" applyFont="1" applyAlignment="1">
      <alignment horizontal="left" wrapText="1"/>
      <protection/>
    </xf>
    <xf numFmtId="179" fontId="9" fillId="0" borderId="10" xfId="63" applyNumberFormat="1" applyFont="1" applyBorder="1" applyAlignment="1">
      <alignment horizontal="right"/>
      <protection/>
    </xf>
    <xf numFmtId="49" fontId="5" fillId="0" borderId="0" xfId="60" applyNumberFormat="1" applyFont="1" applyAlignment="1">
      <alignment horizontal="right"/>
      <protection/>
    </xf>
    <xf numFmtId="179" fontId="9" fillId="0" borderId="13" xfId="63" applyNumberFormat="1" applyFont="1" applyBorder="1" applyAlignment="1">
      <alignment horizontal="right"/>
      <protection/>
    </xf>
    <xf numFmtId="3" fontId="12" fillId="0" borderId="0" xfId="0" applyNumberFormat="1" applyFont="1" applyFill="1" applyAlignment="1">
      <alignment horizontal="right"/>
    </xf>
    <xf numFmtId="179" fontId="35" fillId="0" borderId="0" xfId="0" applyNumberFormat="1" applyFont="1" applyBorder="1" applyAlignment="1">
      <alignment horizontal="center"/>
    </xf>
    <xf numFmtId="206" fontId="9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center"/>
    </xf>
    <xf numFmtId="3" fontId="2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179" fontId="51" fillId="0" borderId="0" xfId="61" applyNumberFormat="1" applyFont="1" applyAlignment="1">
      <alignment horizontal="center" vertical="center" wrapText="1"/>
      <protection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Fill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203" fontId="16" fillId="0" borderId="11" xfId="0" applyNumberFormat="1" applyFont="1" applyBorder="1" applyAlignment="1">
      <alignment horizontal="center"/>
    </xf>
    <xf numFmtId="179" fontId="16" fillId="0" borderId="0" xfId="0" applyNumberFormat="1" applyFont="1" applyAlignment="1">
      <alignment horizontal="center"/>
    </xf>
    <xf numFmtId="9" fontId="9" fillId="0" borderId="0" xfId="70" applyFont="1" applyAlignment="1">
      <alignment/>
    </xf>
    <xf numFmtId="179" fontId="9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12" xfId="0" applyNumberFormat="1" applyFont="1" applyBorder="1" applyAlignment="1">
      <alignment horizontal="right"/>
    </xf>
    <xf numFmtId="203" fontId="8" fillId="0" borderId="0" xfId="42" applyNumberFormat="1" applyFont="1" applyAlignment="1">
      <alignment/>
    </xf>
    <xf numFmtId="203" fontId="12" fillId="0" borderId="0" xfId="42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49" fillId="0" borderId="0" xfId="0" applyFont="1" applyBorder="1" applyAlignment="1">
      <alignment horizontal="center" vertical="center" wrapText="1"/>
    </xf>
    <xf numFmtId="0" fontId="46" fillId="0" borderId="0" xfId="61" applyFont="1" applyBorder="1" applyAlignment="1">
      <alignment vertical="top"/>
      <protection/>
    </xf>
    <xf numFmtId="0" fontId="10" fillId="0" borderId="0" xfId="63" applyFont="1" applyBorder="1">
      <alignment/>
      <protection/>
    </xf>
    <xf numFmtId="0" fontId="10" fillId="0" borderId="0" xfId="59" applyFont="1" applyBorder="1" applyAlignment="1">
      <alignment horizontal="left" vertical="center"/>
      <protection/>
    </xf>
    <xf numFmtId="0" fontId="10" fillId="0" borderId="0" xfId="59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60" applyFont="1" applyAlignment="1">
      <alignment horizontal="center"/>
      <protection/>
    </xf>
    <xf numFmtId="179" fontId="46" fillId="0" borderId="0" xfId="44" applyNumberFormat="1" applyFont="1" applyAlignment="1">
      <alignment horizontal="right" vertical="center"/>
    </xf>
    <xf numFmtId="179" fontId="0" fillId="0" borderId="0" xfId="66" applyNumberFormat="1" applyAlignment="1">
      <alignment horizontal="left" vertical="center"/>
      <protection/>
    </xf>
    <xf numFmtId="179" fontId="28" fillId="0" borderId="0" xfId="60" applyNumberFormat="1" applyFont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29" fillId="0" borderId="0" xfId="60" applyFont="1" applyAlignment="1">
      <alignment vertical="top"/>
      <protection/>
    </xf>
    <xf numFmtId="179" fontId="47" fillId="0" borderId="10" xfId="44" applyNumberFormat="1" applyFont="1" applyBorder="1" applyAlignment="1">
      <alignment horizontal="right"/>
    </xf>
    <xf numFmtId="179" fontId="30" fillId="0" borderId="10" xfId="0" applyNumberFormat="1" applyFont="1" applyBorder="1" applyAlignment="1">
      <alignment horizontal="center"/>
    </xf>
    <xf numFmtId="179" fontId="46" fillId="0" borderId="0" xfId="0" applyNumberFormat="1" applyFont="1" applyAlignment="1">
      <alignment horizontal="center"/>
    </xf>
    <xf numFmtId="179" fontId="30" fillId="0" borderId="0" xfId="0" applyNumberFormat="1" applyFont="1" applyAlignment="1">
      <alignment horizontal="center"/>
    </xf>
    <xf numFmtId="179" fontId="30" fillId="0" borderId="0" xfId="0" applyNumberFormat="1" applyFont="1" applyAlignment="1">
      <alignment/>
    </xf>
    <xf numFmtId="179" fontId="46" fillId="0" borderId="0" xfId="0" applyNumberFormat="1" applyFont="1" applyAlignment="1">
      <alignment/>
    </xf>
    <xf numFmtId="179" fontId="46" fillId="0" borderId="10" xfId="0" applyNumberFormat="1" applyFont="1" applyBorder="1" applyAlignment="1">
      <alignment horizontal="center"/>
    </xf>
    <xf numFmtId="179" fontId="47" fillId="0" borderId="0" xfId="44" applyNumberFormat="1" applyFont="1" applyAlignment="1">
      <alignment horizontal="right" vertical="center"/>
    </xf>
    <xf numFmtId="179" fontId="46" fillId="0" borderId="10" xfId="44" applyNumberFormat="1" applyFont="1" applyBorder="1" applyAlignment="1">
      <alignment horizontal="right" vertical="center"/>
    </xf>
    <xf numFmtId="179" fontId="46" fillId="0" borderId="0" xfId="44" applyNumberFormat="1" applyFont="1" applyAlignment="1">
      <alignment horizontal="center"/>
    </xf>
    <xf numFmtId="179" fontId="47" fillId="0" borderId="0" xfId="44" applyNumberFormat="1" applyFont="1" applyAlignment="1">
      <alignment horizontal="right" vertical="center"/>
    </xf>
    <xf numFmtId="179" fontId="47" fillId="0" borderId="0" xfId="0" applyNumberFormat="1" applyFont="1" applyAlignment="1">
      <alignment/>
    </xf>
    <xf numFmtId="179" fontId="30" fillId="0" borderId="0" xfId="44" applyNumberFormat="1" applyFont="1" applyAlignment="1">
      <alignment horizontal="right"/>
    </xf>
    <xf numFmtId="179" fontId="30" fillId="0" borderId="0" xfId="0" applyNumberFormat="1" applyFont="1" applyAlignment="1">
      <alignment horizontal="center"/>
    </xf>
    <xf numFmtId="179" fontId="30" fillId="0" borderId="0" xfId="0" applyNumberFormat="1" applyFont="1" applyAlignment="1">
      <alignment/>
    </xf>
    <xf numFmtId="179" fontId="46" fillId="0" borderId="0" xfId="44" applyNumberFormat="1" applyFont="1" applyAlignment="1">
      <alignment horizontal="center" vertical="center"/>
    </xf>
    <xf numFmtId="179" fontId="30" fillId="0" borderId="13" xfId="0" applyNumberFormat="1" applyFont="1" applyBorder="1" applyAlignment="1">
      <alignment horizontal="center"/>
    </xf>
    <xf numFmtId="179" fontId="8" fillId="0" borderId="0" xfId="63" applyNumberFormat="1" applyFont="1" applyFill="1" applyAlignment="1">
      <alignment horizontal="right"/>
      <protection/>
    </xf>
    <xf numFmtId="0" fontId="52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0" fillId="0" borderId="0" xfId="59" applyFont="1" applyAlignment="1">
      <alignment horizontal="center"/>
      <protection/>
    </xf>
    <xf numFmtId="0" fontId="52" fillId="0" borderId="0" xfId="59" applyFont="1" applyAlignment="1">
      <alignment horizontal="center" vertical="center"/>
      <protection/>
    </xf>
    <xf numFmtId="179" fontId="36" fillId="0" borderId="0" xfId="0" applyNumberFormat="1" applyFont="1" applyAlignment="1">
      <alignment horizontal="center"/>
    </xf>
    <xf numFmtId="179" fontId="8" fillId="0" borderId="10" xfId="0" applyNumberFormat="1" applyFont="1" applyBorder="1" applyAlignment="1">
      <alignment horizontal="right"/>
    </xf>
    <xf numFmtId="179" fontId="9" fillId="0" borderId="0" xfId="60" applyNumberFormat="1" applyFont="1" applyAlignment="1">
      <alignment horizontal="right"/>
      <protection/>
    </xf>
    <xf numFmtId="0" fontId="8" fillId="0" borderId="0" xfId="60" applyFont="1" applyAlignment="1">
      <alignment horizontal="center"/>
      <protection/>
    </xf>
    <xf numFmtId="0" fontId="16" fillId="0" borderId="0" xfId="60" applyFont="1" applyAlignment="1">
      <alignment wrapText="1"/>
      <protection/>
    </xf>
    <xf numFmtId="0" fontId="8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 wrapText="1"/>
    </xf>
    <xf numFmtId="0" fontId="29" fillId="0" borderId="0" xfId="60" applyFont="1" applyFill="1" applyAlignment="1">
      <alignment vertical="top" wrapText="1"/>
      <protection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179" fontId="16" fillId="0" borderId="0" xfId="0" applyNumberFormat="1" applyFont="1" applyAlignment="1">
      <alignment horizontal="right" vertical="top" wrapText="1"/>
    </xf>
    <xf numFmtId="179" fontId="5" fillId="0" borderId="0" xfId="0" applyNumberFormat="1" applyFont="1" applyAlignment="1">
      <alignment horizontal="right" vertical="top" wrapText="1"/>
    </xf>
    <xf numFmtId="0" fontId="30" fillId="0" borderId="0" xfId="61" applyFont="1" applyAlignment="1">
      <alignment horizontal="right" vertical="top" wrapText="1"/>
      <protection/>
    </xf>
    <xf numFmtId="0" fontId="9" fillId="0" borderId="0" xfId="59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203" fontId="30" fillId="0" borderId="0" xfId="44" applyNumberFormat="1" applyFont="1" applyAlignment="1">
      <alignment horizontal="right" vertical="top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TKOVA%20%20RABOTEN-31.1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 РДИ ЗА ОСН. М-ЛИ"/>
      <sheetName val="НЕПРОИЗВ. М-ЛИ"/>
      <sheetName val="3a "/>
      <sheetName val="11-12"/>
      <sheetName val="13"/>
      <sheetName val="13 а"/>
      <sheetName val="14"/>
      <sheetName val="15"/>
      <sheetName val="15 a"/>
      <sheetName val="15 b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2 b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 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. риск - засечка"/>
      <sheetName val="42.2-кред.риск - нотка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3- сегменти"/>
      <sheetName val="44 - свързани лица - по МСС"/>
      <sheetName val="44-сделки свързани лица по МСС"/>
      <sheetName val="45 - събития след 31.12.2020 г"/>
      <sheetName val="46-свързани лица по ДОПК"/>
    </sheetNames>
    <sheetDataSet>
      <sheetData sheetId="53">
        <row r="31">
          <cell r="C31">
            <v>-41</v>
          </cell>
        </row>
        <row r="32">
          <cell r="C3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="110" zoomScaleNormal="110" zoomScalePageLayoutView="0" workbookViewId="0" topLeftCell="A1">
      <selection activeCell="A1" sqref="A1"/>
    </sheetView>
  </sheetViews>
  <sheetFormatPr defaultColWidth="0" defaultRowHeight="12.75" customHeight="1" zeroHeight="1"/>
  <cols>
    <col min="1" max="2" width="9.28125" style="27" customWidth="1"/>
    <col min="3" max="3" width="16.57421875" style="27" customWidth="1"/>
    <col min="4" max="9" width="9.28125" style="27" customWidth="1"/>
    <col min="10" max="16384" width="9.28125" style="27" hidden="1" customWidth="1"/>
  </cols>
  <sheetData>
    <row r="1" spans="1:8" ht="18.75">
      <c r="A1" s="25" t="s">
        <v>7</v>
      </c>
      <c r="B1" s="26"/>
      <c r="C1" s="26"/>
      <c r="D1" s="31" t="s">
        <v>8</v>
      </c>
      <c r="E1" s="26"/>
      <c r="F1" s="26"/>
      <c r="G1" s="26"/>
      <c r="H1" s="26"/>
    </row>
    <row r="2" ht="12.75"/>
    <row r="3" ht="12.75"/>
    <row r="4" ht="12.75"/>
    <row r="5" spans="1:9" ht="18.75">
      <c r="A5" s="28" t="s">
        <v>9</v>
      </c>
      <c r="D5" s="16" t="s">
        <v>10</v>
      </c>
      <c r="E5" s="57"/>
      <c r="F5" s="29"/>
      <c r="G5" s="29"/>
      <c r="H5" s="29"/>
      <c r="I5" s="29"/>
    </row>
    <row r="6" spans="1:9" ht="17.25" customHeight="1">
      <c r="A6" s="28"/>
      <c r="D6" s="16" t="s">
        <v>11</v>
      </c>
      <c r="E6" s="57"/>
      <c r="F6" s="29"/>
      <c r="G6" s="29"/>
      <c r="H6" s="29"/>
      <c r="I6" s="29"/>
    </row>
    <row r="7" spans="1:9" ht="18.75">
      <c r="A7" s="28"/>
      <c r="D7" s="16" t="s">
        <v>12</v>
      </c>
      <c r="E7" s="57"/>
      <c r="F7" s="29"/>
      <c r="G7" s="29"/>
      <c r="H7" s="29"/>
      <c r="I7" s="29"/>
    </row>
    <row r="8" spans="1:9" ht="18.75">
      <c r="A8" s="28"/>
      <c r="D8" s="16" t="s">
        <v>13</v>
      </c>
      <c r="E8" s="57"/>
      <c r="F8" s="29"/>
      <c r="G8" s="29"/>
      <c r="H8" s="29"/>
      <c r="I8" s="29"/>
    </row>
    <row r="9" spans="1:9" ht="16.5">
      <c r="A9" s="30"/>
      <c r="D9" s="16" t="s">
        <v>14</v>
      </c>
      <c r="E9" s="57"/>
      <c r="F9" s="30"/>
      <c r="G9" s="29"/>
      <c r="H9" s="29"/>
      <c r="I9" s="29"/>
    </row>
    <row r="10" spans="1:9" ht="18.75">
      <c r="A10" s="28"/>
      <c r="D10" s="29"/>
      <c r="E10" s="29"/>
      <c r="F10" s="29"/>
      <c r="G10" s="29"/>
      <c r="H10" s="29"/>
      <c r="I10" s="29"/>
    </row>
    <row r="11" spans="1:9" ht="18.75">
      <c r="A11" s="28"/>
      <c r="D11" s="16"/>
      <c r="E11" s="16"/>
      <c r="F11" s="16"/>
      <c r="G11" s="29"/>
      <c r="H11" s="29"/>
      <c r="I11" s="29"/>
    </row>
    <row r="12" spans="1:7" ht="18.75">
      <c r="A12" s="28" t="s">
        <v>15</v>
      </c>
      <c r="D12" s="16" t="s">
        <v>10</v>
      </c>
      <c r="E12" s="54"/>
      <c r="F12" s="54"/>
      <c r="G12" s="55"/>
    </row>
    <row r="13" spans="4:9" ht="16.5">
      <c r="D13" s="16"/>
      <c r="E13" s="54"/>
      <c r="F13" s="54"/>
      <c r="G13" s="57"/>
      <c r="H13" s="29"/>
      <c r="I13" s="29"/>
    </row>
    <row r="14" spans="4:9" ht="16.5">
      <c r="D14" s="16"/>
      <c r="E14" s="54"/>
      <c r="F14" s="54"/>
      <c r="G14" s="57"/>
      <c r="H14" s="29"/>
      <c r="I14" s="29"/>
    </row>
    <row r="15" spans="1:9" ht="18.75">
      <c r="A15" s="28" t="s">
        <v>16</v>
      </c>
      <c r="D15" s="16" t="s">
        <v>17</v>
      </c>
      <c r="E15" s="54"/>
      <c r="F15" s="54"/>
      <c r="G15" s="57"/>
      <c r="H15" s="29"/>
      <c r="I15" s="29"/>
    </row>
    <row r="16" spans="4:9" ht="16.5">
      <c r="D16" s="16"/>
      <c r="E16" s="54"/>
      <c r="F16" s="54"/>
      <c r="G16" s="57"/>
      <c r="H16" s="29"/>
      <c r="I16" s="29"/>
    </row>
    <row r="17" spans="1:9" ht="18.75">
      <c r="A17" s="28" t="s">
        <v>18</v>
      </c>
      <c r="D17" s="16" t="s">
        <v>19</v>
      </c>
      <c r="E17" s="54"/>
      <c r="F17" s="54"/>
      <c r="G17" s="57"/>
      <c r="H17" s="29"/>
      <c r="I17" s="29"/>
    </row>
    <row r="18" spans="1:9" ht="18.75">
      <c r="A18" s="28"/>
      <c r="D18" s="16"/>
      <c r="E18" s="54"/>
      <c r="F18" s="54"/>
      <c r="G18" s="57"/>
      <c r="H18" s="29"/>
      <c r="I18" s="29"/>
    </row>
    <row r="19" spans="1:9" ht="18.75">
      <c r="A19" s="28"/>
      <c r="D19" s="16"/>
      <c r="E19" s="54"/>
      <c r="F19" s="54"/>
      <c r="G19" s="57"/>
      <c r="H19" s="29"/>
      <c r="I19" s="29"/>
    </row>
    <row r="20" spans="1:9" ht="18.75">
      <c r="A20" s="28" t="s">
        <v>20</v>
      </c>
      <c r="B20" s="28"/>
      <c r="C20" s="28"/>
      <c r="D20" s="16" t="s">
        <v>21</v>
      </c>
      <c r="E20" s="54"/>
      <c r="F20" s="54"/>
      <c r="G20" s="57"/>
      <c r="H20" s="29"/>
      <c r="I20" s="29"/>
    </row>
    <row r="21" spans="1:9" ht="18.75">
      <c r="A21" s="28"/>
      <c r="B21" s="28"/>
      <c r="C21" s="28"/>
      <c r="D21" s="16"/>
      <c r="E21" s="54"/>
      <c r="F21" s="54"/>
      <c r="G21" s="57"/>
      <c r="H21" s="29"/>
      <c r="I21" s="29"/>
    </row>
    <row r="22" spans="1:9" ht="18.75">
      <c r="A22" s="28"/>
      <c r="B22" s="28"/>
      <c r="C22" s="28"/>
      <c r="D22" s="16"/>
      <c r="E22" s="54"/>
      <c r="F22" s="54"/>
      <c r="G22" s="57"/>
      <c r="H22" s="29"/>
      <c r="I22" s="29"/>
    </row>
    <row r="23" spans="1:9" ht="18.75">
      <c r="A23" s="28" t="s">
        <v>22</v>
      </c>
      <c r="B23" s="28"/>
      <c r="C23" s="28"/>
      <c r="D23" s="16" t="s">
        <v>23</v>
      </c>
      <c r="E23" s="54"/>
      <c r="F23" s="54"/>
      <c r="G23" s="57"/>
      <c r="H23" s="29"/>
      <c r="I23" s="29"/>
    </row>
    <row r="24" spans="1:9" ht="18.75">
      <c r="A24" s="28"/>
      <c r="B24" s="28"/>
      <c r="C24" s="28"/>
      <c r="D24" s="16"/>
      <c r="E24" s="54"/>
      <c r="F24" s="54"/>
      <c r="G24" s="57"/>
      <c r="H24" s="29"/>
      <c r="I24" s="29"/>
    </row>
    <row r="25" spans="1:9" ht="18.75">
      <c r="A25" s="28"/>
      <c r="D25" s="16"/>
      <c r="E25" s="54"/>
      <c r="F25" s="54"/>
      <c r="G25" s="55"/>
      <c r="H25" s="28"/>
      <c r="I25" s="28"/>
    </row>
    <row r="26" spans="1:7" ht="18.75">
      <c r="A26" s="28" t="s">
        <v>24</v>
      </c>
      <c r="D26" s="16" t="s">
        <v>25</v>
      </c>
      <c r="E26" s="54"/>
      <c r="F26" s="54"/>
      <c r="G26" s="55"/>
    </row>
    <row r="27" spans="1:7" ht="18.75">
      <c r="A27" s="28"/>
      <c r="D27" s="16" t="s">
        <v>26</v>
      </c>
      <c r="E27" s="54"/>
      <c r="F27" s="54"/>
      <c r="G27" s="55"/>
    </row>
    <row r="28" spans="1:7" ht="18.75">
      <c r="A28" s="28"/>
      <c r="D28" s="29"/>
      <c r="E28" s="57"/>
      <c r="F28" s="57"/>
      <c r="G28" s="55"/>
    </row>
    <row r="29" spans="1:7" ht="18.75">
      <c r="A29" s="28"/>
      <c r="D29" s="16"/>
      <c r="E29" s="55"/>
      <c r="F29" s="55"/>
      <c r="G29" s="55"/>
    </row>
    <row r="30" spans="1:7" ht="18.75">
      <c r="A30" s="28" t="s">
        <v>27</v>
      </c>
      <c r="C30" s="62"/>
      <c r="D30" s="16" t="s">
        <v>28</v>
      </c>
      <c r="E30" s="54"/>
      <c r="F30" s="55"/>
      <c r="G30" s="55"/>
    </row>
    <row r="31" spans="1:7" ht="18.75">
      <c r="A31" s="28"/>
      <c r="C31" s="62"/>
      <c r="D31" s="16" t="s">
        <v>29</v>
      </c>
      <c r="E31" s="54"/>
      <c r="F31" s="55"/>
      <c r="G31" s="58"/>
    </row>
    <row r="32" spans="1:7" ht="18.75">
      <c r="A32" s="28"/>
      <c r="C32" s="62"/>
      <c r="D32" s="16" t="s">
        <v>30</v>
      </c>
      <c r="E32" s="54"/>
      <c r="F32" s="55"/>
      <c r="G32" s="58"/>
    </row>
    <row r="33" spans="1:7" ht="18.75">
      <c r="A33" s="28"/>
      <c r="C33" s="62"/>
      <c r="D33" s="16" t="s">
        <v>31</v>
      </c>
      <c r="E33" s="54"/>
      <c r="F33" s="55"/>
      <c r="G33" s="58"/>
    </row>
    <row r="34" spans="1:7" ht="18.75">
      <c r="A34" s="28"/>
      <c r="D34" s="16"/>
      <c r="E34" s="58"/>
      <c r="F34" s="55"/>
      <c r="G34" s="58"/>
    </row>
    <row r="35" spans="1:9" ht="18.75">
      <c r="A35" s="28" t="s">
        <v>32</v>
      </c>
      <c r="D35" s="16" t="s">
        <v>33</v>
      </c>
      <c r="E35" s="54"/>
      <c r="F35" s="54"/>
      <c r="G35" s="54"/>
      <c r="H35" s="28"/>
      <c r="I35" s="28"/>
    </row>
    <row r="36" spans="1:9" ht="18.75">
      <c r="A36" s="28"/>
      <c r="D36" s="16" t="s">
        <v>34</v>
      </c>
      <c r="E36" s="54"/>
      <c r="F36" s="54"/>
      <c r="G36" s="54"/>
      <c r="H36" s="28"/>
      <c r="I36" s="28"/>
    </row>
    <row r="37" spans="1:7" ht="18.75">
      <c r="A37" s="28"/>
      <c r="D37" s="16" t="s">
        <v>35</v>
      </c>
      <c r="E37" s="54"/>
      <c r="F37" s="54"/>
      <c r="G37" s="54"/>
    </row>
    <row r="38" spans="1:7" ht="18.75">
      <c r="A38" s="28"/>
      <c r="D38" s="16" t="s">
        <v>36</v>
      </c>
      <c r="E38" s="54"/>
      <c r="F38" s="54"/>
      <c r="G38" s="54"/>
    </row>
    <row r="39" spans="1:7" ht="18.75">
      <c r="A39" s="28"/>
      <c r="D39" s="16" t="s">
        <v>37</v>
      </c>
      <c r="E39" s="54"/>
      <c r="F39" s="54"/>
      <c r="G39" s="54"/>
    </row>
    <row r="40" spans="1:7" ht="18.75">
      <c r="A40" s="28"/>
      <c r="D40" s="16" t="s">
        <v>38</v>
      </c>
      <c r="E40" s="54"/>
      <c r="F40" s="54"/>
      <c r="G40" s="54"/>
    </row>
    <row r="41" spans="1:7" ht="18.75">
      <c r="A41" s="28"/>
      <c r="D41" s="16" t="s">
        <v>39</v>
      </c>
      <c r="E41" s="54"/>
      <c r="F41" s="54"/>
      <c r="G41" s="54"/>
    </row>
    <row r="42" spans="1:7" ht="18.75">
      <c r="A42" s="28"/>
      <c r="D42" s="16"/>
      <c r="E42" s="58"/>
      <c r="F42" s="55"/>
      <c r="G42" s="58"/>
    </row>
    <row r="43" spans="1:7" ht="18.75">
      <c r="A43" s="28" t="s">
        <v>40</v>
      </c>
      <c r="D43" s="29" t="s">
        <v>41</v>
      </c>
      <c r="E43" s="142"/>
      <c r="F43" s="58"/>
      <c r="G43" s="58"/>
    </row>
    <row r="44" spans="1:7" ht="18.75">
      <c r="A44" s="28"/>
      <c r="E44" s="58"/>
      <c r="F44" s="55"/>
      <c r="G44" s="58"/>
    </row>
    <row r="45" spans="1:6" ht="18.75">
      <c r="A45" s="28"/>
      <c r="F45" s="28"/>
    </row>
    <row r="46" spans="1:6" ht="18.75">
      <c r="A46" s="28"/>
      <c r="F46" s="28"/>
    </row>
    <row r="47" spans="1:6" ht="18.75">
      <c r="A47" s="28"/>
      <c r="F47" s="28"/>
    </row>
    <row r="48" spans="1:6" ht="18.75">
      <c r="A48" s="28"/>
      <c r="F48" s="28"/>
    </row>
    <row r="49" spans="1:6" ht="18.75">
      <c r="A49" s="28"/>
      <c r="F49" s="28"/>
    </row>
    <row r="50" spans="1:6" ht="18.75">
      <c r="A50" s="28"/>
      <c r="F50" s="28"/>
    </row>
    <row r="51" spans="1:6" ht="18.75">
      <c r="A51" s="28"/>
      <c r="F51" s="28"/>
    </row>
    <row r="52" ht="12.75"/>
    <row r="53" ht="12.75"/>
    <row r="54" ht="12.75"/>
    <row r="55" ht="12.75"/>
    <row r="56" ht="12.75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61.7109375" style="14" customWidth="1"/>
    <col min="2" max="2" width="10.8515625" style="37" customWidth="1"/>
    <col min="3" max="3" width="11.8515625" style="37" customWidth="1"/>
    <col min="4" max="4" width="2.140625" style="37" customWidth="1"/>
    <col min="5" max="6" width="10.00390625" style="37" customWidth="1"/>
    <col min="7" max="7" width="7.421875" style="14" customWidth="1"/>
    <col min="8" max="16384" width="9.140625" style="14" customWidth="1"/>
  </cols>
  <sheetData>
    <row r="1" spans="1:6" ht="15">
      <c r="A1" s="278" t="str">
        <f>'Cover '!D1</f>
        <v>"Sopharma" S.A. </v>
      </c>
      <c r="B1" s="279"/>
      <c r="C1" s="279"/>
      <c r="D1" s="279"/>
      <c r="E1" s="279"/>
      <c r="F1" s="199"/>
    </row>
    <row r="2" spans="1:6" s="40" customFormat="1" ht="15">
      <c r="A2" s="280" t="s">
        <v>42</v>
      </c>
      <c r="B2" s="281"/>
      <c r="C2" s="281"/>
      <c r="D2" s="281"/>
      <c r="E2" s="281"/>
      <c r="F2" s="191"/>
    </row>
    <row r="3" spans="1:6" ht="15">
      <c r="A3" s="81" t="s">
        <v>43</v>
      </c>
      <c r="B3" s="82"/>
      <c r="C3" s="217"/>
      <c r="D3" s="82"/>
      <c r="E3" s="82"/>
      <c r="F3" s="82"/>
    </row>
    <row r="4" spans="1:6" ht="15" customHeight="1">
      <c r="A4" s="108"/>
      <c r="B4" s="282" t="s">
        <v>44</v>
      </c>
      <c r="C4" s="283" t="s">
        <v>3</v>
      </c>
      <c r="D4" s="83"/>
      <c r="E4" s="283" t="s">
        <v>2</v>
      </c>
      <c r="F4" s="192"/>
    </row>
    <row r="5" spans="1:6" ht="12.75" customHeight="1">
      <c r="A5" s="121"/>
      <c r="B5" s="282"/>
      <c r="C5" s="283"/>
      <c r="D5" s="83"/>
      <c r="E5" s="283"/>
      <c r="F5" s="192"/>
    </row>
    <row r="6" spans="1:6" ht="15" customHeight="1">
      <c r="A6" s="109"/>
      <c r="C6" s="218"/>
      <c r="E6" s="140"/>
      <c r="F6" s="140"/>
    </row>
    <row r="7" ht="15">
      <c r="A7" s="100"/>
    </row>
    <row r="8" spans="1:7" ht="15">
      <c r="A8" s="40" t="s">
        <v>45</v>
      </c>
      <c r="B8" s="37">
        <v>3</v>
      </c>
      <c r="C8" s="219">
        <v>137778</v>
      </c>
      <c r="D8" s="219"/>
      <c r="E8" s="219">
        <v>140845</v>
      </c>
      <c r="F8" s="125"/>
      <c r="G8" s="133"/>
    </row>
    <row r="9" spans="1:8" ht="15">
      <c r="A9" s="40" t="s">
        <v>46</v>
      </c>
      <c r="B9" s="37">
        <v>4</v>
      </c>
      <c r="C9" s="220">
        <v>2901</v>
      </c>
      <c r="D9" s="177"/>
      <c r="E9" s="220">
        <v>3004</v>
      </c>
      <c r="F9" s="125"/>
      <c r="G9" s="111"/>
      <c r="H9" s="112"/>
    </row>
    <row r="10" spans="1:8" ht="27" customHeight="1">
      <c r="A10" s="39" t="s">
        <v>47</v>
      </c>
      <c r="C10" s="219">
        <f>3246-322</f>
        <v>2924</v>
      </c>
      <c r="D10" s="125"/>
      <c r="E10" s="219">
        <v>12960</v>
      </c>
      <c r="F10" s="125"/>
      <c r="G10" s="111"/>
      <c r="H10" s="112"/>
    </row>
    <row r="11" spans="1:8" ht="15">
      <c r="A11" s="40" t="s">
        <v>48</v>
      </c>
      <c r="B11" s="104">
        <v>5</v>
      </c>
      <c r="C11" s="219">
        <v>-44603</v>
      </c>
      <c r="D11" s="125"/>
      <c r="E11" s="219">
        <v>-52936</v>
      </c>
      <c r="F11" s="125"/>
      <c r="G11" s="111"/>
      <c r="H11" s="112"/>
    </row>
    <row r="12" spans="1:8" ht="15">
      <c r="A12" s="40" t="s">
        <v>49</v>
      </c>
      <c r="B12" s="37">
        <v>6</v>
      </c>
      <c r="C12" s="220">
        <v>-24131</v>
      </c>
      <c r="D12" s="125"/>
      <c r="E12" s="220">
        <v>-25217</v>
      </c>
      <c r="F12" s="125"/>
      <c r="G12" s="111"/>
      <c r="H12" s="112"/>
    </row>
    <row r="13" spans="1:8" ht="15">
      <c r="A13" s="40" t="s">
        <v>50</v>
      </c>
      <c r="B13" s="37">
        <v>7</v>
      </c>
      <c r="C13" s="219">
        <v>-34537</v>
      </c>
      <c r="D13" s="125"/>
      <c r="E13" s="219">
        <v>-38080</v>
      </c>
      <c r="F13" s="125"/>
      <c r="G13" s="111"/>
      <c r="H13" s="112"/>
    </row>
    <row r="14" spans="1:8" ht="15">
      <c r="A14" s="40" t="s">
        <v>51</v>
      </c>
      <c r="B14" s="37" t="s">
        <v>6</v>
      </c>
      <c r="C14" s="219">
        <v>-13207</v>
      </c>
      <c r="D14" s="125"/>
      <c r="E14" s="219">
        <v>-13706</v>
      </c>
      <c r="F14" s="125"/>
      <c r="G14" s="111"/>
      <c r="H14" s="112"/>
    </row>
    <row r="15" spans="1:8" ht="15">
      <c r="A15" s="40" t="s">
        <v>52</v>
      </c>
      <c r="B15" s="246">
        <v>8</v>
      </c>
      <c r="C15" s="219">
        <v>-2125</v>
      </c>
      <c r="D15" s="96"/>
      <c r="E15" s="219">
        <v>-6369</v>
      </c>
      <c r="F15" s="125"/>
      <c r="G15" s="111"/>
      <c r="H15" s="112"/>
    </row>
    <row r="16" spans="1:8" ht="15">
      <c r="A16" s="81" t="s">
        <v>53</v>
      </c>
      <c r="C16" s="221">
        <f>SUM(C8:C15)</f>
        <v>25000</v>
      </c>
      <c r="D16" s="125"/>
      <c r="E16" s="221">
        <f>SUM(E8:E15)</f>
        <v>20501</v>
      </c>
      <c r="F16" s="200"/>
      <c r="G16" s="111"/>
      <c r="H16" s="112"/>
    </row>
    <row r="17" spans="1:6" ht="7.5" customHeight="1">
      <c r="A17" s="40"/>
      <c r="C17" s="222"/>
      <c r="D17" s="96"/>
      <c r="E17" s="222"/>
      <c r="F17" s="126"/>
    </row>
    <row r="18" spans="1:6" ht="15" customHeight="1">
      <c r="A18" s="275" t="s">
        <v>191</v>
      </c>
      <c r="B18" s="246">
        <v>9</v>
      </c>
      <c r="C18" s="220">
        <v>-2050</v>
      </c>
      <c r="D18" s="96"/>
      <c r="E18" s="219">
        <v>-1072</v>
      </c>
      <c r="F18" s="126"/>
    </row>
    <row r="19" spans="1:6" ht="9" customHeight="1">
      <c r="A19" s="40"/>
      <c r="C19" s="222"/>
      <c r="D19" s="96"/>
      <c r="E19" s="222"/>
      <c r="F19" s="126"/>
    </row>
    <row r="20" spans="1:6" ht="15">
      <c r="A20" s="40" t="s">
        <v>54</v>
      </c>
      <c r="B20" s="37">
        <v>10</v>
      </c>
      <c r="C20" s="219">
        <v>3352</v>
      </c>
      <c r="D20" s="96"/>
      <c r="E20" s="219">
        <v>11722</v>
      </c>
      <c r="F20" s="125"/>
    </row>
    <row r="21" spans="1:6" ht="15">
      <c r="A21" s="40" t="s">
        <v>55</v>
      </c>
      <c r="B21" s="37">
        <v>11</v>
      </c>
      <c r="C21" s="219">
        <v>-1442</v>
      </c>
      <c r="D21" s="125"/>
      <c r="E21" s="219">
        <v>-7366</v>
      </c>
      <c r="F21" s="125"/>
    </row>
    <row r="22" spans="1:6" ht="15">
      <c r="A22" s="100" t="s">
        <v>56</v>
      </c>
      <c r="C22" s="221">
        <f>C20+C21</f>
        <v>1910</v>
      </c>
      <c r="D22" s="125"/>
      <c r="E22" s="221">
        <f>E20+E21</f>
        <v>4356</v>
      </c>
      <c r="F22" s="200"/>
    </row>
    <row r="23" spans="1:6" ht="8.25" customHeight="1">
      <c r="A23" s="84"/>
      <c r="C23" s="222"/>
      <c r="D23" s="101"/>
      <c r="E23" s="222"/>
      <c r="F23" s="126"/>
    </row>
    <row r="24" spans="1:6" ht="15">
      <c r="A24" s="81" t="s">
        <v>57</v>
      </c>
      <c r="C24" s="223">
        <f>C16+C22+C18</f>
        <v>24860</v>
      </c>
      <c r="D24" s="96"/>
      <c r="E24" s="223">
        <f>E16+E22+E18</f>
        <v>23785</v>
      </c>
      <c r="F24" s="200"/>
    </row>
    <row r="25" spans="1:6" ht="7.5" customHeight="1">
      <c r="A25" s="81"/>
      <c r="C25" s="224"/>
      <c r="D25" s="96"/>
      <c r="E25" s="224"/>
      <c r="F25" s="127"/>
    </row>
    <row r="26" spans="1:6" ht="15">
      <c r="A26" s="40" t="s">
        <v>58</v>
      </c>
      <c r="C26" s="219">
        <f>-2657+205</f>
        <v>-2452</v>
      </c>
      <c r="D26" s="96"/>
      <c r="E26" s="219">
        <v>-1651</v>
      </c>
      <c r="F26" s="125"/>
    </row>
    <row r="27" spans="1:6" ht="15">
      <c r="A27" s="81"/>
      <c r="B27" s="36"/>
      <c r="C27" s="225"/>
      <c r="D27" s="125"/>
      <c r="E27" s="225"/>
      <c r="F27" s="201"/>
    </row>
    <row r="28" spans="1:8" ht="15">
      <c r="A28" s="81" t="s">
        <v>59</v>
      </c>
      <c r="B28" s="138"/>
      <c r="C28" s="223">
        <f>C24+C26</f>
        <v>22408</v>
      </c>
      <c r="D28" s="97"/>
      <c r="E28" s="223">
        <f>E24+E26</f>
        <v>22134</v>
      </c>
      <c r="F28" s="200"/>
      <c r="G28" s="111"/>
      <c r="H28" s="112"/>
    </row>
    <row r="29" spans="1:6" ht="8.25" customHeight="1">
      <c r="A29" s="81"/>
      <c r="B29" s="36"/>
      <c r="C29" s="226"/>
      <c r="D29" s="97"/>
      <c r="E29" s="226"/>
      <c r="F29" s="122"/>
    </row>
    <row r="30" spans="1:6" ht="15">
      <c r="A30" s="99" t="s">
        <v>60</v>
      </c>
      <c r="B30" s="119"/>
      <c r="C30" s="227"/>
      <c r="D30" s="36"/>
      <c r="E30" s="227"/>
      <c r="F30" s="132"/>
    </row>
    <row r="31" spans="1:6" ht="30">
      <c r="A31" s="118" t="s">
        <v>61</v>
      </c>
      <c r="B31" s="119"/>
      <c r="C31" s="228"/>
      <c r="D31" s="123"/>
      <c r="E31" s="228"/>
      <c r="F31" s="143"/>
    </row>
    <row r="32" spans="1:6" ht="30">
      <c r="A32" s="180" t="s">
        <v>62</v>
      </c>
      <c r="B32" s="246">
        <v>18</v>
      </c>
      <c r="C32" s="229">
        <v>66</v>
      </c>
      <c r="D32" s="96"/>
      <c r="E32" s="144">
        <v>-647</v>
      </c>
      <c r="F32" s="143"/>
    </row>
    <row r="33" spans="1:6" ht="15">
      <c r="A33" s="276" t="s">
        <v>192</v>
      </c>
      <c r="B33" s="119"/>
      <c r="C33" s="144">
        <v>0</v>
      </c>
      <c r="D33" s="270"/>
      <c r="E33" s="144">
        <v>-41</v>
      </c>
      <c r="F33" s="143"/>
    </row>
    <row r="34" spans="1:11" ht="30">
      <c r="A34" s="276" t="s">
        <v>193</v>
      </c>
      <c r="B34" s="246"/>
      <c r="C34" s="271">
        <v>0</v>
      </c>
      <c r="D34" s="145"/>
      <c r="E34" s="271">
        <v>4</v>
      </c>
      <c r="F34" s="144"/>
      <c r="I34" s="111"/>
      <c r="K34" s="111"/>
    </row>
    <row r="35" spans="1:6" ht="15">
      <c r="A35" s="102" t="s">
        <v>63</v>
      </c>
      <c r="B35" s="37">
        <v>12</v>
      </c>
      <c r="C35" s="146">
        <f>SUM(C32:C34)</f>
        <v>66</v>
      </c>
      <c r="D35" s="145"/>
      <c r="E35" s="146">
        <f>SUM(E32:E34)</f>
        <v>-684</v>
      </c>
      <c r="F35" s="202"/>
    </row>
    <row r="36" spans="1:6" ht="9" customHeight="1">
      <c r="A36" s="102"/>
      <c r="C36" s="230"/>
      <c r="D36" s="213"/>
      <c r="E36" s="230"/>
      <c r="F36" s="203"/>
    </row>
    <row r="37" spans="1:6" ht="15.75" thickBot="1">
      <c r="A37" s="102" t="s">
        <v>64</v>
      </c>
      <c r="B37" s="119"/>
      <c r="C37" s="231">
        <f>C35+C28</f>
        <v>22474</v>
      </c>
      <c r="D37" s="117"/>
      <c r="E37" s="231">
        <f>E35+E28</f>
        <v>21450</v>
      </c>
      <c r="F37" s="204"/>
    </row>
    <row r="38" spans="1:6" ht="9.75" customHeight="1" thickTop="1">
      <c r="A38" s="103"/>
      <c r="B38" s="119"/>
      <c r="C38" s="232"/>
      <c r="D38" s="117"/>
      <c r="E38" s="232"/>
      <c r="F38" s="124"/>
    </row>
    <row r="39" spans="1:6" ht="9.75" customHeight="1">
      <c r="A39" s="103"/>
      <c r="B39" s="119"/>
      <c r="C39" s="232"/>
      <c r="D39" s="117"/>
      <c r="E39" s="232"/>
      <c r="F39" s="124"/>
    </row>
    <row r="40" spans="1:6" ht="15">
      <c r="A40" s="40" t="s">
        <v>65</v>
      </c>
      <c r="B40" s="37">
        <v>26</v>
      </c>
      <c r="C40" s="214">
        <v>0.18</v>
      </c>
      <c r="D40" s="215"/>
      <c r="E40" s="214">
        <v>0.18</v>
      </c>
      <c r="F40" s="150"/>
    </row>
    <row r="41" spans="1:4" ht="15">
      <c r="A41" s="53"/>
      <c r="D41" s="147"/>
    </row>
    <row r="42" spans="1:4" ht="15">
      <c r="A42" s="53"/>
      <c r="D42" s="147"/>
    </row>
    <row r="43" spans="1:4" ht="15">
      <c r="A43" s="53"/>
      <c r="D43" s="147"/>
    </row>
    <row r="44" spans="1:3" ht="15">
      <c r="A44" s="266" t="s">
        <v>66</v>
      </c>
      <c r="C44" s="139"/>
    </row>
    <row r="45" spans="1:3" ht="15">
      <c r="A45" s="95"/>
      <c r="C45" s="139"/>
    </row>
    <row r="46" spans="1:3" ht="15">
      <c r="A46" s="95"/>
      <c r="C46" s="139"/>
    </row>
    <row r="48" spans="1:3" ht="15">
      <c r="A48" s="13" t="s">
        <v>15</v>
      </c>
      <c r="C48" s="36"/>
    </row>
    <row r="49" ht="15">
      <c r="A49" s="267" t="s">
        <v>195</v>
      </c>
    </row>
    <row r="50" ht="15">
      <c r="A50" s="72"/>
    </row>
    <row r="51" ht="15">
      <c r="A51" s="13" t="s">
        <v>67</v>
      </c>
    </row>
    <row r="52" ht="15">
      <c r="A52" s="267" t="s">
        <v>19</v>
      </c>
    </row>
    <row r="53" ht="15">
      <c r="A53" s="72"/>
    </row>
    <row r="54" ht="15">
      <c r="A54" s="77" t="s">
        <v>20</v>
      </c>
    </row>
    <row r="55" ht="15">
      <c r="A55" s="267" t="s">
        <v>68</v>
      </c>
    </row>
    <row r="56" ht="15">
      <c r="A56" s="135"/>
    </row>
    <row r="57" ht="15">
      <c r="A57" s="135"/>
    </row>
    <row r="58" ht="15">
      <c r="A58" s="135"/>
    </row>
    <row r="59" ht="15">
      <c r="A59" s="241"/>
    </row>
    <row r="60" spans="1:2" ht="15">
      <c r="A60" s="137"/>
      <c r="B60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9.140625" style="0" customWidth="1"/>
    <col min="2" max="2" width="10.421875" style="0" customWidth="1"/>
    <col min="3" max="3" width="17.00390625" style="0" customWidth="1"/>
    <col min="4" max="4" width="2.28125" style="0" customWidth="1"/>
    <col min="5" max="5" width="17.57421875" style="0" customWidth="1"/>
    <col min="6" max="6" width="3.421875" style="0" bestFit="1" customWidth="1"/>
  </cols>
  <sheetData>
    <row r="1" spans="1:6" ht="14.25">
      <c r="A1" s="32" t="s">
        <v>69</v>
      </c>
      <c r="B1" s="78"/>
      <c r="C1" s="78"/>
      <c r="D1" s="78"/>
      <c r="E1" s="32"/>
      <c r="F1" s="32"/>
    </row>
    <row r="2" spans="1:6" ht="14.25">
      <c r="A2" s="33" t="s">
        <v>70</v>
      </c>
      <c r="B2" s="79"/>
      <c r="C2" s="79"/>
      <c r="D2" s="79"/>
      <c r="E2" s="33"/>
      <c r="F2" s="33"/>
    </row>
    <row r="3" spans="1:6" ht="14.25">
      <c r="A3" s="33" t="s">
        <v>71</v>
      </c>
      <c r="B3" s="80"/>
      <c r="C3" s="80"/>
      <c r="D3" s="80"/>
      <c r="E3" s="18"/>
      <c r="F3" s="18"/>
    </row>
    <row r="4" spans="1:6" ht="26.25" customHeight="1">
      <c r="A4" s="85"/>
      <c r="B4" s="282" t="s">
        <v>44</v>
      </c>
      <c r="C4" s="283" t="s">
        <v>72</v>
      </c>
      <c r="D4" s="83"/>
      <c r="E4" s="283" t="s">
        <v>73</v>
      </c>
      <c r="F4" s="148"/>
    </row>
    <row r="5" spans="2:6" ht="12" customHeight="1">
      <c r="B5" s="282"/>
      <c r="C5" s="284"/>
      <c r="D5" s="83"/>
      <c r="E5" s="284"/>
      <c r="F5" s="181"/>
    </row>
    <row r="6" spans="2:6" ht="15.75" customHeight="1">
      <c r="B6" s="107"/>
      <c r="C6" s="141"/>
      <c r="D6" s="83"/>
      <c r="E6" s="141"/>
      <c r="F6" s="182"/>
    </row>
    <row r="7" spans="1:6" ht="14.25">
      <c r="A7" s="33" t="s">
        <v>74</v>
      </c>
      <c r="B7" s="38"/>
      <c r="C7" s="38"/>
      <c r="D7" s="38"/>
      <c r="E7" s="38"/>
      <c r="F7" s="38"/>
    </row>
    <row r="8" spans="1:6" ht="14.25">
      <c r="A8" s="33" t="s">
        <v>75</v>
      </c>
      <c r="B8" s="35"/>
      <c r="C8" s="35"/>
      <c r="D8" s="35"/>
      <c r="E8" s="35"/>
      <c r="F8" s="35"/>
    </row>
    <row r="9" spans="1:6" ht="14.25">
      <c r="A9" s="18" t="s">
        <v>76</v>
      </c>
      <c r="B9" s="41">
        <v>13</v>
      </c>
      <c r="C9" s="151">
        <f>203115-2050</f>
        <v>201065</v>
      </c>
      <c r="D9" s="41"/>
      <c r="E9" s="151">
        <v>211681</v>
      </c>
      <c r="F9" s="63"/>
    </row>
    <row r="10" spans="1:6" ht="15">
      <c r="A10" s="23" t="s">
        <v>77</v>
      </c>
      <c r="B10" s="41">
        <v>14</v>
      </c>
      <c r="C10" s="151">
        <v>4248</v>
      </c>
      <c r="D10" s="41"/>
      <c r="E10" s="151">
        <v>4143</v>
      </c>
      <c r="F10" s="63"/>
    </row>
    <row r="11" spans="1:6" ht="14.25">
      <c r="A11" s="18" t="s">
        <v>78</v>
      </c>
      <c r="B11" s="41">
        <v>15</v>
      </c>
      <c r="C11" s="151">
        <v>48032</v>
      </c>
      <c r="D11" s="41"/>
      <c r="E11" s="151">
        <v>44759</v>
      </c>
      <c r="F11" s="63"/>
    </row>
    <row r="12" spans="1:6" ht="15">
      <c r="A12" s="23" t="s">
        <v>79</v>
      </c>
      <c r="B12" s="41">
        <v>16</v>
      </c>
      <c r="C12" s="151">
        <v>83908</v>
      </c>
      <c r="D12" s="41"/>
      <c r="E12" s="151">
        <v>86809</v>
      </c>
      <c r="F12" s="63"/>
    </row>
    <row r="13" spans="1:6" ht="15">
      <c r="A13" s="23" t="s">
        <v>80</v>
      </c>
      <c r="B13" s="41">
        <v>17</v>
      </c>
      <c r="C13" s="151">
        <v>10796</v>
      </c>
      <c r="D13" s="41"/>
      <c r="E13" s="151">
        <v>6062</v>
      </c>
      <c r="F13" s="63"/>
    </row>
    <row r="14" spans="1:6" ht="15">
      <c r="A14" s="152" t="s">
        <v>81</v>
      </c>
      <c r="B14" s="41">
        <v>18</v>
      </c>
      <c r="C14" s="151">
        <v>11896</v>
      </c>
      <c r="D14" s="41"/>
      <c r="E14" s="151">
        <v>11607</v>
      </c>
      <c r="F14" s="63"/>
    </row>
    <row r="15" spans="1:6" ht="30">
      <c r="A15" s="114" t="s">
        <v>82</v>
      </c>
      <c r="B15" s="41">
        <v>19</v>
      </c>
      <c r="C15" s="151">
        <v>51276</v>
      </c>
      <c r="D15" s="41"/>
      <c r="E15" s="151">
        <v>59725</v>
      </c>
      <c r="F15" s="178"/>
    </row>
    <row r="16" spans="1:6" ht="15">
      <c r="A16" s="114" t="s">
        <v>83</v>
      </c>
      <c r="B16" s="41">
        <v>20</v>
      </c>
      <c r="C16" s="151">
        <v>11079</v>
      </c>
      <c r="D16" s="41"/>
      <c r="E16" s="151">
        <v>11105</v>
      </c>
      <c r="F16" s="178"/>
    </row>
    <row r="17" spans="1:9" ht="14.25">
      <c r="A17" s="15"/>
      <c r="B17" s="129"/>
      <c r="C17" s="65">
        <f>SUM(C9:C16)</f>
        <v>422300</v>
      </c>
      <c r="D17" s="35"/>
      <c r="E17" s="65">
        <f>SUM(E9:E16)</f>
        <v>435891</v>
      </c>
      <c r="F17" s="66"/>
      <c r="I17" s="148" t="s">
        <v>1</v>
      </c>
    </row>
    <row r="18" spans="1:6" ht="14.25" customHeight="1">
      <c r="A18" s="33" t="s">
        <v>84</v>
      </c>
      <c r="B18" s="35"/>
      <c r="C18" s="64"/>
      <c r="D18" s="35"/>
      <c r="E18" s="64"/>
      <c r="F18" s="64"/>
    </row>
    <row r="19" spans="1:6" ht="14.25">
      <c r="A19" s="18" t="s">
        <v>85</v>
      </c>
      <c r="B19" s="41">
        <v>21</v>
      </c>
      <c r="C19" s="63">
        <v>67514</v>
      </c>
      <c r="D19" s="41"/>
      <c r="E19" s="63">
        <v>68160</v>
      </c>
      <c r="F19" s="63"/>
    </row>
    <row r="20" spans="1:6" ht="14.25">
      <c r="A20" s="18" t="s">
        <v>86</v>
      </c>
      <c r="B20" s="41">
        <v>22</v>
      </c>
      <c r="C20" s="63">
        <v>89046</v>
      </c>
      <c r="D20" s="179"/>
      <c r="E20" s="63">
        <f>113211+590+368</f>
        <v>114169</v>
      </c>
      <c r="F20" s="178"/>
    </row>
    <row r="21" spans="1:6" ht="14.25">
      <c r="A21" s="18" t="s">
        <v>87</v>
      </c>
      <c r="B21" s="41">
        <v>23</v>
      </c>
      <c r="C21" s="212">
        <v>23183</v>
      </c>
      <c r="D21" s="41"/>
      <c r="E21" s="212">
        <v>18382</v>
      </c>
      <c r="F21" s="178"/>
    </row>
    <row r="22" spans="1:6" ht="14.25">
      <c r="A22" s="15" t="s">
        <v>88</v>
      </c>
      <c r="B22" s="41" t="s">
        <v>4</v>
      </c>
      <c r="C22" s="63">
        <v>690</v>
      </c>
      <c r="D22" s="41"/>
      <c r="E22" s="63">
        <v>3903</v>
      </c>
      <c r="F22" s="178"/>
    </row>
    <row r="23" spans="1:6" ht="14.25">
      <c r="A23" s="15" t="s">
        <v>89</v>
      </c>
      <c r="B23" s="41" t="s">
        <v>5</v>
      </c>
      <c r="C23" s="63">
        <f>6652</f>
        <v>6652</v>
      </c>
      <c r="D23" s="41"/>
      <c r="E23" s="212">
        <v>6057</v>
      </c>
      <c r="F23" s="63"/>
    </row>
    <row r="24" spans="1:6" ht="14.25">
      <c r="A24" s="18" t="s">
        <v>90</v>
      </c>
      <c r="B24" s="41">
        <v>25</v>
      </c>
      <c r="C24" s="63">
        <v>5041</v>
      </c>
      <c r="D24" s="41"/>
      <c r="E24" s="63">
        <f>3956-180</f>
        <v>3776</v>
      </c>
      <c r="F24" s="63"/>
    </row>
    <row r="25" spans="1:6" ht="14.25">
      <c r="A25" s="33"/>
      <c r="B25" s="35"/>
      <c r="C25" s="65">
        <f>SUM(C19:C24)</f>
        <v>192126</v>
      </c>
      <c r="D25" s="35"/>
      <c r="E25" s="65">
        <f>SUM(E19:E24)</f>
        <v>214447</v>
      </c>
      <c r="F25" s="66"/>
    </row>
    <row r="26" spans="1:6" ht="8.25" customHeight="1">
      <c r="A26" s="33"/>
      <c r="B26" s="35"/>
      <c r="C26" s="66"/>
      <c r="D26" s="35"/>
      <c r="E26" s="66"/>
      <c r="F26" s="66"/>
    </row>
    <row r="27" spans="1:6" ht="15.75" customHeight="1" thickBot="1">
      <c r="A27" s="33" t="s">
        <v>91</v>
      </c>
      <c r="B27" s="129"/>
      <c r="C27" s="67">
        <f>SUM(C17+C25)</f>
        <v>614426</v>
      </c>
      <c r="D27" s="35"/>
      <c r="E27" s="67">
        <f>SUM(E17+E25)</f>
        <v>650338</v>
      </c>
      <c r="F27" s="66"/>
    </row>
    <row r="28" spans="1:6" ht="10.5" customHeight="1" thickTop="1">
      <c r="A28" s="18"/>
      <c r="B28" s="41"/>
      <c r="C28" s="64"/>
      <c r="D28" s="41"/>
      <c r="E28" s="64"/>
      <c r="F28" s="64"/>
    </row>
    <row r="29" spans="1:6" ht="15.75" customHeight="1">
      <c r="A29" s="33" t="s">
        <v>92</v>
      </c>
      <c r="B29" s="38"/>
      <c r="C29" s="86"/>
      <c r="D29" s="38"/>
      <c r="E29" s="86"/>
      <c r="F29" s="86"/>
    </row>
    <row r="30" spans="1:6" ht="17.25" customHeight="1">
      <c r="A30" s="33" t="s">
        <v>93</v>
      </c>
      <c r="B30" s="38"/>
      <c r="C30" s="86"/>
      <c r="D30" s="38"/>
      <c r="E30" s="86"/>
      <c r="F30" s="86"/>
    </row>
    <row r="31" spans="1:6" ht="14.25">
      <c r="A31" s="18" t="s">
        <v>94</v>
      </c>
      <c r="B31" s="75"/>
      <c r="C31" s="113">
        <v>134798</v>
      </c>
      <c r="D31" s="75"/>
      <c r="E31" s="113">
        <v>134798</v>
      </c>
      <c r="F31" s="113"/>
    </row>
    <row r="32" spans="1:7" ht="14.25">
      <c r="A32" s="18" t="s">
        <v>95</v>
      </c>
      <c r="B32" s="75"/>
      <c r="C32" s="113">
        <v>-37735</v>
      </c>
      <c r="D32" s="75"/>
      <c r="E32" s="113">
        <v>-33656</v>
      </c>
      <c r="F32" s="113"/>
      <c r="G32" s="98"/>
    </row>
    <row r="33" spans="1:6" ht="14.25">
      <c r="A33" s="18" t="s">
        <v>96</v>
      </c>
      <c r="B33" s="75"/>
      <c r="C33" s="113">
        <v>431116</v>
      </c>
      <c r="D33" s="75"/>
      <c r="E33" s="113">
        <v>408807</v>
      </c>
      <c r="F33" s="113"/>
    </row>
    <row r="34" spans="1:6" ht="14.25">
      <c r="A34" s="18" t="s">
        <v>97</v>
      </c>
      <c r="B34" s="75"/>
      <c r="C34" s="233">
        <f>29049-2050+205</f>
        <v>27204</v>
      </c>
      <c r="D34" s="75"/>
      <c r="E34" s="233">
        <f>26177+862</f>
        <v>27039</v>
      </c>
      <c r="F34" s="178"/>
    </row>
    <row r="35" spans="1:6" ht="14.25">
      <c r="A35" s="33"/>
      <c r="B35" s="38">
        <v>26</v>
      </c>
      <c r="C35" s="188">
        <f>SUM(C31:C34)</f>
        <v>555383</v>
      </c>
      <c r="D35" s="41"/>
      <c r="E35" s="188">
        <f>SUM(E31:E34)</f>
        <v>536988</v>
      </c>
      <c r="F35" s="69"/>
    </row>
    <row r="36" spans="1:6" ht="14.25">
      <c r="A36" s="33" t="s">
        <v>98</v>
      </c>
      <c r="B36" s="35"/>
      <c r="C36" s="75"/>
      <c r="D36" s="75"/>
      <c r="E36" s="75"/>
      <c r="F36" s="75"/>
    </row>
    <row r="37" spans="1:6" ht="14.25">
      <c r="A37" s="33" t="s">
        <v>99</v>
      </c>
      <c r="B37" s="75"/>
      <c r="C37" s="75"/>
      <c r="D37" s="75"/>
      <c r="E37" s="75"/>
      <c r="F37" s="64"/>
    </row>
    <row r="38" spans="1:6" ht="14.25">
      <c r="A38" s="18" t="s">
        <v>100</v>
      </c>
      <c r="B38" s="75">
        <v>27</v>
      </c>
      <c r="C38" s="63">
        <v>7</v>
      </c>
      <c r="D38" s="75"/>
      <c r="E38" s="63">
        <v>15</v>
      </c>
      <c r="F38" s="113"/>
    </row>
    <row r="39" spans="1:6" ht="15">
      <c r="A39" s="23" t="s">
        <v>101</v>
      </c>
      <c r="B39" s="75">
        <v>28</v>
      </c>
      <c r="C39" s="234">
        <f>5387-205</f>
        <v>5182</v>
      </c>
      <c r="D39" s="75"/>
      <c r="E39" s="234">
        <v>5358</v>
      </c>
      <c r="F39" s="178"/>
    </row>
    <row r="40" spans="1:6" ht="15">
      <c r="A40" s="120" t="s">
        <v>102</v>
      </c>
      <c r="B40" s="75">
        <v>29</v>
      </c>
      <c r="C40" s="63">
        <v>4112</v>
      </c>
      <c r="D40" s="75"/>
      <c r="E40" s="63">
        <v>4427</v>
      </c>
      <c r="F40" s="113"/>
    </row>
    <row r="41" spans="1:6" ht="15">
      <c r="A41" s="120" t="s">
        <v>103</v>
      </c>
      <c r="B41" s="75">
        <v>30</v>
      </c>
      <c r="C41" s="63">
        <v>933</v>
      </c>
      <c r="E41" s="63">
        <v>1533</v>
      </c>
      <c r="F41" s="113"/>
    </row>
    <row r="42" spans="1:7" ht="14.25">
      <c r="A42" s="18" t="s">
        <v>104</v>
      </c>
      <c r="B42" s="75">
        <v>31</v>
      </c>
      <c r="C42" s="63">
        <v>4995</v>
      </c>
      <c r="D42" s="75"/>
      <c r="E42" s="63">
        <v>4758</v>
      </c>
      <c r="F42" s="113"/>
      <c r="G42" s="98"/>
    </row>
    <row r="43" spans="1:6" ht="14.25">
      <c r="A43" s="15"/>
      <c r="B43" s="35"/>
      <c r="C43" s="188">
        <f>SUM(C38:C42)</f>
        <v>15229</v>
      </c>
      <c r="D43" s="35"/>
      <c r="E43" s="188">
        <f>SUM(E38:E42)</f>
        <v>16091</v>
      </c>
      <c r="F43" s="69"/>
    </row>
    <row r="44" spans="1:6" ht="6.75" customHeight="1">
      <c r="A44" s="15"/>
      <c r="B44" s="35"/>
      <c r="C44" s="205"/>
      <c r="D44" s="35"/>
      <c r="E44" s="205"/>
      <c r="F44" s="69"/>
    </row>
    <row r="45" spans="1:6" ht="14.25">
      <c r="A45" s="33" t="s">
        <v>105</v>
      </c>
      <c r="B45" s="88"/>
      <c r="C45" s="88"/>
      <c r="D45" s="88"/>
      <c r="E45" s="88"/>
      <c r="F45" s="89"/>
    </row>
    <row r="46" spans="1:6" ht="15">
      <c r="A46" s="24" t="s">
        <v>106</v>
      </c>
      <c r="B46" s="41">
        <v>32</v>
      </c>
      <c r="C46" s="63">
        <v>23616</v>
      </c>
      <c r="D46" s="216"/>
      <c r="E46" s="63">
        <v>73335</v>
      </c>
      <c r="F46" s="113"/>
    </row>
    <row r="47" spans="1:6" ht="15">
      <c r="A47" s="24" t="s">
        <v>107</v>
      </c>
      <c r="B47" s="41">
        <v>27</v>
      </c>
      <c r="C47" s="63">
        <v>9</v>
      </c>
      <c r="D47" s="41"/>
      <c r="E47" s="63">
        <v>2404</v>
      </c>
      <c r="F47" s="113"/>
    </row>
    <row r="48" spans="1:6" ht="15">
      <c r="A48" s="24" t="s">
        <v>108</v>
      </c>
      <c r="B48" s="41">
        <v>33</v>
      </c>
      <c r="C48" s="63">
        <v>6651</v>
      </c>
      <c r="D48" s="41"/>
      <c r="E48" s="63">
        <v>7218</v>
      </c>
      <c r="F48" s="113"/>
    </row>
    <row r="49" spans="1:6" ht="15">
      <c r="A49" s="24" t="s">
        <v>109</v>
      </c>
      <c r="B49" s="41">
        <v>34</v>
      </c>
      <c r="C49" s="63">
        <v>1802</v>
      </c>
      <c r="D49" s="41"/>
      <c r="E49" s="63">
        <v>1273</v>
      </c>
      <c r="F49" s="113"/>
    </row>
    <row r="50" spans="1:6" ht="15">
      <c r="A50" s="24" t="s">
        <v>110</v>
      </c>
      <c r="B50" s="41">
        <v>35</v>
      </c>
      <c r="C50" s="63">
        <v>1535</v>
      </c>
      <c r="D50" s="41"/>
      <c r="E50" s="63">
        <f>1996+96</f>
        <v>2092</v>
      </c>
      <c r="F50" s="113"/>
    </row>
    <row r="51" spans="1:6" ht="16.5" customHeight="1">
      <c r="A51" s="52" t="s">
        <v>111</v>
      </c>
      <c r="B51" s="41">
        <v>36</v>
      </c>
      <c r="C51" s="63">
        <v>7421</v>
      </c>
      <c r="D51" s="41"/>
      <c r="E51" s="63">
        <v>7507</v>
      </c>
      <c r="F51" s="113"/>
    </row>
    <row r="52" spans="1:6" ht="15">
      <c r="A52" s="24" t="s">
        <v>112</v>
      </c>
      <c r="B52" s="41">
        <v>37</v>
      </c>
      <c r="C52" s="63">
        <v>2780</v>
      </c>
      <c r="D52" s="41"/>
      <c r="E52" s="63">
        <f>3611-1-180</f>
        <v>3430</v>
      </c>
      <c r="F52" s="178"/>
    </row>
    <row r="53" spans="1:6" ht="14.25">
      <c r="A53" s="33"/>
      <c r="B53" s="35"/>
      <c r="C53" s="68">
        <f>SUM(C46:C52)</f>
        <v>43814</v>
      </c>
      <c r="D53" s="35"/>
      <c r="E53" s="68">
        <f>SUM(E46:E52)</f>
        <v>97259</v>
      </c>
      <c r="F53" s="69"/>
    </row>
    <row r="54" spans="1:6" ht="6.75" customHeight="1">
      <c r="A54" s="33"/>
      <c r="B54" s="35"/>
      <c r="C54" s="69"/>
      <c r="D54" s="35"/>
      <c r="E54" s="69"/>
      <c r="F54" s="69"/>
    </row>
    <row r="55" spans="1:6" ht="14.25">
      <c r="A55" s="87" t="s">
        <v>113</v>
      </c>
      <c r="B55" s="35"/>
      <c r="C55" s="70">
        <f>C43+C53</f>
        <v>59043</v>
      </c>
      <c r="D55" s="35"/>
      <c r="E55" s="70">
        <f>E43+E53</f>
        <v>113350</v>
      </c>
      <c r="F55" s="69"/>
    </row>
    <row r="56" spans="1:6" ht="5.25" customHeight="1">
      <c r="A56" s="90"/>
      <c r="B56" s="35"/>
      <c r="C56" s="69"/>
      <c r="D56" s="35"/>
      <c r="E56" s="69"/>
      <c r="F56" s="69"/>
    </row>
    <row r="57" spans="1:6" ht="15" thickBot="1">
      <c r="A57" s="33" t="s">
        <v>114</v>
      </c>
      <c r="B57" s="35"/>
      <c r="C57" s="71">
        <f>C35+C55</f>
        <v>614426</v>
      </c>
      <c r="D57" s="35"/>
      <c r="E57" s="71">
        <f>E35+E55</f>
        <v>650338</v>
      </c>
      <c r="F57" s="69"/>
    </row>
    <row r="58" spans="1:6" ht="7.5" customHeight="1" thickTop="1">
      <c r="A58" s="18"/>
      <c r="B58" s="41"/>
      <c r="C58" s="116"/>
      <c r="D58" s="41"/>
      <c r="E58" s="116"/>
      <c r="F58" s="116"/>
    </row>
    <row r="59" spans="1:6" ht="17.25" customHeight="1">
      <c r="A59" s="18"/>
      <c r="B59" s="41"/>
      <c r="C59" s="116"/>
      <c r="D59" s="41"/>
      <c r="E59" s="116"/>
      <c r="F59" s="116"/>
    </row>
    <row r="60" spans="1:6" ht="15" customHeight="1">
      <c r="A60" s="93" t="str">
        <f>'IS'!A44</f>
        <v>Załączniki na stronach od 5 do 134 stanowią integralną część jednostkowego sprawozdania finansowego.</v>
      </c>
      <c r="B60" s="94"/>
      <c r="C60" s="134"/>
      <c r="D60" s="134"/>
      <c r="E60" s="134"/>
      <c r="F60" s="134"/>
    </row>
    <row r="61" spans="1:6" ht="6.75" customHeight="1">
      <c r="A61" s="93"/>
      <c r="B61" s="94"/>
      <c r="C61" s="134"/>
      <c r="D61" s="134"/>
      <c r="E61" s="134"/>
      <c r="F61" s="134"/>
    </row>
    <row r="62" spans="1:6" s="14" customFormat="1" ht="15">
      <c r="A62" s="13" t="s">
        <v>15</v>
      </c>
      <c r="B62" s="37"/>
      <c r="C62" s="131"/>
      <c r="D62" s="37"/>
      <c r="E62" s="131"/>
      <c r="F62" s="130"/>
    </row>
    <row r="63" spans="1:6" s="14" customFormat="1" ht="13.5" customHeight="1">
      <c r="A63" s="267" t="s">
        <v>195</v>
      </c>
      <c r="B63" s="37"/>
      <c r="C63" s="37"/>
      <c r="D63" s="37"/>
      <c r="E63" s="130"/>
      <c r="F63" s="130"/>
    </row>
    <row r="64" spans="1:6" s="14" customFormat="1" ht="6" customHeight="1">
      <c r="A64" s="72"/>
      <c r="B64" s="37"/>
      <c r="C64" s="37"/>
      <c r="D64" s="37"/>
      <c r="E64" s="37"/>
      <c r="F64" s="37"/>
    </row>
    <row r="65" spans="1:6" s="14" customFormat="1" ht="13.5" customHeight="1">
      <c r="A65" s="13" t="str">
        <f>'IS'!A51</f>
        <v>Dyrektor ds. finansowych:</v>
      </c>
      <c r="B65" s="37"/>
      <c r="C65" s="37"/>
      <c r="D65" s="37"/>
      <c r="E65" s="37"/>
      <c r="F65" s="37"/>
    </row>
    <row r="66" spans="1:6" s="14" customFormat="1" ht="12.75" customHeight="1">
      <c r="A66" s="267" t="str">
        <f>'IS'!A52</f>
        <v>Borys Borysow </v>
      </c>
      <c r="B66" s="37"/>
      <c r="C66" s="37"/>
      <c r="D66" s="37"/>
      <c r="E66" s="130"/>
      <c r="F66" s="130"/>
    </row>
    <row r="67" spans="1:6" s="14" customFormat="1" ht="4.5" customHeight="1">
      <c r="A67" s="72"/>
      <c r="B67" s="37"/>
      <c r="C67" s="37"/>
      <c r="D67" s="37"/>
      <c r="E67" s="37"/>
      <c r="F67" s="37"/>
    </row>
    <row r="68" spans="1:6" s="14" customFormat="1" ht="12" customHeight="1">
      <c r="A68" s="77" t="s">
        <v>20</v>
      </c>
      <c r="B68" s="37"/>
      <c r="C68" s="37"/>
      <c r="D68" s="37"/>
      <c r="E68" s="37"/>
      <c r="F68" s="37"/>
    </row>
    <row r="69" spans="1:6" s="14" customFormat="1" ht="12.75" customHeight="1">
      <c r="A69" s="268" t="s">
        <v>115</v>
      </c>
      <c r="B69" s="37"/>
      <c r="C69" s="37"/>
      <c r="D69" s="37"/>
      <c r="E69" s="37"/>
      <c r="F69" s="37"/>
    </row>
    <row r="70" spans="1:6" s="14" customFormat="1" ht="12.75" customHeight="1">
      <c r="A70" s="239"/>
      <c r="B70" s="37"/>
      <c r="C70" s="37"/>
      <c r="D70" s="37"/>
      <c r="E70" s="37"/>
      <c r="F70" s="37"/>
    </row>
    <row r="71" ht="12.75">
      <c r="A71" s="240"/>
    </row>
  </sheetData>
  <sheetProtection/>
  <mergeCells count="3"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3"/>
  <headerFooter alignWithMargins="0">
    <oddFooter>&amp;R&amp;"Times New Roman Cyr,Regular"2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view="pageBreakPreview" zoomScaleSheetLayoutView="100" zoomScalePageLayoutView="0" workbookViewId="0" topLeftCell="A1">
      <selection activeCell="A1" sqref="A1"/>
    </sheetView>
  </sheetViews>
  <sheetFormatPr defaultColWidth="2.57421875" defaultRowHeight="12.75"/>
  <cols>
    <col min="1" max="1" width="61.281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5">
      <c r="A1" s="1" t="str">
        <f>SFP!A1</f>
        <v>"Sopharma" S.A.</v>
      </c>
      <c r="B1" s="190"/>
      <c r="C1" s="190"/>
      <c r="D1" s="190"/>
      <c r="E1" s="190"/>
    </row>
    <row r="2" spans="1:5" s="3" customFormat="1" ht="15">
      <c r="A2" s="17" t="s">
        <v>42</v>
      </c>
      <c r="B2" s="44"/>
      <c r="C2" s="244"/>
      <c r="D2" s="44"/>
      <c r="E2" s="44"/>
    </row>
    <row r="3" spans="1:5" s="3" customFormat="1" ht="15">
      <c r="A3" s="81" t="str">
        <f>'IS'!A3</f>
        <v>za okres kończący się 30 wrzesień 2021 rок</v>
      </c>
      <c r="B3" s="44"/>
      <c r="C3" s="44"/>
      <c r="D3" s="44"/>
      <c r="E3" s="44"/>
    </row>
    <row r="4" spans="1:5" ht="17.25" customHeight="1">
      <c r="A4" s="282"/>
      <c r="B4" s="282" t="s">
        <v>44</v>
      </c>
      <c r="C4" s="56">
        <v>2021</v>
      </c>
      <c r="D4" s="59"/>
      <c r="E4" s="56">
        <v>2020</v>
      </c>
    </row>
    <row r="5" spans="1:5" ht="14.25" customHeight="1">
      <c r="A5" s="282"/>
      <c r="B5" s="282"/>
      <c r="C5" s="42" t="s">
        <v>0</v>
      </c>
      <c r="D5" s="12"/>
      <c r="E5" s="42" t="s">
        <v>0</v>
      </c>
    </row>
    <row r="6" spans="1:5" ht="12.75" customHeight="1">
      <c r="A6" s="45"/>
      <c r="B6" s="12"/>
      <c r="C6" s="141"/>
      <c r="D6" s="12"/>
      <c r="E6" s="141"/>
    </row>
    <row r="7" spans="1:5" ht="15">
      <c r="A7" s="43" t="s">
        <v>116</v>
      </c>
      <c r="B7" s="46"/>
      <c r="C7" s="47"/>
      <c r="D7" s="46"/>
      <c r="E7" s="47"/>
    </row>
    <row r="8" spans="1:5" ht="15">
      <c r="A8" s="48" t="s">
        <v>117</v>
      </c>
      <c r="B8" s="46"/>
      <c r="C8" s="73">
        <v>173106</v>
      </c>
      <c r="D8" s="46"/>
      <c r="E8" s="73">
        <v>124853</v>
      </c>
    </row>
    <row r="9" spans="1:5" ht="15">
      <c r="A9" s="48" t="s">
        <v>118</v>
      </c>
      <c r="B9" s="46"/>
      <c r="C9" s="73">
        <v>-74646</v>
      </c>
      <c r="D9" s="46"/>
      <c r="E9" s="73">
        <v>-90885</v>
      </c>
    </row>
    <row r="10" spans="1:5" ht="15">
      <c r="A10" s="48" t="s">
        <v>119</v>
      </c>
      <c r="B10" s="46"/>
      <c r="C10" s="73">
        <v>-33540</v>
      </c>
      <c r="D10" s="46"/>
      <c r="E10" s="73">
        <v>-37169</v>
      </c>
    </row>
    <row r="11" spans="1:5" s="6" customFormat="1" ht="15">
      <c r="A11" s="48" t="s">
        <v>120</v>
      </c>
      <c r="B11" s="49"/>
      <c r="C11" s="73">
        <v>-6496</v>
      </c>
      <c r="D11" s="49"/>
      <c r="E11" s="73">
        <v>-7034</v>
      </c>
    </row>
    <row r="12" spans="1:5" s="6" customFormat="1" ht="15">
      <c r="A12" s="48" t="s">
        <v>121</v>
      </c>
      <c r="B12" s="49"/>
      <c r="C12" s="73">
        <v>1260</v>
      </c>
      <c r="D12" s="49"/>
      <c r="E12" s="73">
        <v>3286</v>
      </c>
    </row>
    <row r="13" spans="1:5" s="6" customFormat="1" ht="15">
      <c r="A13" s="48" t="s">
        <v>122</v>
      </c>
      <c r="B13" s="49"/>
      <c r="C13" s="73">
        <v>-3155</v>
      </c>
      <c r="D13" s="49"/>
      <c r="E13" s="73">
        <v>-3568</v>
      </c>
    </row>
    <row r="14" spans="1:5" s="6" customFormat="1" ht="12.75" customHeight="1">
      <c r="A14" s="48" t="s">
        <v>123</v>
      </c>
      <c r="B14" s="49"/>
      <c r="C14" s="73">
        <v>-905</v>
      </c>
      <c r="D14" s="49"/>
      <c r="E14" s="73">
        <v>-1285</v>
      </c>
    </row>
    <row r="15" spans="1:5" s="6" customFormat="1" ht="15">
      <c r="A15" s="48" t="s">
        <v>124</v>
      </c>
      <c r="B15" s="49"/>
      <c r="C15" s="73">
        <v>-98</v>
      </c>
      <c r="D15" s="49"/>
      <c r="E15" s="73">
        <v>-171</v>
      </c>
    </row>
    <row r="16" spans="1:5" ht="15">
      <c r="A16" s="48" t="s">
        <v>125</v>
      </c>
      <c r="B16" s="49"/>
      <c r="C16" s="73">
        <v>-1278</v>
      </c>
      <c r="D16" s="49"/>
      <c r="E16" s="73">
        <v>-1310</v>
      </c>
    </row>
    <row r="17" spans="1:5" s="6" customFormat="1" ht="14.25">
      <c r="A17" s="149" t="s">
        <v>126</v>
      </c>
      <c r="B17" s="49"/>
      <c r="C17" s="74">
        <f>SUM(C8:C16)</f>
        <v>54248</v>
      </c>
      <c r="D17" s="49"/>
      <c r="E17" s="74">
        <f>SUM(E8:E16)</f>
        <v>-13283</v>
      </c>
    </row>
    <row r="18" spans="1:5" s="6" customFormat="1" ht="6" customHeight="1">
      <c r="A18" s="43"/>
      <c r="B18" s="49"/>
      <c r="C18" s="60"/>
      <c r="D18" s="49"/>
      <c r="E18" s="60"/>
    </row>
    <row r="19" spans="1:5" s="6" customFormat="1" ht="14.25">
      <c r="A19" s="50" t="s">
        <v>127</v>
      </c>
      <c r="B19" s="49"/>
      <c r="C19" s="60"/>
      <c r="D19" s="49"/>
      <c r="E19" s="60"/>
    </row>
    <row r="20" spans="1:5" ht="15">
      <c r="A20" s="48" t="s">
        <v>128</v>
      </c>
      <c r="B20" s="49"/>
      <c r="C20" s="73">
        <f>-3086-1</f>
        <v>-3087</v>
      </c>
      <c r="D20" s="73"/>
      <c r="E20" s="73">
        <v>-4610</v>
      </c>
    </row>
    <row r="21" spans="1:5" ht="15">
      <c r="A21" s="51" t="s">
        <v>129</v>
      </c>
      <c r="B21" s="49"/>
      <c r="C21" s="73">
        <v>93</v>
      </c>
      <c r="D21" s="73"/>
      <c r="E21" s="73">
        <v>1179</v>
      </c>
    </row>
    <row r="22" spans="1:5" ht="15">
      <c r="A22" s="48" t="s">
        <v>130</v>
      </c>
      <c r="B22" s="49"/>
      <c r="C22" s="73">
        <v>-498</v>
      </c>
      <c r="D22" s="73"/>
      <c r="E22" s="73">
        <v>-143</v>
      </c>
    </row>
    <row r="23" spans="1:5" ht="15">
      <c r="A23" s="48" t="s">
        <v>131</v>
      </c>
      <c r="B23" s="49"/>
      <c r="C23" s="73">
        <v>-4201</v>
      </c>
      <c r="D23" s="73"/>
      <c r="E23" s="73">
        <v>-2045</v>
      </c>
    </row>
    <row r="24" spans="1:5" ht="15">
      <c r="A24" s="51" t="s">
        <v>132</v>
      </c>
      <c r="B24" s="49"/>
      <c r="C24" s="73">
        <v>1073</v>
      </c>
      <c r="D24" s="73"/>
      <c r="E24" s="73">
        <v>0</v>
      </c>
    </row>
    <row r="25" spans="1:5" ht="15">
      <c r="A25" s="48" t="s">
        <v>133</v>
      </c>
      <c r="B25" s="49"/>
      <c r="C25" s="73">
        <v>-3100</v>
      </c>
      <c r="D25" s="73"/>
      <c r="E25" s="73">
        <v>0</v>
      </c>
    </row>
    <row r="26" spans="1:5" ht="15">
      <c r="A26" s="48" t="s">
        <v>134</v>
      </c>
      <c r="B26" s="49"/>
      <c r="C26" s="73">
        <v>354</v>
      </c>
      <c r="D26" s="73"/>
      <c r="E26" s="73">
        <v>1</v>
      </c>
    </row>
    <row r="27" spans="1:5" ht="15">
      <c r="A27" s="48" t="s">
        <v>135</v>
      </c>
      <c r="B27" s="49"/>
      <c r="C27" s="73">
        <v>-2085</v>
      </c>
      <c r="D27" s="153"/>
      <c r="E27" s="73">
        <v>-2173</v>
      </c>
    </row>
    <row r="28" spans="1:5" ht="15">
      <c r="A28" s="48" t="s">
        <v>136</v>
      </c>
      <c r="B28" s="49"/>
      <c r="C28" s="73">
        <v>2008</v>
      </c>
      <c r="D28" s="153"/>
      <c r="E28" s="73">
        <v>53</v>
      </c>
    </row>
    <row r="29" spans="1:5" s="189" customFormat="1" ht="15">
      <c r="A29" s="48" t="s">
        <v>137</v>
      </c>
      <c r="B29" s="49"/>
      <c r="C29" s="73">
        <v>-313</v>
      </c>
      <c r="D29" s="153"/>
      <c r="E29" s="73">
        <v>-3276</v>
      </c>
    </row>
    <row r="30" spans="1:5" ht="15">
      <c r="A30" s="48" t="s">
        <v>138</v>
      </c>
      <c r="B30" s="49"/>
      <c r="C30" s="73">
        <v>1331</v>
      </c>
      <c r="D30" s="153"/>
      <c r="E30" s="73">
        <v>0</v>
      </c>
    </row>
    <row r="31" spans="1:5" ht="15">
      <c r="A31" s="51" t="s">
        <v>139</v>
      </c>
      <c r="B31" s="49"/>
      <c r="C31" s="73">
        <v>-3200</v>
      </c>
      <c r="D31" s="73"/>
      <c r="E31" s="73">
        <v>-4440</v>
      </c>
    </row>
    <row r="32" spans="1:5" ht="15">
      <c r="A32" s="48" t="s">
        <v>140</v>
      </c>
      <c r="B32" s="49"/>
      <c r="C32" s="73">
        <v>9813</v>
      </c>
      <c r="D32" s="73"/>
      <c r="E32" s="73">
        <v>38509</v>
      </c>
    </row>
    <row r="33" spans="1:5" ht="15">
      <c r="A33" s="48" t="s">
        <v>141</v>
      </c>
      <c r="B33" s="49"/>
      <c r="C33" s="73">
        <v>-500</v>
      </c>
      <c r="D33" s="73"/>
      <c r="E33" s="73">
        <v>-978</v>
      </c>
    </row>
    <row r="34" spans="1:5" ht="15">
      <c r="A34" s="48" t="s">
        <v>142</v>
      </c>
      <c r="B34" s="49"/>
      <c r="C34" s="73">
        <v>3698</v>
      </c>
      <c r="D34" s="73"/>
      <c r="E34" s="73">
        <v>1372</v>
      </c>
    </row>
    <row r="35" spans="1:5" ht="15">
      <c r="A35" s="48" t="s">
        <v>143</v>
      </c>
      <c r="B35" s="49"/>
      <c r="C35" s="73">
        <v>2339</v>
      </c>
      <c r="D35" s="73"/>
      <c r="E35" s="73">
        <v>1991</v>
      </c>
    </row>
    <row r="36" spans="1:5" ht="15">
      <c r="A36" s="48" t="s">
        <v>144</v>
      </c>
      <c r="B36" s="49"/>
      <c r="C36" s="73">
        <v>594</v>
      </c>
      <c r="D36" s="73"/>
      <c r="E36" s="73">
        <v>9138</v>
      </c>
    </row>
    <row r="37" spans="1:5" ht="15">
      <c r="A37" s="277" t="s">
        <v>194</v>
      </c>
      <c r="B37" s="49"/>
      <c r="C37" s="73">
        <v>268</v>
      </c>
      <c r="D37" s="73"/>
      <c r="E37" s="73">
        <v>38</v>
      </c>
    </row>
    <row r="38" spans="1:5" ht="15">
      <c r="A38" s="48" t="s">
        <v>145</v>
      </c>
      <c r="B38" s="49"/>
      <c r="C38" s="265">
        <v>48</v>
      </c>
      <c r="D38" s="73"/>
      <c r="E38" s="73">
        <v>0</v>
      </c>
    </row>
    <row r="39" spans="1:5" ht="15">
      <c r="A39" s="149" t="s">
        <v>146</v>
      </c>
      <c r="B39" s="245"/>
      <c r="C39" s="74">
        <f>SUM(C20:C38)</f>
        <v>4635</v>
      </c>
      <c r="D39" s="49"/>
      <c r="E39" s="74">
        <f>SUM(E20:E38)</f>
        <v>34616</v>
      </c>
    </row>
    <row r="40" spans="1:5" ht="6.75" customHeight="1">
      <c r="A40" s="48"/>
      <c r="B40" s="49"/>
      <c r="C40" s="60"/>
      <c r="D40" s="49"/>
      <c r="E40" s="60"/>
    </row>
    <row r="41" spans="1:5" ht="13.5" customHeight="1">
      <c r="A41" s="50" t="s">
        <v>147</v>
      </c>
      <c r="B41" s="49"/>
      <c r="C41" s="61"/>
      <c r="D41" s="49"/>
      <c r="E41" s="61"/>
    </row>
    <row r="42" spans="1:5" ht="16.5" customHeight="1">
      <c r="A42" s="247" t="s">
        <v>148</v>
      </c>
      <c r="B42" s="49"/>
      <c r="C42" s="272">
        <v>0</v>
      </c>
      <c r="D42" s="273"/>
      <c r="E42" s="47">
        <v>28</v>
      </c>
    </row>
    <row r="43" spans="1:5" ht="15">
      <c r="A43" s="48" t="s">
        <v>149</v>
      </c>
      <c r="B43" s="49"/>
      <c r="C43" s="73">
        <v>-2411</v>
      </c>
      <c r="D43" s="153"/>
      <c r="E43" s="73">
        <v>-5408</v>
      </c>
    </row>
    <row r="44" spans="1:5" ht="15">
      <c r="A44" s="48" t="s">
        <v>150</v>
      </c>
      <c r="B44" s="49"/>
      <c r="C44" s="73">
        <f>2152-51817</f>
        <v>-49665</v>
      </c>
      <c r="D44" s="153"/>
      <c r="E44" s="73">
        <v>-769</v>
      </c>
    </row>
    <row r="45" spans="1:5" ht="15">
      <c r="A45" s="48" t="s">
        <v>151</v>
      </c>
      <c r="B45" s="49"/>
      <c r="C45" s="73">
        <v>-80</v>
      </c>
      <c r="D45" s="153"/>
      <c r="E45" s="73">
        <v>-99</v>
      </c>
    </row>
    <row r="46" spans="1:5" ht="15">
      <c r="A46" s="48" t="s">
        <v>152</v>
      </c>
      <c r="B46" s="49"/>
      <c r="C46" s="73">
        <v>-4079</v>
      </c>
      <c r="D46" s="153"/>
      <c r="E46" s="73">
        <v>-262</v>
      </c>
    </row>
    <row r="47" spans="1:5" ht="15">
      <c r="A47" s="48" t="s">
        <v>153</v>
      </c>
      <c r="B47" s="49"/>
      <c r="C47" s="73">
        <v>0</v>
      </c>
      <c r="D47" s="153"/>
      <c r="E47" s="73">
        <v>805</v>
      </c>
    </row>
    <row r="48" spans="1:5" ht="15">
      <c r="A48" s="48" t="s">
        <v>154</v>
      </c>
      <c r="B48" s="49"/>
      <c r="C48" s="73">
        <v>-11</v>
      </c>
      <c r="D48" s="153"/>
      <c r="E48" s="73">
        <v>-14952</v>
      </c>
    </row>
    <row r="49" spans="1:5" ht="15">
      <c r="A49" s="48" t="s">
        <v>155</v>
      </c>
      <c r="B49" s="49"/>
      <c r="C49" s="73">
        <f>-350-1086</f>
        <v>-1436</v>
      </c>
      <c r="D49" s="153"/>
      <c r="E49" s="73">
        <v>-1449</v>
      </c>
    </row>
    <row r="50" spans="1:5" ht="15">
      <c r="A50" s="207" t="s">
        <v>156</v>
      </c>
      <c r="B50" s="49"/>
      <c r="C50" s="73">
        <v>64</v>
      </c>
      <c r="D50" s="153"/>
      <c r="E50" s="73">
        <v>87</v>
      </c>
    </row>
    <row r="51" spans="1:5" s="6" customFormat="1" ht="14.25">
      <c r="A51" s="206" t="s">
        <v>157</v>
      </c>
      <c r="B51" s="49"/>
      <c r="C51" s="74">
        <f>SUM(C42:C50)</f>
        <v>-57618</v>
      </c>
      <c r="D51" s="49"/>
      <c r="E51" s="74">
        <f>SUM(E42:E50)</f>
        <v>-22019</v>
      </c>
    </row>
    <row r="52" spans="1:5" ht="6.75" customHeight="1">
      <c r="A52" s="207"/>
      <c r="B52" s="49"/>
      <c r="C52" s="73"/>
      <c r="D52" s="49"/>
      <c r="E52" s="73"/>
    </row>
    <row r="53" spans="1:5" s="19" customFormat="1" ht="16.5" customHeight="1">
      <c r="A53" s="208" t="s">
        <v>158</v>
      </c>
      <c r="B53" s="49"/>
      <c r="C53" s="209">
        <f>C17+C39+C51</f>
        <v>1265</v>
      </c>
      <c r="D53" s="49"/>
      <c r="E53" s="209">
        <f>E17+E39+E51</f>
        <v>-686</v>
      </c>
    </row>
    <row r="54" spans="1:5" s="19" customFormat="1" ht="5.25" customHeight="1">
      <c r="A54" s="207"/>
      <c r="B54" s="49"/>
      <c r="C54" s="60"/>
      <c r="D54" s="49"/>
      <c r="E54" s="60"/>
    </row>
    <row r="55" spans="1:5" s="20" customFormat="1" ht="15">
      <c r="A55" s="207" t="s">
        <v>159</v>
      </c>
      <c r="B55" s="49"/>
      <c r="C55" s="73">
        <v>3776</v>
      </c>
      <c r="D55" s="49"/>
      <c r="E55" s="73">
        <v>3959</v>
      </c>
    </row>
    <row r="56" spans="1:5" s="20" customFormat="1" ht="6" customHeight="1">
      <c r="A56" s="207"/>
      <c r="B56" s="49"/>
      <c r="C56" s="210"/>
      <c r="D56" s="49"/>
      <c r="E56" s="210"/>
    </row>
    <row r="57" spans="1:5" ht="15.75" thickBot="1">
      <c r="A57" s="274" t="s">
        <v>160</v>
      </c>
      <c r="B57" s="242">
        <v>25</v>
      </c>
      <c r="C57" s="211">
        <f>C55+C53</f>
        <v>5041</v>
      </c>
      <c r="D57" s="49"/>
      <c r="E57" s="211">
        <f>E55+E53</f>
        <v>3273</v>
      </c>
    </row>
    <row r="58" spans="2:5" ht="12" customHeight="1" thickTop="1">
      <c r="B58" s="46"/>
      <c r="C58" s="128"/>
      <c r="D58" s="46"/>
      <c r="E58" s="128"/>
    </row>
    <row r="59" spans="1:4" ht="15">
      <c r="A59" s="76" t="str">
        <f>SFP!A60</f>
        <v>Załączniki na stronach od 5 do 134 stanowią integralną część jednostkowego sprawozdania finansowego.</v>
      </c>
      <c r="B59" s="46"/>
      <c r="C59" s="115"/>
      <c r="D59" s="46"/>
    </row>
    <row r="60" spans="1:4" ht="15">
      <c r="A60" s="76"/>
      <c r="B60" s="46"/>
      <c r="C60" s="115"/>
      <c r="D60" s="46"/>
    </row>
    <row r="61" spans="1:4" ht="15">
      <c r="A61" s="76" t="str">
        <f>SFP!A62</f>
        <v>Dyrektor wykonawczy: </v>
      </c>
      <c r="B61" s="46"/>
      <c r="C61" s="115"/>
      <c r="D61" s="46"/>
    </row>
    <row r="62" spans="1:4" ht="15">
      <c r="A62" s="269" t="str">
        <f>SFP!A63</f>
        <v>dr hab. Ognian Donew</v>
      </c>
      <c r="B62" s="46"/>
      <c r="C62" s="46"/>
      <c r="D62" s="46"/>
    </row>
    <row r="63" spans="1:4" ht="15">
      <c r="A63" s="186" t="s">
        <v>67</v>
      </c>
      <c r="B63" s="46"/>
      <c r="C63" s="46"/>
      <c r="D63" s="46"/>
    </row>
    <row r="64" spans="1:4" ht="15">
      <c r="A64" s="269" t="s">
        <v>19</v>
      </c>
      <c r="B64" s="46"/>
      <c r="C64" s="46"/>
      <c r="D64" s="46"/>
    </row>
    <row r="65" spans="1:4" ht="15">
      <c r="A65" s="187" t="s">
        <v>161</v>
      </c>
      <c r="B65" s="46"/>
      <c r="C65" s="46"/>
      <c r="D65" s="46"/>
    </row>
    <row r="66" spans="1:4" ht="15">
      <c r="A66" s="269" t="s">
        <v>115</v>
      </c>
      <c r="B66" s="46"/>
      <c r="C66" s="46"/>
      <c r="D66" s="46"/>
    </row>
    <row r="67" ht="15">
      <c r="A67" s="237"/>
    </row>
    <row r="68" ht="15">
      <c r="A68" s="238"/>
    </row>
    <row r="69" ht="15">
      <c r="A69" s="91"/>
    </row>
    <row r="70" ht="15">
      <c r="A70" s="92"/>
    </row>
    <row r="71" ht="15">
      <c r="A71" s="92"/>
    </row>
  </sheetData>
  <sheetProtection/>
  <mergeCells count="2">
    <mergeCell ref="A4:A5"/>
    <mergeCell ref="B4:B5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4.421875" style="8" customWidth="1"/>
    <col min="2" max="2" width="10.8515625" style="8" customWidth="1"/>
    <col min="3" max="3" width="1.1484375" style="8" customWidth="1"/>
    <col min="4" max="4" width="12.140625" style="8" customWidth="1"/>
    <col min="5" max="5" width="0.5625" style="8" customWidth="1"/>
    <col min="6" max="6" width="16.28125" style="8" customWidth="1"/>
    <col min="7" max="7" width="0.71875" style="8" customWidth="1"/>
    <col min="8" max="8" width="11.8515625" style="8" customWidth="1"/>
    <col min="9" max="9" width="0.5625" style="8" customWidth="1"/>
    <col min="10" max="10" width="18.140625" style="8" customWidth="1"/>
    <col min="11" max="11" width="0.5625" style="8" customWidth="1"/>
    <col min="12" max="12" width="24.421875" style="8" customWidth="1"/>
    <col min="13" max="13" width="0.9921875" style="8" customWidth="1"/>
    <col min="14" max="14" width="14.57421875" style="8" customWidth="1"/>
    <col min="15" max="15" width="0.2890625" style="8" customWidth="1"/>
    <col min="16" max="16" width="11.57421875" style="8" customWidth="1"/>
    <col min="17" max="17" width="2.140625" style="8" customWidth="1"/>
    <col min="18" max="18" width="13.57421875" style="8" customWidth="1"/>
    <col min="19" max="19" width="9.57421875" style="8" bestFit="1" customWidth="1"/>
    <col min="20" max="16384" width="9.140625" style="8" customWidth="1"/>
  </cols>
  <sheetData>
    <row r="1" spans="1:18" ht="18" customHeight="1">
      <c r="A1" s="1" t="str">
        <f>SFP!A1</f>
        <v>"Sopharma" S.A.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286" t="s">
        <v>162</v>
      </c>
      <c r="B2" s="286"/>
      <c r="C2" s="286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</row>
    <row r="3" spans="1:18" ht="18" customHeight="1">
      <c r="A3" s="81" t="str">
        <f>CFS!A3</f>
        <v>za okres kończący się 30 wrzesień 2021 rок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105" customFormat="1" ht="15" customHeight="1">
      <c r="A4" s="285"/>
      <c r="B4" s="282" t="s">
        <v>44</v>
      </c>
      <c r="C4" s="154"/>
      <c r="D4" s="285" t="s">
        <v>163</v>
      </c>
      <c r="E4" s="154"/>
      <c r="F4" s="285" t="s">
        <v>164</v>
      </c>
      <c r="G4" s="154"/>
      <c r="H4" s="285" t="s">
        <v>165</v>
      </c>
      <c r="I4" s="155"/>
      <c r="J4" s="285" t="s">
        <v>166</v>
      </c>
      <c r="K4" s="154"/>
      <c r="L4" s="288" t="s">
        <v>167</v>
      </c>
      <c r="M4" s="155"/>
      <c r="N4" s="285" t="s">
        <v>168</v>
      </c>
      <c r="O4" s="155"/>
      <c r="P4" s="285" t="s">
        <v>97</v>
      </c>
      <c r="Q4" s="155"/>
      <c r="R4" s="285" t="s">
        <v>169</v>
      </c>
    </row>
    <row r="5" spans="1:18" s="106" customFormat="1" ht="24" customHeight="1">
      <c r="A5" s="285"/>
      <c r="B5" s="282"/>
      <c r="C5" s="154"/>
      <c r="D5" s="285"/>
      <c r="E5" s="156"/>
      <c r="F5" s="285"/>
      <c r="G5" s="156"/>
      <c r="H5" s="285"/>
      <c r="I5" s="157"/>
      <c r="J5" s="285"/>
      <c r="K5" s="156"/>
      <c r="L5" s="288"/>
      <c r="M5" s="157"/>
      <c r="N5" s="285"/>
      <c r="O5" s="157"/>
      <c r="P5" s="285"/>
      <c r="Q5" s="157"/>
      <c r="R5" s="285"/>
    </row>
    <row r="6" spans="1:18" s="22" customFormat="1" ht="15">
      <c r="A6" s="158"/>
      <c r="B6" s="159"/>
      <c r="C6" s="159"/>
      <c r="D6" s="160" t="s">
        <v>0</v>
      </c>
      <c r="E6" s="160"/>
      <c r="F6" s="160" t="s">
        <v>0</v>
      </c>
      <c r="G6" s="160"/>
      <c r="H6" s="160" t="s">
        <v>0</v>
      </c>
      <c r="I6" s="160"/>
      <c r="J6" s="160" t="s">
        <v>0</v>
      </c>
      <c r="K6" s="160"/>
      <c r="L6" s="160" t="s">
        <v>0</v>
      </c>
      <c r="M6" s="160"/>
      <c r="N6" s="160" t="s">
        <v>0</v>
      </c>
      <c r="O6" s="160"/>
      <c r="P6" s="160" t="s">
        <v>0</v>
      </c>
      <c r="Q6" s="160"/>
      <c r="R6" s="160" t="s">
        <v>0</v>
      </c>
    </row>
    <row r="7" spans="1:18" s="21" customFormat="1" ht="5.25" customHeight="1">
      <c r="A7" s="161"/>
      <c r="B7" s="161"/>
      <c r="C7" s="161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94"/>
      <c r="Q7" s="160"/>
      <c r="R7" s="160"/>
    </row>
    <row r="8" spans="1:20" s="14" customFormat="1" ht="15.75" customHeight="1">
      <c r="A8" s="161"/>
      <c r="B8" s="161"/>
      <c r="C8" s="161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94"/>
      <c r="Q8" s="160"/>
      <c r="R8" s="160"/>
      <c r="S8" s="110"/>
      <c r="T8" s="110"/>
    </row>
    <row r="9" spans="1:20" s="14" customFormat="1" ht="13.5" customHeight="1">
      <c r="A9" s="162" t="s">
        <v>170</v>
      </c>
      <c r="B9" s="163">
        <v>26</v>
      </c>
      <c r="C9" s="163"/>
      <c r="D9" s="249">
        <v>134798</v>
      </c>
      <c r="E9" s="250"/>
      <c r="F9" s="249">
        <v>-34142</v>
      </c>
      <c r="G9" s="251"/>
      <c r="H9" s="249">
        <v>59297</v>
      </c>
      <c r="I9" s="252"/>
      <c r="J9" s="249">
        <v>22040</v>
      </c>
      <c r="K9" s="252"/>
      <c r="L9" s="249">
        <v>2873</v>
      </c>
      <c r="M9" s="252"/>
      <c r="N9" s="249">
        <v>298339</v>
      </c>
      <c r="O9" s="252"/>
      <c r="P9" s="249">
        <v>39439</v>
      </c>
      <c r="Q9" s="252"/>
      <c r="R9" s="249">
        <v>522644</v>
      </c>
      <c r="S9" s="110"/>
      <c r="T9" s="110"/>
    </row>
    <row r="10" spans="1:20" s="14" customFormat="1" ht="13.5" customHeight="1">
      <c r="A10" s="193" t="s">
        <v>171</v>
      </c>
      <c r="B10" s="193"/>
      <c r="C10" s="193"/>
      <c r="D10" s="250"/>
      <c r="E10" s="250"/>
      <c r="F10" s="250"/>
      <c r="G10" s="250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110"/>
      <c r="T10" s="110"/>
    </row>
    <row r="11" spans="1:18" s="14" customFormat="1" ht="15">
      <c r="A11" s="164" t="s">
        <v>172</v>
      </c>
      <c r="B11" s="167"/>
      <c r="C11" s="167"/>
      <c r="D11" s="195">
        <f>D13</f>
        <v>0</v>
      </c>
      <c r="E11" s="250"/>
      <c r="F11" s="254">
        <f>F13+F12</f>
        <v>486</v>
      </c>
      <c r="G11" s="250"/>
      <c r="H11" s="195">
        <f>H13</f>
        <v>0</v>
      </c>
      <c r="I11" s="253"/>
      <c r="J11" s="195">
        <f>J13</f>
        <v>0</v>
      </c>
      <c r="K11" s="253"/>
      <c r="L11" s="195">
        <f>L13</f>
        <v>0</v>
      </c>
      <c r="M11" s="253"/>
      <c r="N11" s="195">
        <f>N13</f>
        <v>0</v>
      </c>
      <c r="O11" s="253"/>
      <c r="P11" s="195">
        <f>P12+P13</f>
        <v>-144</v>
      </c>
      <c r="Q11" s="253"/>
      <c r="R11" s="195">
        <f>R13+R12</f>
        <v>342</v>
      </c>
    </row>
    <row r="12" spans="1:18" s="14" customFormat="1" ht="15.75" customHeight="1">
      <c r="A12" s="184" t="s">
        <v>173</v>
      </c>
      <c r="B12" s="167"/>
      <c r="C12" s="167"/>
      <c r="D12" s="196"/>
      <c r="E12" s="250"/>
      <c r="F12" s="250">
        <v>949</v>
      </c>
      <c r="G12" s="250"/>
      <c r="H12" s="196"/>
      <c r="I12" s="253"/>
      <c r="J12" s="196"/>
      <c r="K12" s="253"/>
      <c r="L12" s="196"/>
      <c r="M12" s="253"/>
      <c r="N12" s="196"/>
      <c r="O12" s="253"/>
      <c r="P12" s="255">
        <v>-144</v>
      </c>
      <c r="Q12" s="253"/>
      <c r="R12" s="197">
        <f>SUM(D12:Q12)</f>
        <v>805</v>
      </c>
    </row>
    <row r="13" spans="1:18" s="14" customFormat="1" ht="11.25" customHeight="1">
      <c r="A13" s="184" t="s">
        <v>174</v>
      </c>
      <c r="B13" s="167"/>
      <c r="C13" s="167"/>
      <c r="D13" s="196">
        <v>0</v>
      </c>
      <c r="E13" s="250"/>
      <c r="F13" s="255">
        <v>-463</v>
      </c>
      <c r="G13" s="250"/>
      <c r="H13" s="196">
        <v>0</v>
      </c>
      <c r="I13" s="253"/>
      <c r="J13" s="196">
        <v>0</v>
      </c>
      <c r="K13" s="253"/>
      <c r="L13" s="196">
        <v>0</v>
      </c>
      <c r="M13" s="253"/>
      <c r="N13" s="196">
        <v>0</v>
      </c>
      <c r="O13" s="253"/>
      <c r="P13" s="196">
        <v>0</v>
      </c>
      <c r="Q13" s="253"/>
      <c r="R13" s="197">
        <f>SUM(D13:Q13)</f>
        <v>-463</v>
      </c>
    </row>
    <row r="14" spans="1:18" s="14" customFormat="1" ht="12.75" customHeight="1">
      <c r="A14" s="164" t="s">
        <v>175</v>
      </c>
      <c r="B14" s="167"/>
      <c r="C14" s="167"/>
      <c r="D14" s="256">
        <v>0</v>
      </c>
      <c r="E14" s="250"/>
      <c r="F14" s="256">
        <v>0</v>
      </c>
      <c r="G14" s="250"/>
      <c r="H14" s="256">
        <f>H15</f>
        <v>4038</v>
      </c>
      <c r="I14" s="253"/>
      <c r="J14" s="256">
        <v>0</v>
      </c>
      <c r="K14" s="253"/>
      <c r="L14" s="256">
        <v>0</v>
      </c>
      <c r="M14" s="253"/>
      <c r="N14" s="256">
        <f>N15</f>
        <v>23257</v>
      </c>
      <c r="O14" s="253"/>
      <c r="P14" s="256">
        <f>P15+P16+P17</f>
        <v>-41125</v>
      </c>
      <c r="Q14" s="253"/>
      <c r="R14" s="256">
        <f>H14+N14+P14</f>
        <v>-13830</v>
      </c>
    </row>
    <row r="15" spans="1:18" s="14" customFormat="1" ht="12" customHeight="1">
      <c r="A15" s="183" t="s">
        <v>176</v>
      </c>
      <c r="B15" s="167"/>
      <c r="C15" s="167"/>
      <c r="D15" s="243">
        <v>0</v>
      </c>
      <c r="E15" s="250"/>
      <c r="F15" s="257">
        <v>0</v>
      </c>
      <c r="G15" s="250"/>
      <c r="H15" s="258">
        <v>4038</v>
      </c>
      <c r="I15" s="259"/>
      <c r="J15" s="258">
        <v>0</v>
      </c>
      <c r="K15" s="259"/>
      <c r="L15" s="258">
        <v>0</v>
      </c>
      <c r="M15" s="259"/>
      <c r="N15" s="258">
        <v>23257</v>
      </c>
      <c r="O15" s="259"/>
      <c r="P15" s="258">
        <f>-H15-N15</f>
        <v>-27295</v>
      </c>
      <c r="Q15" s="259"/>
      <c r="R15" s="258">
        <f>SUM(H15:Q15)</f>
        <v>0</v>
      </c>
    </row>
    <row r="16" spans="1:18" s="14" customFormat="1" ht="13.5" customHeight="1">
      <c r="A16" s="183" t="s">
        <v>177</v>
      </c>
      <c r="B16" s="167"/>
      <c r="C16" s="167"/>
      <c r="D16" s="243">
        <v>0</v>
      </c>
      <c r="E16" s="250"/>
      <c r="F16" s="257">
        <v>0</v>
      </c>
      <c r="G16" s="250"/>
      <c r="H16" s="260">
        <f>H18+H19</f>
        <v>0</v>
      </c>
      <c r="I16" s="259"/>
      <c r="J16" s="258">
        <v>0</v>
      </c>
      <c r="K16" s="259"/>
      <c r="L16" s="258">
        <v>0</v>
      </c>
      <c r="M16" s="259"/>
      <c r="N16" s="258">
        <v>0</v>
      </c>
      <c r="O16" s="259"/>
      <c r="P16" s="258">
        <v>-8798</v>
      </c>
      <c r="Q16" s="259"/>
      <c r="R16" s="258">
        <f>P16</f>
        <v>-8798</v>
      </c>
    </row>
    <row r="17" spans="1:18" s="14" customFormat="1" ht="12.75" customHeight="1">
      <c r="A17" s="183" t="s">
        <v>178</v>
      </c>
      <c r="B17" s="167"/>
      <c r="C17" s="167"/>
      <c r="D17" s="243"/>
      <c r="E17" s="250"/>
      <c r="F17" s="257"/>
      <c r="G17" s="250"/>
      <c r="H17" s="260">
        <v>0</v>
      </c>
      <c r="I17" s="259"/>
      <c r="J17" s="258"/>
      <c r="K17" s="259"/>
      <c r="L17" s="258"/>
      <c r="M17" s="259"/>
      <c r="N17" s="258"/>
      <c r="O17" s="259"/>
      <c r="P17" s="258">
        <v>-5032</v>
      </c>
      <c r="Q17" s="259"/>
      <c r="R17" s="258">
        <f>P17</f>
        <v>-5032</v>
      </c>
    </row>
    <row r="18" spans="1:18" s="14" customFormat="1" ht="12.75" customHeight="1">
      <c r="A18" s="168" t="s">
        <v>179</v>
      </c>
      <c r="B18" s="167"/>
      <c r="C18" s="167"/>
      <c r="D18" s="198">
        <f>D19+D20</f>
        <v>0</v>
      </c>
      <c r="E18" s="261"/>
      <c r="F18" s="198">
        <f>F19+F20</f>
        <v>0</v>
      </c>
      <c r="G18" s="261"/>
      <c r="H18" s="198">
        <f>H19+H20</f>
        <v>0</v>
      </c>
      <c r="I18" s="262"/>
      <c r="J18" s="198">
        <f>J19+J20</f>
        <v>-37</v>
      </c>
      <c r="K18" s="262"/>
      <c r="L18" s="198">
        <f>L19+L20</f>
        <v>-637</v>
      </c>
      <c r="M18" s="262"/>
      <c r="N18" s="198">
        <f>N19+N20</f>
        <v>0</v>
      </c>
      <c r="O18" s="262"/>
      <c r="P18" s="198">
        <f>P19+P20</f>
        <v>28506</v>
      </c>
      <c r="Q18" s="262"/>
      <c r="R18" s="198">
        <f>SUM(D18:Q18)</f>
        <v>27832</v>
      </c>
    </row>
    <row r="19" spans="1:19" s="14" customFormat="1" ht="14.25" customHeight="1">
      <c r="A19" s="185" t="s">
        <v>180</v>
      </c>
      <c r="B19" s="167"/>
      <c r="C19" s="167"/>
      <c r="D19" s="196">
        <v>0</v>
      </c>
      <c r="E19" s="250"/>
      <c r="F19" s="196">
        <v>0</v>
      </c>
      <c r="G19" s="250"/>
      <c r="H19" s="196">
        <v>0</v>
      </c>
      <c r="I19" s="253"/>
      <c r="J19" s="196">
        <v>0</v>
      </c>
      <c r="K19" s="253"/>
      <c r="L19" s="196">
        <v>0</v>
      </c>
      <c r="M19" s="253"/>
      <c r="N19" s="196">
        <v>0</v>
      </c>
      <c r="O19" s="253"/>
      <c r="P19" s="196">
        <v>28664</v>
      </c>
      <c r="Q19" s="253"/>
      <c r="R19" s="196">
        <f>SUM(P19:Q19)</f>
        <v>28664</v>
      </c>
      <c r="S19" s="110"/>
    </row>
    <row r="20" spans="1:19" s="14" customFormat="1" ht="15.75" customHeight="1">
      <c r="A20" s="185" t="s">
        <v>181</v>
      </c>
      <c r="B20" s="167"/>
      <c r="C20" s="167"/>
      <c r="D20" s="243">
        <v>0</v>
      </c>
      <c r="E20" s="250"/>
      <c r="F20" s="243">
        <v>0</v>
      </c>
      <c r="G20" s="250"/>
      <c r="H20" s="243">
        <v>0</v>
      </c>
      <c r="I20" s="253"/>
      <c r="J20" s="243">
        <f>'[1]28 c'!$C$31+'[1]28 c'!$C$32</f>
        <v>-37</v>
      </c>
      <c r="K20" s="253"/>
      <c r="L20" s="258">
        <v>-637</v>
      </c>
      <c r="M20" s="259"/>
      <c r="N20" s="258">
        <v>0</v>
      </c>
      <c r="O20" s="259"/>
      <c r="P20" s="258">
        <v>-158</v>
      </c>
      <c r="Q20" s="259"/>
      <c r="R20" s="258">
        <f>SUM(J20:Q20)</f>
        <v>-832</v>
      </c>
      <c r="S20" s="110"/>
    </row>
    <row r="21" spans="1:19" s="14" customFormat="1" ht="15" customHeight="1">
      <c r="A21" s="169" t="s">
        <v>182</v>
      </c>
      <c r="B21" s="167"/>
      <c r="C21" s="167"/>
      <c r="D21" s="243">
        <v>0</v>
      </c>
      <c r="E21" s="250"/>
      <c r="F21" s="243">
        <v>0</v>
      </c>
      <c r="G21" s="250"/>
      <c r="H21" s="243">
        <v>0</v>
      </c>
      <c r="I21" s="253"/>
      <c r="J21" s="243">
        <v>-409</v>
      </c>
      <c r="K21" s="243"/>
      <c r="L21" s="196">
        <v>46</v>
      </c>
      <c r="M21" s="263"/>
      <c r="N21" s="243">
        <v>0</v>
      </c>
      <c r="O21" s="243"/>
      <c r="P21" s="243">
        <f>-J21-L21</f>
        <v>363</v>
      </c>
      <c r="Q21" s="253"/>
      <c r="R21" s="243">
        <v>0</v>
      </c>
      <c r="S21" s="110"/>
    </row>
    <row r="22" spans="1:19" s="14" customFormat="1" ht="15" customHeight="1" thickBot="1">
      <c r="A22" s="162" t="s">
        <v>183</v>
      </c>
      <c r="B22" s="163">
        <v>26</v>
      </c>
      <c r="C22" s="163"/>
      <c r="D22" s="264">
        <f>D9</f>
        <v>134798</v>
      </c>
      <c r="E22" s="250"/>
      <c r="F22" s="264">
        <f>F9+F11</f>
        <v>-33656</v>
      </c>
      <c r="G22" s="250"/>
      <c r="H22" s="264">
        <f>H9+H14</f>
        <v>63335</v>
      </c>
      <c r="I22" s="253"/>
      <c r="J22" s="264">
        <f>J9+J18+J21</f>
        <v>21594</v>
      </c>
      <c r="K22" s="253"/>
      <c r="L22" s="264">
        <f>L9+L21+L18</f>
        <v>2282</v>
      </c>
      <c r="M22" s="253"/>
      <c r="N22" s="264">
        <f>N9+N14</f>
        <v>321596</v>
      </c>
      <c r="O22" s="253"/>
      <c r="P22" s="264">
        <f>P9+P11+P14+P18+P21</f>
        <v>27039</v>
      </c>
      <c r="Q22" s="253"/>
      <c r="R22" s="264">
        <f>R9+R11+R14+R18+R21</f>
        <v>536988</v>
      </c>
      <c r="S22" s="110"/>
    </row>
    <row r="23" spans="1:19" s="14" customFormat="1" ht="15" customHeight="1" thickTop="1">
      <c r="A23" s="169"/>
      <c r="B23" s="167"/>
      <c r="C23" s="167"/>
      <c r="D23" s="243"/>
      <c r="E23" s="250"/>
      <c r="F23" s="243"/>
      <c r="G23" s="250"/>
      <c r="H23" s="243"/>
      <c r="I23" s="253"/>
      <c r="J23" s="243"/>
      <c r="K23" s="243"/>
      <c r="L23" s="196"/>
      <c r="M23" s="263"/>
      <c r="N23" s="243"/>
      <c r="O23" s="243"/>
      <c r="P23" s="243"/>
      <c r="Q23" s="253"/>
      <c r="R23" s="243"/>
      <c r="S23" s="110"/>
    </row>
    <row r="24" spans="1:18" s="14" customFormat="1" ht="13.5" customHeight="1">
      <c r="A24" s="193" t="s">
        <v>184</v>
      </c>
      <c r="B24" s="193"/>
      <c r="C24" s="193"/>
      <c r="D24" s="250"/>
      <c r="E24" s="250"/>
      <c r="F24" s="250"/>
      <c r="G24" s="250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</row>
    <row r="25" spans="1:18" s="14" customFormat="1" ht="13.5" customHeight="1">
      <c r="A25" s="164" t="s">
        <v>172</v>
      </c>
      <c r="B25" s="167"/>
      <c r="C25" s="167"/>
      <c r="D25" s="195">
        <f>D27</f>
        <v>0</v>
      </c>
      <c r="E25" s="250"/>
      <c r="F25" s="254">
        <f>F27+F26</f>
        <v>-4079</v>
      </c>
      <c r="G25" s="250"/>
      <c r="H25" s="195">
        <f>H27</f>
        <v>0</v>
      </c>
      <c r="I25" s="253"/>
      <c r="J25" s="195">
        <f>J27</f>
        <v>0</v>
      </c>
      <c r="K25" s="253"/>
      <c r="L25" s="195">
        <f>L27</f>
        <v>0</v>
      </c>
      <c r="M25" s="253"/>
      <c r="N25" s="195">
        <f>N27</f>
        <v>0</v>
      </c>
      <c r="O25" s="253"/>
      <c r="P25" s="195">
        <f>P26+P27</f>
        <v>0</v>
      </c>
      <c r="Q25" s="253"/>
      <c r="R25" s="195">
        <f>R27+R26</f>
        <v>-4079</v>
      </c>
    </row>
    <row r="26" spans="1:18" s="14" customFormat="1" ht="13.5" customHeight="1">
      <c r="A26" s="184" t="s">
        <v>173</v>
      </c>
      <c r="B26" s="167"/>
      <c r="C26" s="167"/>
      <c r="D26" s="196">
        <v>0</v>
      </c>
      <c r="E26" s="250"/>
      <c r="F26" s="250">
        <v>0</v>
      </c>
      <c r="G26" s="250"/>
      <c r="H26" s="196">
        <v>0</v>
      </c>
      <c r="I26" s="253"/>
      <c r="J26" s="196">
        <v>0</v>
      </c>
      <c r="K26" s="253"/>
      <c r="L26" s="196">
        <v>0</v>
      </c>
      <c r="M26" s="253"/>
      <c r="N26" s="196">
        <v>0</v>
      </c>
      <c r="O26" s="253"/>
      <c r="P26" s="255">
        <v>0</v>
      </c>
      <c r="Q26" s="253"/>
      <c r="R26" s="197">
        <f>SUM(D26:Q26)</f>
        <v>0</v>
      </c>
    </row>
    <row r="27" spans="1:18" s="14" customFormat="1" ht="13.5" customHeight="1">
      <c r="A27" s="184" t="s">
        <v>174</v>
      </c>
      <c r="B27" s="167"/>
      <c r="C27" s="167"/>
      <c r="D27" s="196">
        <v>0</v>
      </c>
      <c r="E27" s="250"/>
      <c r="F27" s="255">
        <v>-4079</v>
      </c>
      <c r="G27" s="250"/>
      <c r="H27" s="196">
        <v>0</v>
      </c>
      <c r="I27" s="253"/>
      <c r="J27" s="196">
        <v>0</v>
      </c>
      <c r="K27" s="253"/>
      <c r="L27" s="196">
        <v>0</v>
      </c>
      <c r="M27" s="253"/>
      <c r="N27" s="196">
        <v>0</v>
      </c>
      <c r="O27" s="253"/>
      <c r="P27" s="196">
        <v>0</v>
      </c>
      <c r="Q27" s="253"/>
      <c r="R27" s="197">
        <f>SUM(D27:Q27)</f>
        <v>-4079</v>
      </c>
    </row>
    <row r="28" spans="1:18" s="14" customFormat="1" ht="13.5" customHeight="1">
      <c r="A28" s="164" t="s">
        <v>175</v>
      </c>
      <c r="B28" s="167"/>
      <c r="C28" s="167"/>
      <c r="D28" s="256">
        <v>0</v>
      </c>
      <c r="E28" s="250"/>
      <c r="F28" s="256">
        <v>0</v>
      </c>
      <c r="G28" s="250"/>
      <c r="H28" s="256">
        <f>H29</f>
        <v>2866</v>
      </c>
      <c r="I28" s="253"/>
      <c r="J28" s="256">
        <v>0</v>
      </c>
      <c r="K28" s="253"/>
      <c r="L28" s="256">
        <v>0</v>
      </c>
      <c r="M28" s="253"/>
      <c r="N28" s="256">
        <f>N29</f>
        <v>20985</v>
      </c>
      <c r="O28" s="253"/>
      <c r="P28" s="256">
        <f>P29</f>
        <v>-23851</v>
      </c>
      <c r="Q28" s="253"/>
      <c r="R28" s="248">
        <f>SUM(D28:Q28)</f>
        <v>0</v>
      </c>
    </row>
    <row r="29" spans="1:18" s="14" customFormat="1" ht="13.5" customHeight="1">
      <c r="A29" s="183" t="s">
        <v>176</v>
      </c>
      <c r="B29" s="167"/>
      <c r="C29" s="167"/>
      <c r="D29" s="243">
        <v>0</v>
      </c>
      <c r="E29" s="250"/>
      <c r="F29" s="257">
        <v>0</v>
      </c>
      <c r="G29" s="250"/>
      <c r="H29" s="258">
        <v>2866</v>
      </c>
      <c r="I29" s="259"/>
      <c r="J29" s="258">
        <v>0</v>
      </c>
      <c r="K29" s="259"/>
      <c r="L29" s="258">
        <v>0</v>
      </c>
      <c r="M29" s="259"/>
      <c r="N29" s="258">
        <v>20985</v>
      </c>
      <c r="O29" s="259"/>
      <c r="P29" s="258">
        <f>-H29-N29</f>
        <v>-23851</v>
      </c>
      <c r="Q29" s="259"/>
      <c r="R29" s="197">
        <f>SUM(D29:Q29)</f>
        <v>0</v>
      </c>
    </row>
    <row r="30" spans="1:19" s="14" customFormat="1" ht="14.25" customHeight="1">
      <c r="A30" s="168" t="s">
        <v>179</v>
      </c>
      <c r="B30" s="167"/>
      <c r="C30" s="167"/>
      <c r="D30" s="198">
        <f>D31+D32</f>
        <v>0</v>
      </c>
      <c r="E30" s="261"/>
      <c r="F30" s="198">
        <f>F31+F32</f>
        <v>0</v>
      </c>
      <c r="G30" s="261"/>
      <c r="H30" s="198">
        <f>H31+H32</f>
        <v>0</v>
      </c>
      <c r="I30" s="262"/>
      <c r="J30" s="198">
        <f>J31+J32</f>
        <v>0</v>
      </c>
      <c r="K30" s="262"/>
      <c r="L30" s="198">
        <f>L31+L32</f>
        <v>66</v>
      </c>
      <c r="M30" s="262"/>
      <c r="N30" s="198">
        <f>N31+N32</f>
        <v>0</v>
      </c>
      <c r="O30" s="262"/>
      <c r="P30" s="198">
        <f>P31+P32</f>
        <v>22408</v>
      </c>
      <c r="Q30" s="262"/>
      <c r="R30" s="198">
        <f>SUM(D30:Q30)</f>
        <v>22474</v>
      </c>
      <c r="S30" s="110"/>
    </row>
    <row r="31" spans="1:18" s="14" customFormat="1" ht="14.25" customHeight="1">
      <c r="A31" s="185" t="s">
        <v>185</v>
      </c>
      <c r="B31" s="167"/>
      <c r="C31" s="167"/>
      <c r="D31" s="196">
        <v>0</v>
      </c>
      <c r="E31" s="250"/>
      <c r="F31" s="196">
        <v>0</v>
      </c>
      <c r="G31" s="250"/>
      <c r="H31" s="196">
        <v>0</v>
      </c>
      <c r="I31" s="253"/>
      <c r="J31" s="196">
        <v>0</v>
      </c>
      <c r="K31" s="253"/>
      <c r="L31" s="196">
        <v>0</v>
      </c>
      <c r="M31" s="253"/>
      <c r="N31" s="196">
        <v>0</v>
      </c>
      <c r="O31" s="253"/>
      <c r="P31" s="196">
        <f>'IS'!C28</f>
        <v>22408</v>
      </c>
      <c r="Q31" s="253"/>
      <c r="R31" s="196">
        <f>SUM(P31:Q31)</f>
        <v>22408</v>
      </c>
    </row>
    <row r="32" spans="1:18" s="14" customFormat="1" ht="13.5" customHeight="1">
      <c r="A32" s="185" t="s">
        <v>181</v>
      </c>
      <c r="B32" s="167"/>
      <c r="C32" s="167"/>
      <c r="D32" s="243">
        <v>0</v>
      </c>
      <c r="E32" s="250"/>
      <c r="F32" s="243">
        <v>0</v>
      </c>
      <c r="G32" s="250"/>
      <c r="H32" s="243">
        <v>0</v>
      </c>
      <c r="I32" s="253"/>
      <c r="J32" s="243"/>
      <c r="K32" s="253"/>
      <c r="L32" s="258">
        <v>66</v>
      </c>
      <c r="M32" s="259"/>
      <c r="N32" s="258">
        <v>0</v>
      </c>
      <c r="O32" s="259"/>
      <c r="P32" s="258">
        <v>0</v>
      </c>
      <c r="Q32" s="259"/>
      <c r="R32" s="197">
        <f>SUM(D32:Q32)</f>
        <v>66</v>
      </c>
    </row>
    <row r="33" spans="1:18" s="14" customFormat="1" ht="13.5" customHeight="1">
      <c r="A33" s="169" t="s">
        <v>182</v>
      </c>
      <c r="B33" s="167"/>
      <c r="C33" s="167"/>
      <c r="D33" s="243">
        <v>0</v>
      </c>
      <c r="E33" s="250"/>
      <c r="F33" s="243">
        <v>0</v>
      </c>
      <c r="G33" s="250"/>
      <c r="H33" s="243">
        <v>0</v>
      </c>
      <c r="I33" s="253"/>
      <c r="J33" s="243">
        <v>-346</v>
      </c>
      <c r="K33" s="243"/>
      <c r="L33" s="196">
        <v>-1262</v>
      </c>
      <c r="M33" s="263"/>
      <c r="N33" s="243">
        <v>0</v>
      </c>
      <c r="O33" s="243"/>
      <c r="P33" s="243">
        <f>-J33-L33</f>
        <v>1608</v>
      </c>
      <c r="Q33" s="253"/>
      <c r="R33" s="197">
        <f>SUM(D33:Q33)</f>
        <v>0</v>
      </c>
    </row>
    <row r="34" spans="1:18" s="14" customFormat="1" ht="15" customHeight="1" thickBot="1">
      <c r="A34" s="162" t="s">
        <v>186</v>
      </c>
      <c r="B34" s="163">
        <v>26</v>
      </c>
      <c r="C34" s="163"/>
      <c r="D34" s="264">
        <f>D22+D30+D33+D25</f>
        <v>134798</v>
      </c>
      <c r="E34" s="250"/>
      <c r="F34" s="264">
        <f>F22+F30+F33+F25</f>
        <v>-37735</v>
      </c>
      <c r="G34" s="250"/>
      <c r="H34" s="264">
        <f>H22+H30+H33+H28</f>
        <v>66201</v>
      </c>
      <c r="I34" s="253"/>
      <c r="J34" s="264">
        <f>J22+J30+J33</f>
        <v>21248</v>
      </c>
      <c r="K34" s="253"/>
      <c r="L34" s="264">
        <f>L22+L30+L33</f>
        <v>1086</v>
      </c>
      <c r="M34" s="253"/>
      <c r="N34" s="264">
        <f>N22+N30+N33+N28</f>
        <v>342581</v>
      </c>
      <c r="O34" s="253"/>
      <c r="P34" s="264">
        <f>P22+P30+P33+P25+P28</f>
        <v>27204</v>
      </c>
      <c r="Q34" s="253"/>
      <c r="R34" s="264">
        <f>R22+R30+R33+R25</f>
        <v>555383</v>
      </c>
    </row>
    <row r="35" spans="1:18" s="14" customFormat="1" ht="12" customHeight="1" thickTop="1">
      <c r="A35" s="162"/>
      <c r="B35" s="167"/>
      <c r="C35" s="167"/>
      <c r="D35" s="147"/>
      <c r="E35" s="147"/>
      <c r="F35" s="147"/>
      <c r="G35" s="147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6"/>
    </row>
    <row r="36" spans="1:18" s="14" customFormat="1" ht="12" customHeight="1">
      <c r="A36" s="162"/>
      <c r="B36" s="167"/>
      <c r="C36" s="167"/>
      <c r="D36" s="147"/>
      <c r="E36" s="147"/>
      <c r="F36" s="147"/>
      <c r="G36" s="147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6"/>
    </row>
    <row r="37" spans="1:18" s="14" customFormat="1" ht="12" customHeight="1">
      <c r="A37" s="162"/>
      <c r="B37" s="167"/>
      <c r="C37" s="167"/>
      <c r="D37" s="147"/>
      <c r="E37" s="147"/>
      <c r="F37" s="147"/>
      <c r="G37" s="147"/>
      <c r="H37" s="161"/>
      <c r="I37" s="161"/>
      <c r="J37" s="161"/>
      <c r="K37" s="161"/>
      <c r="L37" s="161"/>
      <c r="M37" s="161"/>
      <c r="N37" s="161"/>
      <c r="O37" s="161"/>
      <c r="P37" s="166"/>
      <c r="Q37" s="161"/>
      <c r="R37" s="166"/>
    </row>
    <row r="38" spans="1:18" s="14" customFormat="1" ht="12" customHeight="1">
      <c r="A38" s="162"/>
      <c r="B38" s="167"/>
      <c r="C38" s="167"/>
      <c r="D38" s="147"/>
      <c r="E38" s="147"/>
      <c r="F38" s="147"/>
      <c r="G38" s="147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6"/>
    </row>
    <row r="39" spans="1:18" s="14" customFormat="1" ht="12" customHeight="1">
      <c r="A39" s="162"/>
      <c r="B39" s="167"/>
      <c r="C39" s="167"/>
      <c r="D39" s="147"/>
      <c r="E39" s="147"/>
      <c r="F39" s="147"/>
      <c r="G39" s="147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6"/>
    </row>
    <row r="40" spans="1:18" s="9" customFormat="1" ht="15">
      <c r="A40" s="170" t="str">
        <f>CFS!A59</f>
        <v>Załączniki na stronach od 5 do 134 stanowią integralną część jednostkowego sprawozdania finansowego.</v>
      </c>
      <c r="B40" s="171"/>
      <c r="C40" s="171"/>
      <c r="D40" s="167"/>
      <c r="E40" s="167"/>
      <c r="F40" s="167"/>
      <c r="G40" s="167"/>
      <c r="H40" s="165"/>
      <c r="I40" s="167"/>
      <c r="J40" s="165"/>
      <c r="K40" s="167"/>
      <c r="L40" s="165"/>
      <c r="M40" s="167"/>
      <c r="N40" s="165"/>
      <c r="O40" s="167"/>
      <c r="P40" s="165"/>
      <c r="Q40" s="167"/>
      <c r="R40" s="172"/>
    </row>
    <row r="41" spans="1:18" s="9" customFormat="1" ht="8.25" customHeight="1">
      <c r="A41" s="170"/>
      <c r="B41" s="171"/>
      <c r="C41" s="171"/>
      <c r="D41" s="167"/>
      <c r="E41" s="167"/>
      <c r="F41" s="167"/>
      <c r="G41" s="167"/>
      <c r="H41" s="165"/>
      <c r="I41" s="167"/>
      <c r="J41" s="165"/>
      <c r="K41" s="167"/>
      <c r="L41" s="165"/>
      <c r="M41" s="167"/>
      <c r="N41" s="165"/>
      <c r="O41" s="167"/>
      <c r="P41" s="165"/>
      <c r="Q41" s="167"/>
      <c r="R41" s="172"/>
    </row>
    <row r="42" spans="1:18" s="9" customFormat="1" ht="14.25" customHeight="1">
      <c r="A42" s="170"/>
      <c r="B42" s="171"/>
      <c r="C42" s="171"/>
      <c r="D42" s="167"/>
      <c r="E42" s="167"/>
      <c r="F42" s="167"/>
      <c r="G42" s="167"/>
      <c r="H42" s="165"/>
      <c r="I42" s="167"/>
      <c r="J42" s="165"/>
      <c r="K42" s="167"/>
      <c r="L42" s="165"/>
      <c r="M42" s="167"/>
      <c r="N42" s="165"/>
      <c r="O42" s="167"/>
      <c r="P42" s="165"/>
      <c r="Q42" s="167"/>
      <c r="R42" s="172"/>
    </row>
    <row r="43" spans="1:18" s="9" customFormat="1" ht="11.25" customHeight="1">
      <c r="A43" s="170"/>
      <c r="B43" s="171"/>
      <c r="C43" s="171"/>
      <c r="D43" s="167"/>
      <c r="E43" s="167"/>
      <c r="F43" s="167"/>
      <c r="G43" s="167"/>
      <c r="H43" s="165"/>
      <c r="I43" s="167"/>
      <c r="J43" s="165"/>
      <c r="K43" s="167"/>
      <c r="L43" s="165"/>
      <c r="M43" s="167"/>
      <c r="N43" s="165"/>
      <c r="O43" s="167"/>
      <c r="P43" s="165"/>
      <c r="Q43" s="167"/>
      <c r="R43" s="172"/>
    </row>
    <row r="44" spans="1:18" s="9" customFormat="1" ht="15" customHeight="1">
      <c r="A44" s="170"/>
      <c r="B44" s="171"/>
      <c r="C44" s="171"/>
      <c r="D44" s="167"/>
      <c r="E44" s="167"/>
      <c r="F44" s="167"/>
      <c r="G44" s="167"/>
      <c r="H44" s="165"/>
      <c r="I44" s="167"/>
      <c r="J44" s="165"/>
      <c r="K44" s="167"/>
      <c r="L44" s="165"/>
      <c r="M44" s="167"/>
      <c r="N44" s="165"/>
      <c r="O44" s="167"/>
      <c r="P44" s="165"/>
      <c r="Q44" s="167"/>
      <c r="R44" s="172"/>
    </row>
    <row r="45" spans="1:18" s="136" customFormat="1" ht="13.5" customHeight="1">
      <c r="A45" s="173" t="s">
        <v>15</v>
      </c>
      <c r="B45" s="174" t="s">
        <v>187</v>
      </c>
      <c r="C45" s="174"/>
      <c r="D45" s="175"/>
      <c r="E45" s="175"/>
      <c r="F45" s="175"/>
      <c r="G45" s="175"/>
      <c r="H45" s="174" t="s">
        <v>189</v>
      </c>
      <c r="I45" s="175"/>
      <c r="J45" s="175"/>
      <c r="K45" s="175"/>
      <c r="L45" s="175"/>
      <c r="M45" s="175"/>
      <c r="N45" s="175"/>
      <c r="O45" s="175"/>
      <c r="P45" s="175"/>
      <c r="Q45" s="174"/>
      <c r="R45" s="174"/>
    </row>
    <row r="46" spans="1:18" s="136" customFormat="1" ht="11.25" customHeight="1">
      <c r="A46" s="176" t="s">
        <v>195</v>
      </c>
      <c r="B46" s="175"/>
      <c r="C46" s="175"/>
      <c r="D46" s="170" t="s">
        <v>188</v>
      </c>
      <c r="E46" s="175"/>
      <c r="F46" s="175"/>
      <c r="G46" s="175"/>
      <c r="H46" s="175"/>
      <c r="I46" s="170"/>
      <c r="J46" s="174" t="s">
        <v>190</v>
      </c>
      <c r="K46" s="175"/>
      <c r="L46" s="175"/>
      <c r="M46" s="175"/>
      <c r="N46" s="175"/>
      <c r="O46" s="175"/>
      <c r="P46" s="175"/>
      <c r="Q46" s="174"/>
      <c r="R46" s="174"/>
    </row>
    <row r="47" spans="1:18" s="136" customFormat="1" ht="11.25" customHeight="1">
      <c r="A47" s="176"/>
      <c r="B47" s="175"/>
      <c r="C47" s="175"/>
      <c r="D47" s="170"/>
      <c r="E47" s="175"/>
      <c r="F47" s="175"/>
      <c r="G47" s="175"/>
      <c r="H47" s="175"/>
      <c r="I47" s="170"/>
      <c r="J47" s="174"/>
      <c r="K47" s="175"/>
      <c r="L47" s="175"/>
      <c r="M47" s="175"/>
      <c r="N47" s="175"/>
      <c r="O47" s="175"/>
      <c r="P47" s="175"/>
      <c r="Q47" s="174"/>
      <c r="R47" s="174"/>
    </row>
    <row r="48" spans="1:18" s="136" customFormat="1" ht="11.25" customHeight="1">
      <c r="A48" s="176"/>
      <c r="B48" s="175"/>
      <c r="C48" s="175"/>
      <c r="D48" s="170"/>
      <c r="E48" s="175"/>
      <c r="F48" s="175"/>
      <c r="G48" s="175"/>
      <c r="H48" s="175"/>
      <c r="I48" s="170"/>
      <c r="J48" s="174"/>
      <c r="K48" s="175"/>
      <c r="L48" s="175"/>
      <c r="M48" s="175"/>
      <c r="N48" s="175"/>
      <c r="O48" s="175"/>
      <c r="P48" s="175"/>
      <c r="Q48" s="174"/>
      <c r="R48" s="174"/>
    </row>
    <row r="49" spans="1:18" s="136" customFormat="1" ht="11.25" customHeight="1">
      <c r="A49" s="235"/>
      <c r="B49" s="236"/>
      <c r="C49" s="175"/>
      <c r="D49" s="170"/>
      <c r="E49" s="175"/>
      <c r="F49" s="175"/>
      <c r="G49" s="175"/>
      <c r="H49" s="175"/>
      <c r="I49" s="170"/>
      <c r="J49" s="174"/>
      <c r="K49" s="175"/>
      <c r="L49" s="175"/>
      <c r="M49" s="175"/>
      <c r="N49" s="175"/>
      <c r="O49" s="175"/>
      <c r="P49" s="175"/>
      <c r="Q49" s="174"/>
      <c r="R49" s="174"/>
    </row>
    <row r="50" spans="1:18" s="136" customFormat="1" ht="11.25" customHeight="1">
      <c r="A50" s="235"/>
      <c r="B50" s="236"/>
      <c r="C50" s="175"/>
      <c r="D50" s="170"/>
      <c r="E50" s="175"/>
      <c r="F50" s="175"/>
      <c r="G50" s="175"/>
      <c r="H50" s="175"/>
      <c r="I50" s="170"/>
      <c r="J50" s="174"/>
      <c r="K50" s="175"/>
      <c r="L50" s="175"/>
      <c r="M50" s="175"/>
      <c r="N50" s="175"/>
      <c r="O50" s="175"/>
      <c r="P50" s="175"/>
      <c r="Q50" s="174"/>
      <c r="R50" s="174"/>
    </row>
    <row r="51" spans="1:18" s="136" customFormat="1" ht="11.25" customHeight="1">
      <c r="A51" s="235"/>
      <c r="B51" s="236"/>
      <c r="C51" s="175"/>
      <c r="D51" s="170"/>
      <c r="E51" s="175"/>
      <c r="F51" s="175"/>
      <c r="G51" s="175"/>
      <c r="H51" s="175"/>
      <c r="I51" s="170"/>
      <c r="J51" s="174"/>
      <c r="K51" s="175"/>
      <c r="L51" s="175"/>
      <c r="M51" s="175"/>
      <c r="N51" s="175"/>
      <c r="O51" s="175"/>
      <c r="P51" s="175"/>
      <c r="Q51" s="174"/>
      <c r="R51" s="174"/>
    </row>
    <row r="52" spans="1:3" ht="15">
      <c r="A52" s="137"/>
      <c r="B52"/>
      <c r="C52"/>
    </row>
    <row r="61" spans="1:3" ht="15">
      <c r="A61" s="34"/>
      <c r="B61" s="34"/>
      <c r="C61" s="34"/>
    </row>
  </sheetData>
  <sheetProtection/>
  <mergeCells count="11">
    <mergeCell ref="N4:N5"/>
    <mergeCell ref="P4:P5"/>
    <mergeCell ref="R4:R5"/>
    <mergeCell ref="A2:R2"/>
    <mergeCell ref="D4:D5"/>
    <mergeCell ref="F4:F5"/>
    <mergeCell ref="A4:A5"/>
    <mergeCell ref="B4:B5"/>
    <mergeCell ref="H4:H5"/>
    <mergeCell ref="J4:J5"/>
    <mergeCell ref="L4:L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IROffice</cp:lastModifiedBy>
  <cp:lastPrinted>2021-10-18T07:56:32Z</cp:lastPrinted>
  <dcterms:created xsi:type="dcterms:W3CDTF">2003-02-07T14:36:34Z</dcterms:created>
  <dcterms:modified xsi:type="dcterms:W3CDTF">2021-11-01T13:17:01Z</dcterms:modified>
  <cp:category/>
  <cp:version/>
  <cp:contentType/>
  <cp:contentStatus/>
</cp:coreProperties>
</file>