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Работен плот\"/>
    </mc:Choice>
  </mc:AlternateContent>
  <bookViews>
    <workbookView xWindow="0" yWindow="0" windowWidth="11550" windowHeight="8100" tabRatio="686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definedNames>
    <definedName name="AS2DocOpenMode" hidden="1">"AS2DocumentEdit"</definedName>
    <definedName name="_xlnm.Database" localSheetId="4">#REF!</definedName>
    <definedName name="_xlnm.Database">#REF!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SCF!$81:$65547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SCF!$A$1:$F$45</definedName>
    <definedName name="Z_2BD2C2C3_AF9C_11D6_9CEF_00D009775214_.wvu.Rows" localSheetId="3" hidden="1">SCF!$79:$65547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SCF!$81:$65547,SCF!$63:$64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SEQ!$A$1:$Q$58</definedName>
    <definedName name="Z_9656BBF7_C4A3_41EC_B0C6_A21B380E3C2F_.wvu.Rows" localSheetId="3" hidden="1">SCF!$81:$65547,SCF!$63:$64</definedName>
    <definedName name="_xlnm.Print_Area" localSheetId="0">'Cover '!$A$1:$I$41</definedName>
    <definedName name="_xlnm.Print_Area" localSheetId="3">SCF!$A$1:$E$77</definedName>
    <definedName name="_xlnm.Print_Area" localSheetId="1">SCI!$A$1:$H$74</definedName>
    <definedName name="_xlnm.Print_Area" localSheetId="2">SFP!$A$1:$H$83</definedName>
    <definedName name="_xlnm.Print_Titles" localSheetId="1">SCI!$1:$2</definedName>
  </definedNames>
  <calcPr calcId="162913"/>
</workbook>
</file>

<file path=xl/calcChain.xml><?xml version="1.0" encoding="utf-8"?>
<calcChain xmlns="http://schemas.openxmlformats.org/spreadsheetml/2006/main">
  <c r="D61" i="3" l="1"/>
  <c r="D49" i="3"/>
  <c r="S45" i="5"/>
  <c r="O45" i="5"/>
  <c r="D56" i="3" l="1"/>
  <c r="D45" i="3"/>
  <c r="D24" i="2" l="1"/>
  <c r="D23" i="2"/>
  <c r="D58" i="3" l="1"/>
  <c r="D17" i="3" l="1"/>
  <c r="O52" i="5"/>
  <c r="Q52" i="5" s="1"/>
  <c r="D18" i="2" l="1"/>
  <c r="F43" i="2" l="1"/>
  <c r="O37" i="5" l="1"/>
  <c r="S37" i="5" l="1"/>
  <c r="Q39" i="5"/>
  <c r="U39" i="5" s="1"/>
  <c r="D43" i="2" l="1"/>
  <c r="Q35" i="5" l="1"/>
  <c r="U35" i="5" s="1"/>
  <c r="E59" i="4" l="1"/>
  <c r="C59" i="4"/>
  <c r="F61" i="3" l="1"/>
  <c r="F62" i="3" s="1"/>
  <c r="F34" i="3"/>
  <c r="B54" i="5" l="1"/>
  <c r="F31" i="5" l="1"/>
  <c r="E54" i="5"/>
  <c r="R37" i="5"/>
  <c r="T37" i="5"/>
  <c r="P37" i="5"/>
  <c r="D19" i="2" l="1"/>
  <c r="F50" i="3" l="1"/>
  <c r="F35" i="3"/>
  <c r="F39" i="3" s="1"/>
  <c r="F26" i="3"/>
  <c r="F18" i="3"/>
  <c r="F64" i="3" l="1"/>
  <c r="F66" i="3" s="1"/>
  <c r="F28" i="3"/>
  <c r="A67" i="4" l="1"/>
  <c r="A57" i="5" l="1"/>
  <c r="O18" i="5" l="1"/>
  <c r="Q21" i="5" l="1"/>
  <c r="Q46" i="5" l="1"/>
  <c r="Q45" i="5"/>
  <c r="Q40" i="5"/>
  <c r="U40" i="5" s="1"/>
  <c r="Q38" i="5"/>
  <c r="Q37" i="5" l="1"/>
  <c r="U38" i="5"/>
  <c r="U37" i="5" s="1"/>
  <c r="U21" i="5"/>
  <c r="F46" i="2" l="1"/>
  <c r="F47" i="2" s="1"/>
  <c r="D46" i="2"/>
  <c r="D47" i="2" s="1"/>
  <c r="S42" i="5"/>
  <c r="U45" i="5"/>
  <c r="U46" i="5"/>
  <c r="Q50" i="5"/>
  <c r="U50" i="5" s="1"/>
  <c r="Q49" i="5"/>
  <c r="U49" i="5" s="1"/>
  <c r="U52" i="5"/>
  <c r="S48" i="5"/>
  <c r="O42" i="5"/>
  <c r="O48" i="5"/>
  <c r="M48" i="5"/>
  <c r="K48" i="5"/>
  <c r="I48" i="5"/>
  <c r="G37" i="5"/>
  <c r="G54" i="5" s="1"/>
  <c r="S18" i="5"/>
  <c r="E39" i="4"/>
  <c r="I25" i="5"/>
  <c r="Q29" i="5"/>
  <c r="K25" i="5"/>
  <c r="K31" i="5" s="1"/>
  <c r="Q51" i="5"/>
  <c r="Q16" i="5"/>
  <c r="U16" i="5" s="1"/>
  <c r="O14" i="5"/>
  <c r="C39" i="4"/>
  <c r="Q19" i="5"/>
  <c r="Q20" i="5"/>
  <c r="U20" i="5" s="1"/>
  <c r="Q23" i="5"/>
  <c r="U23" i="5" s="1"/>
  <c r="Q22" i="5"/>
  <c r="U22" i="5" s="1"/>
  <c r="D31" i="5"/>
  <c r="L48" i="5"/>
  <c r="N48" i="5"/>
  <c r="P48" i="5"/>
  <c r="P54" i="5" s="1"/>
  <c r="R48" i="5"/>
  <c r="T48" i="5"/>
  <c r="T54" i="5" s="1"/>
  <c r="H37" i="5"/>
  <c r="I37" i="5"/>
  <c r="J37" i="5"/>
  <c r="K37" i="5"/>
  <c r="L37" i="5"/>
  <c r="M37" i="5"/>
  <c r="N37" i="5"/>
  <c r="D50" i="3"/>
  <c r="E14" i="5"/>
  <c r="E31" i="5" s="1"/>
  <c r="C14" i="5"/>
  <c r="C31" i="5" s="1"/>
  <c r="C54" i="5" s="1"/>
  <c r="P14" i="5"/>
  <c r="R14" i="5"/>
  <c r="S14" i="5"/>
  <c r="T14" i="5"/>
  <c r="H14" i="5"/>
  <c r="H31" i="5" s="1"/>
  <c r="I14" i="5"/>
  <c r="I31" i="5" s="1"/>
  <c r="J14" i="5"/>
  <c r="J31" i="5" s="1"/>
  <c r="K14" i="5"/>
  <c r="L14" i="5"/>
  <c r="M14" i="5"/>
  <c r="N14" i="5"/>
  <c r="N31" i="5" s="1"/>
  <c r="G14" i="5"/>
  <c r="G31" i="5" s="1"/>
  <c r="Q27" i="5"/>
  <c r="U27" i="5" s="1"/>
  <c r="P18" i="5"/>
  <c r="T18" i="5"/>
  <c r="O25" i="5"/>
  <c r="S25" i="5"/>
  <c r="Q26" i="5"/>
  <c r="U26" i="5" s="1"/>
  <c r="L25" i="5"/>
  <c r="M25" i="5"/>
  <c r="Q12" i="5"/>
  <c r="D62" i="3"/>
  <c r="D26" i="3"/>
  <c r="D18" i="3"/>
  <c r="Q43" i="5"/>
  <c r="U43" i="5" s="1"/>
  <c r="Q44" i="5"/>
  <c r="U44" i="5" s="1"/>
  <c r="E18" i="4"/>
  <c r="F25" i="2"/>
  <c r="F19" i="2"/>
  <c r="B31" i="5"/>
  <c r="B10" i="5"/>
  <c r="B65" i="4"/>
  <c r="C18" i="4"/>
  <c r="D25" i="2"/>
  <c r="D30" i="2" s="1"/>
  <c r="U19" i="5"/>
  <c r="D35" i="3"/>
  <c r="D39" i="3" s="1"/>
  <c r="S31" i="5" l="1"/>
  <c r="M31" i="5"/>
  <c r="O54" i="5"/>
  <c r="O31" i="5"/>
  <c r="F30" i="2"/>
  <c r="F35" i="2" s="1"/>
  <c r="F49" i="2" s="1"/>
  <c r="S54" i="5"/>
  <c r="M54" i="5"/>
  <c r="I54" i="5"/>
  <c r="U29" i="5"/>
  <c r="L31" i="5"/>
  <c r="K54" i="5"/>
  <c r="P31" i="5"/>
  <c r="U12" i="5"/>
  <c r="Q18" i="5"/>
  <c r="D35" i="2"/>
  <c r="D49" i="2" s="1"/>
  <c r="T31" i="5"/>
  <c r="Q48" i="5"/>
  <c r="U48" i="5"/>
  <c r="Q42" i="5"/>
  <c r="U42" i="5" s="1"/>
  <c r="D64" i="3"/>
  <c r="D66" i="3" s="1"/>
  <c r="E61" i="4"/>
  <c r="E65" i="4" s="1"/>
  <c r="Q25" i="5"/>
  <c r="U25" i="5"/>
  <c r="D28" i="3"/>
  <c r="C61" i="4"/>
  <c r="U18" i="5"/>
  <c r="Q14" i="5"/>
  <c r="Q31" i="5" l="1"/>
  <c r="U54" i="5"/>
  <c r="Q54" i="5"/>
  <c r="C65" i="4"/>
  <c r="U14" i="5"/>
  <c r="U31" i="5" s="1"/>
</calcChain>
</file>

<file path=xl/sharedStrings.xml><?xml version="1.0" encoding="utf-8"?>
<sst xmlns="http://schemas.openxmlformats.org/spreadsheetml/2006/main" count="277" uniqueCount="215">
  <si>
    <t>Весела Стоева</t>
  </si>
  <si>
    <t>Борис Борисов</t>
  </si>
  <si>
    <t>Венцислав Стоев</t>
  </si>
  <si>
    <t>Стефан Йовков</t>
  </si>
  <si>
    <t>Приложения</t>
  </si>
  <si>
    <t>АКТИВ</t>
  </si>
  <si>
    <t>BGN'000</t>
  </si>
  <si>
    <t>Огнян Палавеев</t>
  </si>
  <si>
    <t>Людмила Бонджова</t>
  </si>
  <si>
    <t>Печалба/(Загуба) от придобиване и освобождаване на и от дъщерни дружества</t>
  </si>
  <si>
    <t>Иван Бадински</t>
  </si>
  <si>
    <t>Симеон Донев</t>
  </si>
  <si>
    <t>-</t>
  </si>
  <si>
    <t xml:space="preserve">ГРУППА СОФАРМА </t>
  </si>
  <si>
    <t>Совет  директоров:</t>
  </si>
  <si>
    <t>д-р эк.н. Огнян Донев</t>
  </si>
  <si>
    <t>Александр Чаушев</t>
  </si>
  <si>
    <t>Исполнительный директор:</t>
  </si>
  <si>
    <t xml:space="preserve">Прокуроры:
</t>
  </si>
  <si>
    <t>Финансовый директор:</t>
  </si>
  <si>
    <t>Гл. бухгалтер (составитель):</t>
  </si>
  <si>
    <t>Руководитель юридического отдела:</t>
  </si>
  <si>
    <t>Александр Йотов</t>
  </si>
  <si>
    <t>Адрес на управления:</t>
  </si>
  <si>
    <t>г. София</t>
  </si>
  <si>
    <t>ул. "Ильенско шосе" 16</t>
  </si>
  <si>
    <t>Адвокаты:</t>
  </si>
  <si>
    <t>Юридическая фирма "Гачев, Балева, Партнеры"</t>
  </si>
  <si>
    <t>Обслуживающие банки:</t>
  </si>
  <si>
    <t>Райфайзенбанк (Болгария)  ЕАО</t>
  </si>
  <si>
    <t>Банка ДСК ЕАО</t>
  </si>
  <si>
    <t xml:space="preserve">АО Юробанк и Эф Джи Болгария  </t>
  </si>
  <si>
    <t>Инг Банк Н.В.  - филиал София</t>
  </si>
  <si>
    <t>Уникредит  Булбанк АО</t>
  </si>
  <si>
    <t>Сосьете Женераль Экспрессбанк АО</t>
  </si>
  <si>
    <t>Аудиторы:</t>
  </si>
  <si>
    <t>Бейкер Тилли Клиту и Партнеры ООО</t>
  </si>
  <si>
    <t>ГРУППА СОФАРМА</t>
  </si>
  <si>
    <t>КОНСОЛИДИРОВАННЫЙ ОТЧЕТ О СОВКУПНОМ ДОХОДЕ</t>
  </si>
  <si>
    <t>за год, закончившийся 31 декабря 2020 года</t>
  </si>
  <si>
    <t>Доходы из договоров с клиентами</t>
  </si>
  <si>
    <t>Прочие доходы/(убытки) от деятельности, нетто</t>
  </si>
  <si>
    <t>Изменения в запасах готовой продукции и незавершенного производства</t>
  </si>
  <si>
    <t>Расходы материалы</t>
  </si>
  <si>
    <t>Расходы на внешние  услуги</t>
  </si>
  <si>
    <t>Расходы на персонал</t>
  </si>
  <si>
    <t>Расходы на амортизацию</t>
  </si>
  <si>
    <t>Балансовая стоимость проданных готовых изделий</t>
  </si>
  <si>
    <t xml:space="preserve">Прочие операционные расходы </t>
  </si>
  <si>
    <t xml:space="preserve">Прибыль от операционной деятельности </t>
  </si>
  <si>
    <t>Обесценение внеоборотных активов, выходящих за рамки МСФО 9</t>
  </si>
  <si>
    <t>Финансовые доходы</t>
  </si>
  <si>
    <t>Финансовые расходы</t>
  </si>
  <si>
    <t>Финансовые доходы / (расходы), нетто</t>
  </si>
  <si>
    <t>Прибыль от ассоциированных обществах и совместных обществах, нетто</t>
  </si>
  <si>
    <t>Прибыль от приобретения и выбытия дочерних компаний</t>
  </si>
  <si>
    <t>Прибыль до уплаты налога на прибыль</t>
  </si>
  <si>
    <t>Расходы по налогу на прибыль</t>
  </si>
  <si>
    <t>Чистая прибыль за период</t>
  </si>
  <si>
    <t>Прочие компоненты совокупного дохода</t>
  </si>
  <si>
    <t xml:space="preserve">Компоненты, которые не будут реклассифицированы в прибыль или убыток: </t>
  </si>
  <si>
    <t>Последующие переоценки недвижимости, машины и оборудование</t>
  </si>
  <si>
    <t>Последующие оценки обязательств по пенсионным планам с установленными выплатами</t>
  </si>
  <si>
    <t xml:space="preserve">Чистое изменение справедливой стоимости других долгосрочных капиталовложений </t>
  </si>
  <si>
    <t>Налог на прибыль, относящийся к компонентам прочего совокупного дохода, которые не будут реклассифицированы</t>
  </si>
  <si>
    <t xml:space="preserve">Компоненты, которые могут быть реклассифицированы в прибыль или убыток: </t>
  </si>
  <si>
    <t>Курсовые разницы от пересчета на иностраных деятельности</t>
  </si>
  <si>
    <t>Прочие совокупные доходы за период, за вычетом налогов</t>
  </si>
  <si>
    <t>ОБЩИЙ СОВОКУПНЫЙ ДОХОД ЗА ПЕРИОД</t>
  </si>
  <si>
    <t>Чистая прибыл на отчетного периода относишся к:</t>
  </si>
  <si>
    <t>Владельцы материнской компании</t>
  </si>
  <si>
    <t>Неконтрольную долю участия</t>
  </si>
  <si>
    <t>Общий совокупный доход за период, относящийся к:</t>
  </si>
  <si>
    <t xml:space="preserve">Исполнительный директор: </t>
  </si>
  <si>
    <t>д-р.эк.н. Огнян Донев</t>
  </si>
  <si>
    <t>31 декабря
2020
BGN'000</t>
  </si>
  <si>
    <t>31 декабря 2019               BGN'000</t>
  </si>
  <si>
    <t>КОНСОЛИДИРОВАННЫЙ ОТЧЕТ О ФИНАНСОВОМ СОСТОЯНИИ</t>
  </si>
  <si>
    <t>на 31 декабря 2020 г.</t>
  </si>
  <si>
    <t>Нетекущие активы</t>
  </si>
  <si>
    <t>Недвижимость, машины и оборудование</t>
  </si>
  <si>
    <t>Нематериальные активы</t>
  </si>
  <si>
    <t>Репутацию</t>
  </si>
  <si>
    <t xml:space="preserve">Инвестиционная недвижимость </t>
  </si>
  <si>
    <t>Инвестиции в ассоциированные компани и совместных обществах</t>
  </si>
  <si>
    <t>Другие долгосрочные капиталовложения</t>
  </si>
  <si>
    <t>Долгосрочная дебиторская задолженность от связанных  предприятий</t>
  </si>
  <si>
    <t>Прочие долгосрочные дебиторские задолженности</t>
  </si>
  <si>
    <t>Отложенные налоговые активы</t>
  </si>
  <si>
    <t>Текущие активы</t>
  </si>
  <si>
    <t>Материальные запасы</t>
  </si>
  <si>
    <t>Торговая дебиторская задолженность</t>
  </si>
  <si>
    <t>Дебиторская задолженность связанных предприятий</t>
  </si>
  <si>
    <t>Активы, выставленные на продажу</t>
  </si>
  <si>
    <t>Другие краткосрочные дебиторские и активы</t>
  </si>
  <si>
    <t>Денежные средства и их эквиваленты</t>
  </si>
  <si>
    <t>ОБЩИЙ АКТИВЬІ</t>
  </si>
  <si>
    <t>СОБСТВЕННЬІЙ КАПИТАЛ И ПАССИВЬІ</t>
  </si>
  <si>
    <t xml:space="preserve">Собственный капитал, приходящийся на акционеров материнской организации </t>
  </si>
  <si>
    <t>Основной акционерный капитал</t>
  </si>
  <si>
    <t>Резервы</t>
  </si>
  <si>
    <t xml:space="preserve">Нераспределенная прибыль </t>
  </si>
  <si>
    <t>ОБЩИЙ СОБСТВЕННЬІЙ КАПИТАЛ</t>
  </si>
  <si>
    <t>ПАССИВЬІ</t>
  </si>
  <si>
    <t xml:space="preserve">Долгосрочне обязательства </t>
  </si>
  <si>
    <t xml:space="preserve">Долгосрочные банковские займы </t>
  </si>
  <si>
    <t xml:space="preserve">Пассивы по отсроченным налогам </t>
  </si>
  <si>
    <t>Долгосрочные обязательства перед связанными сторонами</t>
  </si>
  <si>
    <t xml:space="preserve">Долгосрочные oбязательства перед персоналом </t>
  </si>
  <si>
    <t>Обязательства по лизингу</t>
  </si>
  <si>
    <t>Государственное финансирование</t>
  </si>
  <si>
    <t>Другие долгосрочные обязательства</t>
  </si>
  <si>
    <t xml:space="preserve">Текущие обязательства </t>
  </si>
  <si>
    <t>Краткосрочные банковские займы</t>
  </si>
  <si>
    <t xml:space="preserve">Краткосрочная часть долгосрочных банковских займов </t>
  </si>
  <si>
    <t xml:space="preserve">Торговые обязательства  </t>
  </si>
  <si>
    <t>Задолженность перед связанными предприятиями</t>
  </si>
  <si>
    <t>Обязательства по договору факторинга</t>
  </si>
  <si>
    <t>Краткосрочная часть лизинговых обязательств</t>
  </si>
  <si>
    <t xml:space="preserve">Обязательства перед персоналом  и по социальному страхованию </t>
  </si>
  <si>
    <t xml:space="preserve">Обязательства по налогам </t>
  </si>
  <si>
    <t xml:space="preserve">Другие текущие обязательства </t>
  </si>
  <si>
    <t>ОБЩИЙ ПАССИВЬІ</t>
  </si>
  <si>
    <t>ОБЩИЙ СОБСТВЕННЬІЙ КАПИТАЛ И ПАССИВЬІ</t>
  </si>
  <si>
    <t xml:space="preserve">Приложения на страницах от 5 до 149 являются неотъемлемой частью консолидированной финансовой отчет </t>
  </si>
  <si>
    <t>КОНСОЛИДИРОВАННЫЙ ОТЧЕТ ДЛЯ ДЕНЕЖНЫХ ПОТОКОВ</t>
  </si>
  <si>
    <t>Денежные потоки от операционной деятельности</t>
  </si>
  <si>
    <t>Поступления от клиентов</t>
  </si>
  <si>
    <t xml:space="preserve">Платежи поставщикам </t>
  </si>
  <si>
    <t xml:space="preserve">Платежи  персоналу и по социальному страхованию </t>
  </si>
  <si>
    <t>Уплаченне налоги (без налогов на прибыль)</t>
  </si>
  <si>
    <t>Восстановленные налоги (без налогов на прибыль)</t>
  </si>
  <si>
    <t>Уплаченные налоги на прибыль</t>
  </si>
  <si>
    <t>Восстановленные налоги на прибыль</t>
  </si>
  <si>
    <t xml:space="preserve">Уплаченные проценты и банковские сборы по займам на пополнение оборотных средств </t>
  </si>
  <si>
    <t>Курсовые разницы, нетто</t>
  </si>
  <si>
    <t>Другие поступления/(платежи), нетто</t>
  </si>
  <si>
    <t xml:space="preserve">Чистые  денежные потоки использованные в операционной деяельности </t>
  </si>
  <si>
    <t xml:space="preserve">Денежные потоки от инвестиционной деятельности </t>
  </si>
  <si>
    <t>Приобретение недвжимости, машин и оборудования</t>
  </si>
  <si>
    <t>Поступления от продажи недвжимости, машин и оборудования</t>
  </si>
  <si>
    <t>Приобретение инвестиционной недвижимости</t>
  </si>
  <si>
    <t>Приобретение нематериальных активов</t>
  </si>
  <si>
    <t>Приобретение капитальных вложений</t>
  </si>
  <si>
    <t xml:space="preserve">Поступления от продажи капитальных вложений </t>
  </si>
  <si>
    <t>Поступления от дивидендов по капитальным инвестициям</t>
  </si>
  <si>
    <t>Платежи по приобретению дочерних компаний, за вычетом полученных денежных средств</t>
  </si>
  <si>
    <t>Суммы освобождения дочерних компаний, за вычетом предоставленных денежных средств</t>
  </si>
  <si>
    <t>Приобретение инвестиций в ассоциированные компании и совместные предприятия</t>
  </si>
  <si>
    <t>Поступления от продажи инвестиций в ассоциированные компани и совместных обществах</t>
  </si>
  <si>
    <t>Поступления от продажи нематериальных активов</t>
  </si>
  <si>
    <t>Поступления/(платежи) от операции неконтролирующих долей участия, нетто</t>
  </si>
  <si>
    <t>Предоставленные займы связанным предприятиям</t>
  </si>
  <si>
    <t>Восстановленные займы, предоставленные связанным предприятиям</t>
  </si>
  <si>
    <t xml:space="preserve">Предоставленные займы другим предприятиям </t>
  </si>
  <si>
    <t>Восстановленные займы, предоставленные  другим предприятиям</t>
  </si>
  <si>
    <t>Проценты, полученные за предоставленные займы и депозиты</t>
  </si>
  <si>
    <t xml:space="preserve">Чистые денежные потоки, использованне в инвестиционной деятельности </t>
  </si>
  <si>
    <t>Денежные потоки от финансовой деятельности</t>
  </si>
  <si>
    <t>Поступления от краткосрочных банковских займов (в т.ч. увеличение овердрафта)</t>
  </si>
  <si>
    <t>Погашение краткосрочных банковских займов (в т.ч. уменьшение овердрафта)</t>
  </si>
  <si>
    <t>Поступления от долгосрочных банковских зaймов</t>
  </si>
  <si>
    <t>Погашение от долгосрочных  банковских займов</t>
  </si>
  <si>
    <t>Займы, полученные от связанных предприятий</t>
  </si>
  <si>
    <t>Погашение займов связанным предприятиям</t>
  </si>
  <si>
    <t>Займты, полученные от других предприятий</t>
  </si>
  <si>
    <t>Погашение займов другим предприятиям</t>
  </si>
  <si>
    <t>Поступления сумм по факторингу</t>
  </si>
  <si>
    <t>Уплаченные проценты и налогы по факторингу</t>
  </si>
  <si>
    <t>Уплаченные проценты и сборы по займам инвестиционного предназначения</t>
  </si>
  <si>
    <t>Платежи по финансовому лизингу</t>
  </si>
  <si>
    <t>Поступления от неконтролирующей доли в выпуске капитала в дочерних предприятиях</t>
  </si>
  <si>
    <t>Обратно выкупленные собственные акции</t>
  </si>
  <si>
    <t>Поступления от продажи выкупленных собственных акций</t>
  </si>
  <si>
    <t>Выплаченные дивиденды</t>
  </si>
  <si>
    <t>Получено государственное финансирование</t>
  </si>
  <si>
    <t>Чистые денежные потоки от финансовой деятельности</t>
  </si>
  <si>
    <t>Чистый (снижение)/увеличение денежных средств и их эквивалентов</t>
  </si>
  <si>
    <t xml:space="preserve">Денежные средства и их эквивалент по состоянию на 1 января </t>
  </si>
  <si>
    <t>Денежные средства и их эквиваленты на 31 декабря</t>
  </si>
  <si>
    <t>КОНСОЛИДИРОВАННЫЙ ОТЧЕТ ОБ ИЗМЕНЕНИЯХ В СОСТАВЕ СОБСТВЕННЫХ КАПИТАЛ</t>
  </si>
  <si>
    <t>Сальдо на 1 января 2019 года</t>
  </si>
  <si>
    <t xml:space="preserve">Изменения  собственного капитала за 2019 год </t>
  </si>
  <si>
    <t>Эффект выкупленных акций</t>
  </si>
  <si>
    <t xml:space="preserve">Распределение прибыли на:                        </t>
  </si>
  <si>
    <t>* правовые резервы</t>
  </si>
  <si>
    <t>* распределение полугодовых дивидендов от прибыли за 2019 год</t>
  </si>
  <si>
    <t xml:space="preserve"> Эффекты приобретение неконтрольной доли участия:</t>
  </si>
  <si>
    <t>* приобретение (выбытие) дочерних компаний</t>
  </si>
  <si>
    <t>* распределение дивиденды</t>
  </si>
  <si>
    <t>* эмиссию капитала в дочерних компаний</t>
  </si>
  <si>
    <t>* увеличение участия  в дочерних компаний</t>
  </si>
  <si>
    <t>* уменьшение участия в дочерних компаний</t>
  </si>
  <si>
    <t xml:space="preserve">Общий совокупный доход за период, в т.ч.: </t>
  </si>
  <si>
    <t xml:space="preserve"> * чистая прибыль за год </t>
  </si>
  <si>
    <t xml:space="preserve"> * прочие компоненты совокупного дохода, за вычетом налогов </t>
  </si>
  <si>
    <t xml:space="preserve">Перенос на счет нераспределенная прибыль </t>
  </si>
  <si>
    <t>Сальдо на  31 декабря 2019 года</t>
  </si>
  <si>
    <t>Сальдо на 1 января 2020 года</t>
  </si>
  <si>
    <t>Изменения в собственном капитале за 2020 год</t>
  </si>
  <si>
    <t xml:space="preserve">Распределение прибыли на:          </t>
  </si>
  <si>
    <t>* дивиденды от прибыли за 2019 год</t>
  </si>
  <si>
    <t>* шестимесячный дивиденд от прибыли за 2020 год</t>
  </si>
  <si>
    <t>*  приобретение дочерних компаний</t>
  </si>
  <si>
    <t>Сальдо на  31 декабря 2020 года</t>
  </si>
  <si>
    <t>Отношение к акционерам материнской компании</t>
  </si>
  <si>
    <t>Базовый акционерный капитал</t>
  </si>
  <si>
    <t>Обратно вкупленные собственне акции</t>
  </si>
  <si>
    <t>Законные резервы</t>
  </si>
  <si>
    <t>Резерв по переоценке - недвижимость, машины и оборудование</t>
  </si>
  <si>
    <t>Резерв по финансовым активам по справедливой стоимости через прочий совокупный доход</t>
  </si>
  <si>
    <t>Резерв перерасчетов иностранной деятельности в валюте представления</t>
  </si>
  <si>
    <t>Общий</t>
  </si>
  <si>
    <t>Неконтролирующее участие</t>
  </si>
  <si>
    <t>Общий  собственных капитал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</si>
</sst>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л_в_._-;\-* #,##0.00\ _л_в_._-;_-* &quot;-&quot;??\ _л_в_._-;_-@_-"/>
    <numFmt numFmtId="164" formatCode="_-* #,##0.00_-;\-* #,##0.00_-;_-* &quot;-&quot;??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</numFmts>
  <fonts count="88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8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3" fillId="0" borderId="0"/>
    <xf numFmtId="0" fontId="74" fillId="0" borderId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1" fillId="0" borderId="0"/>
    <xf numFmtId="0" fontId="75" fillId="0" borderId="0"/>
    <xf numFmtId="9" fontId="21" fillId="0" borderId="0" applyFont="0" applyFill="0" applyBorder="0" applyAlignment="0" applyProtection="0"/>
    <xf numFmtId="0" fontId="75" fillId="0" borderId="0"/>
    <xf numFmtId="0" fontId="76" fillId="0" borderId="0"/>
    <xf numFmtId="43" fontId="13" fillId="0" borderId="0" applyFont="0" applyFill="0" applyBorder="0" applyAlignment="0" applyProtection="0"/>
    <xf numFmtId="0" fontId="13" fillId="0" borderId="0"/>
    <xf numFmtId="0" fontId="77" fillId="0" borderId="0"/>
    <xf numFmtId="9" fontId="13" fillId="0" borderId="0" applyFont="0" applyFill="0" applyBorder="0" applyAlignment="0" applyProtection="0"/>
    <xf numFmtId="0" fontId="13" fillId="0" borderId="0"/>
    <xf numFmtId="0" fontId="76" fillId="0" borderId="0"/>
    <xf numFmtId="0" fontId="2" fillId="0" borderId="0"/>
    <xf numFmtId="0" fontId="78" fillId="0" borderId="0"/>
    <xf numFmtId="0" fontId="1" fillId="0" borderId="0"/>
    <xf numFmtId="0" fontId="13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/>
    <xf numFmtId="9" fontId="80" fillId="0" borderId="0" applyFont="0" applyFill="0" applyBorder="0" applyAlignment="0" applyProtection="0"/>
    <xf numFmtId="164" fontId="80" fillId="0" borderId="0" applyFont="0" applyFill="0" applyBorder="0" applyAlignment="0" applyProtection="0"/>
    <xf numFmtId="0" fontId="81" fillId="0" borderId="0"/>
    <xf numFmtId="164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7" fillId="0" borderId="0"/>
    <xf numFmtId="0" fontId="13" fillId="0" borderId="0"/>
  </cellStyleXfs>
  <cellXfs count="363"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Border="1"/>
    <xf numFmtId="0" fontId="4" fillId="0" borderId="1" xfId="0" applyFont="1" applyBorder="1"/>
    <xf numFmtId="0" fontId="4" fillId="0" borderId="0" xfId="0" applyFont="1"/>
    <xf numFmtId="0" fontId="3" fillId="0" borderId="0" xfId="0" applyFont="1"/>
    <xf numFmtId="0" fontId="7" fillId="0" borderId="0" xfId="0" applyFont="1" applyFill="1"/>
    <xf numFmtId="0" fontId="5" fillId="0" borderId="0" xfId="0" applyFont="1"/>
    <xf numFmtId="0" fontId="5" fillId="0" borderId="0" xfId="1" applyFont="1" applyAlignment="1">
      <alignment vertical="center"/>
    </xf>
    <xf numFmtId="0" fontId="5" fillId="0" borderId="0" xfId="0" applyFont="1" applyFill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4" fillId="0" borderId="0" xfId="0" applyFont="1" applyFill="1" applyAlignment="1">
      <alignment horizontal="right"/>
    </xf>
    <xf numFmtId="0" fontId="10" fillId="0" borderId="0" xfId="0" applyFont="1" applyFill="1"/>
    <xf numFmtId="0" fontId="11" fillId="0" borderId="0" xfId="0" applyFont="1"/>
    <xf numFmtId="0" fontId="11" fillId="0" borderId="0" xfId="0" applyFont="1" applyFill="1"/>
    <xf numFmtId="0" fontId="4" fillId="0" borderId="0" xfId="0" applyFont="1" applyFill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/>
    <xf numFmtId="0" fontId="16" fillId="0" borderId="0" xfId="0" applyFont="1" applyFill="1" applyBorder="1" applyAlignment="1">
      <alignment horizontal="left" vertical="center" wrapText="1"/>
    </xf>
    <xf numFmtId="165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165" fontId="15" fillId="0" borderId="2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166" fontId="15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16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7" fontId="16" fillId="0" borderId="0" xfId="11" applyNumberFormat="1" applyFont="1" applyFill="1" applyBorder="1"/>
    <xf numFmtId="0" fontId="21" fillId="0" borderId="0" xfId="0" applyFont="1" applyFill="1" applyBorder="1" applyAlignment="1">
      <alignment horizontal="center"/>
    </xf>
    <xf numFmtId="167" fontId="16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165" fontId="19" fillId="0" borderId="0" xfId="11" applyNumberFormat="1" applyFont="1" applyFill="1" applyBorder="1" applyAlignment="1"/>
    <xf numFmtId="165" fontId="23" fillId="0" borderId="0" xfId="0" applyNumberFormat="1" applyFont="1" applyFill="1" applyBorder="1" applyAlignment="1">
      <alignment horizontal="center"/>
    </xf>
    <xf numFmtId="0" fontId="22" fillId="0" borderId="0" xfId="6" applyFont="1" applyFill="1" applyBorder="1" applyAlignment="1">
      <alignment horizontal="center"/>
    </xf>
    <xf numFmtId="165" fontId="22" fillId="0" borderId="0" xfId="6" applyNumberFormat="1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 vertical="center"/>
    </xf>
    <xf numFmtId="0" fontId="11" fillId="0" borderId="0" xfId="6" applyFont="1" applyFill="1" applyBorder="1" applyAlignment="1">
      <alignment horizontal="center" vertical="center"/>
    </xf>
    <xf numFmtId="165" fontId="16" fillId="0" borderId="0" xfId="6" applyNumberFormat="1" applyFont="1" applyFill="1" applyBorder="1" applyAlignment="1">
      <alignment horizontal="right" vertical="center" wrapText="1"/>
    </xf>
    <xf numFmtId="0" fontId="25" fillId="0" borderId="0" xfId="0" applyFont="1" applyFill="1"/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18" fillId="0" borderId="0" xfId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vertical="center"/>
    </xf>
    <xf numFmtId="0" fontId="28" fillId="0" borderId="0" xfId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horizontal="center" vertical="center"/>
    </xf>
    <xf numFmtId="0" fontId="11" fillId="0" borderId="0" xfId="0" applyFont="1" applyFill="1" applyBorder="1"/>
    <xf numFmtId="0" fontId="30" fillId="0" borderId="0" xfId="0" applyFont="1" applyFill="1" applyBorder="1"/>
    <xf numFmtId="0" fontId="32" fillId="0" borderId="1" xfId="0" applyFont="1" applyFill="1" applyBorder="1" applyAlignment="1">
      <alignment horizontal="left" vertical="center" wrapText="1"/>
    </xf>
    <xf numFmtId="165" fontId="31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1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165" fontId="34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165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wrapText="1"/>
    </xf>
    <xf numFmtId="165" fontId="35" fillId="0" borderId="0" xfId="0" applyNumberFormat="1" applyFont="1" applyFill="1" applyBorder="1" applyAlignment="1">
      <alignment horizontal="right"/>
    </xf>
    <xf numFmtId="3" fontId="0" fillId="0" borderId="0" xfId="0" applyNumberFormat="1" applyFill="1"/>
    <xf numFmtId="0" fontId="34" fillId="0" borderId="0" xfId="0" applyFont="1" applyFill="1" applyBorder="1"/>
    <xf numFmtId="165" fontId="31" fillId="0" borderId="2" xfId="7" applyNumberFormat="1" applyFont="1" applyFill="1" applyBorder="1" applyAlignment="1">
      <alignment horizontal="right" vertical="center"/>
    </xf>
    <xf numFmtId="165" fontId="31" fillId="0" borderId="0" xfId="7" applyNumberFormat="1" applyFont="1" applyFill="1" applyBorder="1" applyAlignment="1">
      <alignment horizontal="right" vertical="center"/>
    </xf>
    <xf numFmtId="165" fontId="34" fillId="0" borderId="0" xfId="0" applyNumberFormat="1" applyFont="1" applyFill="1" applyBorder="1" applyAlignment="1">
      <alignment horizontal="right"/>
    </xf>
    <xf numFmtId="165" fontId="31" fillId="0" borderId="3" xfId="7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wrapText="1"/>
    </xf>
    <xf numFmtId="165" fontId="31" fillId="0" borderId="2" xfId="7" applyNumberFormat="1" applyFont="1" applyFill="1" applyBorder="1" applyAlignment="1">
      <alignment vertical="center"/>
    </xf>
    <xf numFmtId="165" fontId="31" fillId="0" borderId="0" xfId="7" applyNumberFormat="1" applyFont="1" applyFill="1" applyBorder="1" applyAlignment="1">
      <alignment vertical="center"/>
    </xf>
    <xf numFmtId="0" fontId="31" fillId="0" borderId="0" xfId="6" applyFont="1" applyFill="1" applyBorder="1" applyAlignment="1">
      <alignment horizontal="left" vertical="center"/>
    </xf>
    <xf numFmtId="165" fontId="31" fillId="0" borderId="1" xfId="7" applyNumberFormat="1" applyFont="1" applyFill="1" applyBorder="1" applyAlignment="1">
      <alignment vertical="center"/>
    </xf>
    <xf numFmtId="165" fontId="0" fillId="0" borderId="0" xfId="0" applyNumberFormat="1" applyFill="1"/>
    <xf numFmtId="0" fontId="37" fillId="0" borderId="0" xfId="0" applyFont="1" applyFill="1" applyBorder="1" applyAlignment="1">
      <alignment horizontal="center" wrapText="1"/>
    </xf>
    <xf numFmtId="165" fontId="38" fillId="0" borderId="0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165" fontId="34" fillId="0" borderId="0" xfId="0" applyNumberFormat="1" applyFont="1" applyFill="1" applyBorder="1"/>
    <xf numFmtId="165" fontId="26" fillId="0" borderId="0" xfId="0" applyNumberFormat="1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right"/>
    </xf>
    <xf numFmtId="0" fontId="22" fillId="0" borderId="0" xfId="8" applyFont="1" applyFill="1" applyAlignment="1">
      <alignment vertical="center"/>
    </xf>
    <xf numFmtId="0" fontId="22" fillId="0" borderId="0" xfId="2" applyFont="1" applyFill="1" applyBorder="1" applyAlignment="1">
      <alignment vertical="center"/>
    </xf>
    <xf numFmtId="49" fontId="44" fillId="0" borderId="0" xfId="3" applyNumberFormat="1" applyFont="1" applyFill="1" applyBorder="1" applyAlignment="1">
      <alignment horizontal="right" vertical="center" wrapText="1"/>
    </xf>
    <xf numFmtId="0" fontId="22" fillId="0" borderId="0" xfId="2" applyFont="1" applyFill="1"/>
    <xf numFmtId="15" fontId="45" fillId="0" borderId="0" xfId="1" applyNumberFormat="1" applyFont="1" applyFill="1" applyBorder="1" applyAlignment="1">
      <alignment horizontal="center" vertical="center" wrapText="1"/>
    </xf>
    <xf numFmtId="165" fontId="44" fillId="0" borderId="0" xfId="3" applyNumberFormat="1" applyFont="1" applyFill="1" applyBorder="1" applyAlignment="1">
      <alignment horizontal="right" vertical="center" wrapText="1"/>
    </xf>
    <xf numFmtId="0" fontId="46" fillId="0" borderId="0" xfId="2" applyFont="1" applyFill="1" applyBorder="1" applyAlignment="1">
      <alignment horizontal="center"/>
    </xf>
    <xf numFmtId="165" fontId="22" fillId="0" borderId="0" xfId="2" applyNumberFormat="1" applyFont="1" applyFill="1"/>
    <xf numFmtId="0" fontId="20" fillId="0" borderId="0" xfId="2" applyFont="1" applyFill="1"/>
    <xf numFmtId="165" fontId="20" fillId="0" borderId="2" xfId="5" applyNumberFormat="1" applyFont="1" applyFill="1" applyBorder="1" applyAlignment="1">
      <alignment horizontal="right"/>
    </xf>
    <xf numFmtId="165" fontId="20" fillId="0" borderId="1" xfId="5" applyNumberFormat="1" applyFont="1" applyFill="1" applyBorder="1" applyAlignment="1">
      <alignment horizontal="right"/>
    </xf>
    <xf numFmtId="165" fontId="20" fillId="0" borderId="4" xfId="5" applyNumberFormat="1" applyFont="1" applyFill="1" applyBorder="1" applyAlignment="1">
      <alignment horizontal="right"/>
    </xf>
    <xf numFmtId="165" fontId="22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center"/>
    </xf>
    <xf numFmtId="0" fontId="46" fillId="0" borderId="0" xfId="2" applyFont="1" applyFill="1" applyAlignment="1">
      <alignment horizontal="center"/>
    </xf>
    <xf numFmtId="0" fontId="47" fillId="0" borderId="0" xfId="0" applyFont="1" applyFill="1" applyBorder="1"/>
    <xf numFmtId="0" fontId="47" fillId="0" borderId="0" xfId="0" applyFont="1" applyFill="1" applyBorder="1" applyAlignment="1">
      <alignment horizontal="right"/>
    </xf>
    <xf numFmtId="0" fontId="22" fillId="0" borderId="0" xfId="2" applyFont="1" applyFill="1" applyAlignment="1">
      <alignment horizontal="center"/>
    </xf>
    <xf numFmtId="0" fontId="47" fillId="0" borderId="0" xfId="1" applyFont="1" applyFill="1" applyBorder="1" applyAlignment="1">
      <alignment horizontal="left" vertical="center"/>
    </xf>
    <xf numFmtId="0" fontId="47" fillId="0" borderId="0" xfId="1" applyFont="1" applyFill="1" applyBorder="1" applyAlignment="1">
      <alignment horizontal="right" vertical="center"/>
    </xf>
    <xf numFmtId="0" fontId="48" fillId="0" borderId="0" xfId="1" applyFont="1" applyFill="1" applyBorder="1" applyAlignment="1">
      <alignment vertical="center"/>
    </xf>
    <xf numFmtId="0" fontId="49" fillId="0" borderId="0" xfId="2" applyFont="1" applyFill="1"/>
    <xf numFmtId="0" fontId="22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  <protection locked="0"/>
    </xf>
    <xf numFmtId="0" fontId="28" fillId="0" borderId="0" xfId="3" applyNumberFormat="1" applyFont="1" applyFill="1" applyBorder="1" applyAlignment="1" applyProtection="1">
      <alignment vertical="top"/>
      <protection locked="0"/>
    </xf>
    <xf numFmtId="0" fontId="15" fillId="0" borderId="0" xfId="3" applyNumberFormat="1" applyFont="1" applyFill="1" applyBorder="1" applyAlignment="1" applyProtection="1">
      <alignment vertical="center"/>
    </xf>
    <xf numFmtId="165" fontId="22" fillId="0" borderId="0" xfId="5" applyNumberFormat="1" applyFont="1" applyFill="1" applyBorder="1" applyAlignment="1">
      <alignment horizontal="right"/>
    </xf>
    <xf numFmtId="165" fontId="15" fillId="0" borderId="4" xfId="0" applyNumberFormat="1" applyFont="1" applyFill="1" applyBorder="1" applyAlignment="1">
      <alignment horizontal="right"/>
    </xf>
    <xf numFmtId="165" fontId="15" fillId="0" borderId="0" xfId="3" applyNumberFormat="1" applyFont="1" applyFill="1" applyBorder="1" applyAlignment="1" applyProtection="1">
      <alignment vertical="center"/>
    </xf>
    <xf numFmtId="0" fontId="20" fillId="0" borderId="1" xfId="1" applyFont="1" applyFill="1" applyBorder="1" applyAlignment="1">
      <alignment vertical="center"/>
    </xf>
    <xf numFmtId="0" fontId="20" fillId="0" borderId="5" xfId="1" applyFont="1" applyFill="1" applyBorder="1" applyAlignment="1">
      <alignment vertical="center"/>
    </xf>
    <xf numFmtId="0" fontId="53" fillId="0" borderId="0" xfId="0" applyFont="1" applyFill="1" applyAlignment="1">
      <alignment wrapText="1"/>
    </xf>
    <xf numFmtId="0" fontId="5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1" fillId="0" borderId="0" xfId="0" applyFont="1" applyFill="1"/>
    <xf numFmtId="165" fontId="55" fillId="0" borderId="0" xfId="0" applyNumberFormat="1" applyFont="1" applyFill="1"/>
    <xf numFmtId="165" fontId="56" fillId="0" borderId="0" xfId="5" applyNumberFormat="1" applyFont="1" applyFill="1" applyBorder="1" applyAlignment="1">
      <alignment horizontal="right"/>
    </xf>
    <xf numFmtId="0" fontId="13" fillId="0" borderId="0" xfId="0" applyFont="1" applyFill="1"/>
    <xf numFmtId="167" fontId="54" fillId="0" borderId="0" xfId="12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horizontal="center" wrapText="1"/>
    </xf>
    <xf numFmtId="167" fontId="15" fillId="0" borderId="0" xfId="12" applyNumberFormat="1" applyFont="1" applyFill="1" applyBorder="1" applyAlignment="1" applyProtection="1">
      <alignment vertical="center"/>
    </xf>
    <xf numFmtId="165" fontId="20" fillId="0" borderId="0" xfId="11" applyNumberFormat="1" applyFont="1" applyFill="1" applyBorder="1" applyAlignment="1"/>
    <xf numFmtId="9" fontId="15" fillId="0" borderId="0" xfId="13" applyFont="1" applyFill="1" applyBorder="1" applyAlignment="1">
      <alignment horizontal="right"/>
    </xf>
    <xf numFmtId="165" fontId="41" fillId="0" borderId="0" xfId="11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right"/>
    </xf>
    <xf numFmtId="165" fontId="22" fillId="0" borderId="0" xfId="2" applyNumberFormat="1" applyFont="1" applyFill="1" applyAlignment="1">
      <alignment horizontal="center"/>
    </xf>
    <xf numFmtId="0" fontId="60" fillId="0" borderId="0" xfId="2" applyFont="1" applyFill="1" applyBorder="1"/>
    <xf numFmtId="165" fontId="46" fillId="0" borderId="0" xfId="2" applyNumberFormat="1" applyFont="1" applyFill="1" applyBorder="1" applyAlignment="1">
      <alignment horizontal="center"/>
    </xf>
    <xf numFmtId="0" fontId="21" fillId="0" borderId="1" xfId="9" applyFont="1" applyFill="1" applyBorder="1" applyAlignment="1">
      <alignment vertical="center"/>
    </xf>
    <xf numFmtId="0" fontId="21" fillId="0" borderId="0" xfId="9" applyFont="1" applyFill="1" applyBorder="1" applyAlignment="1">
      <alignment vertical="center"/>
    </xf>
    <xf numFmtId="0" fontId="21" fillId="0" borderId="5" xfId="9" applyFont="1" applyFill="1" applyBorder="1" applyAlignment="1">
      <alignment vertical="center"/>
    </xf>
    <xf numFmtId="0" fontId="21" fillId="0" borderId="0" xfId="9" applyFont="1" applyFill="1" applyBorder="1" applyAlignment="1">
      <alignment horizontal="left" vertical="center"/>
    </xf>
    <xf numFmtId="15" fontId="61" fillId="0" borderId="0" xfId="1" applyNumberFormat="1" applyFont="1" applyFill="1" applyBorder="1" applyAlignment="1">
      <alignment horizontal="center" vertical="center" wrapText="1"/>
    </xf>
    <xf numFmtId="0" fontId="63" fillId="0" borderId="0" xfId="8" quotePrefix="1" applyFont="1" applyFill="1" applyBorder="1" applyAlignment="1">
      <alignment horizontal="left" vertical="center"/>
    </xf>
    <xf numFmtId="0" fontId="64" fillId="0" borderId="0" xfId="2" applyFont="1" applyFill="1" applyBorder="1" applyAlignment="1">
      <alignment vertical="top" wrapText="1"/>
    </xf>
    <xf numFmtId="165" fontId="22" fillId="0" borderId="0" xfId="2" applyNumberFormat="1" applyFont="1" applyFill="1" applyBorder="1"/>
    <xf numFmtId="0" fontId="24" fillId="0" borderId="0" xfId="2" applyFont="1" applyFill="1" applyBorder="1" applyAlignment="1">
      <alignment vertical="top" wrapText="1"/>
    </xf>
    <xf numFmtId="165" fontId="22" fillId="0" borderId="0" xfId="5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49" fontId="22" fillId="0" borderId="0" xfId="2" applyNumberFormat="1" applyFont="1" applyFill="1" applyBorder="1"/>
    <xf numFmtId="0" fontId="46" fillId="0" borderId="0" xfId="2" applyFont="1" applyFill="1" applyBorder="1" applyAlignment="1">
      <alignment horizontal="center" vertical="center"/>
    </xf>
    <xf numFmtId="168" fontId="46" fillId="0" borderId="0" xfId="2" applyNumberFormat="1" applyFont="1" applyFill="1" applyBorder="1" applyAlignment="1">
      <alignment horizontal="center"/>
    </xf>
    <xf numFmtId="165" fontId="20" fillId="0" borderId="0" xfId="2" applyNumberFormat="1" applyFont="1" applyFill="1" applyBorder="1"/>
    <xf numFmtId="165" fontId="20" fillId="0" borderId="0" xfId="2" applyNumberFormat="1" applyFont="1" applyFill="1" applyBorder="1" applyAlignment="1">
      <alignment horizontal="right"/>
    </xf>
    <xf numFmtId="0" fontId="22" fillId="0" borderId="0" xfId="2" applyFont="1" applyFill="1" applyBorder="1"/>
    <xf numFmtId="0" fontId="20" fillId="0" borderId="0" xfId="2" applyFont="1" applyFill="1" applyBorder="1" applyAlignment="1">
      <alignment wrapText="1"/>
    </xf>
    <xf numFmtId="49" fontId="20" fillId="0" borderId="0" xfId="2" applyNumberFormat="1" applyFont="1" applyFill="1" applyBorder="1" applyAlignment="1">
      <alignment horizontal="center"/>
    </xf>
    <xf numFmtId="165" fontId="20" fillId="0" borderId="0" xfId="2" applyNumberFormat="1" applyFont="1" applyFill="1"/>
    <xf numFmtId="49" fontId="22" fillId="0" borderId="0" xfId="2" applyNumberFormat="1" applyFont="1" applyFill="1" applyBorder="1" applyAlignment="1">
      <alignment horizontal="right"/>
    </xf>
    <xf numFmtId="0" fontId="65" fillId="0" borderId="0" xfId="10" applyFont="1" applyFill="1" applyBorder="1" applyAlignment="1">
      <alignment horizontal="left" vertical="center"/>
    </xf>
    <xf numFmtId="0" fontId="50" fillId="0" borderId="0" xfId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/>
    </xf>
    <xf numFmtId="0" fontId="47" fillId="0" borderId="0" xfId="1" applyFont="1" applyFill="1" applyBorder="1" applyAlignment="1">
      <alignment horizontal="left"/>
    </xf>
    <xf numFmtId="0" fontId="46" fillId="0" borderId="0" xfId="4" applyFont="1" applyFill="1"/>
    <xf numFmtId="0" fontId="22" fillId="0" borderId="0" xfId="4" applyFont="1" applyFill="1"/>
    <xf numFmtId="0" fontId="47" fillId="0" borderId="0" xfId="1" applyFont="1" applyFill="1" applyBorder="1" applyAlignment="1">
      <alignment horizontal="right"/>
    </xf>
    <xf numFmtId="165" fontId="59" fillId="0" borderId="0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167" fontId="35" fillId="0" borderId="0" xfId="11" applyNumberFormat="1" applyFont="1" applyFill="1" applyBorder="1" applyAlignment="1">
      <alignment horizontal="right"/>
    </xf>
    <xf numFmtId="166" fontId="46" fillId="0" borderId="0" xfId="12" applyFont="1" applyFill="1" applyBorder="1" applyAlignment="1">
      <alignment horizontal="center"/>
    </xf>
    <xf numFmtId="0" fontId="26" fillId="0" borderId="0" xfId="0" applyFont="1" applyFill="1"/>
    <xf numFmtId="0" fontId="62" fillId="0" borderId="1" xfId="1" applyFont="1" applyFill="1" applyBorder="1" applyAlignment="1">
      <alignment horizontal="left" vertical="center"/>
    </xf>
    <xf numFmtId="0" fontId="62" fillId="0" borderId="0" xfId="1" applyFont="1" applyFill="1" applyBorder="1" applyAlignment="1">
      <alignment horizontal="left" vertical="center"/>
    </xf>
    <xf numFmtId="0" fontId="66" fillId="0" borderId="0" xfId="0" applyFont="1" applyFill="1" applyBorder="1" applyAlignment="1"/>
    <xf numFmtId="0" fontId="49" fillId="0" borderId="0" xfId="0" applyFont="1" applyFill="1" applyBorder="1" applyAlignment="1"/>
    <xf numFmtId="0" fontId="49" fillId="0" borderId="0" xfId="0" applyFont="1" applyFill="1" applyBorder="1"/>
    <xf numFmtId="0" fontId="67" fillId="0" borderId="0" xfId="0" applyFont="1" applyFill="1" applyBorder="1" applyAlignment="1">
      <alignment horizontal="right"/>
    </xf>
    <xf numFmtId="0" fontId="49" fillId="0" borderId="0" xfId="3" applyFont="1" applyFill="1" applyAlignment="1">
      <alignment horizontal="left"/>
    </xf>
    <xf numFmtId="0" fontId="49" fillId="0" borderId="0" xfId="3" applyNumberFormat="1" applyFont="1" applyFill="1" applyBorder="1" applyAlignment="1" applyProtection="1">
      <alignment vertical="top"/>
    </xf>
    <xf numFmtId="0" fontId="68" fillId="0" borderId="1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center" vertical="center"/>
    </xf>
    <xf numFmtId="0" fontId="70" fillId="0" borderId="0" xfId="0" applyFont="1" applyFill="1" applyBorder="1" applyAlignment="1"/>
    <xf numFmtId="0" fontId="69" fillId="0" borderId="0" xfId="0" applyNumberFormat="1" applyFont="1" applyFill="1" applyBorder="1" applyAlignment="1" applyProtection="1">
      <alignment vertical="top" wrapText="1"/>
    </xf>
    <xf numFmtId="0" fontId="68" fillId="0" borderId="0" xfId="3" applyNumberFormat="1" applyFont="1" applyFill="1" applyBorder="1" applyAlignment="1" applyProtection="1">
      <alignment vertical="center" wrapText="1"/>
    </xf>
    <xf numFmtId="0" fontId="69" fillId="0" borderId="0" xfId="3" applyNumberFormat="1" applyFont="1" applyFill="1" applyBorder="1" applyAlignment="1" applyProtection="1">
      <alignment vertical="center" wrapText="1"/>
    </xf>
    <xf numFmtId="0" fontId="69" fillId="0" borderId="0" xfId="0" applyNumberFormat="1" applyFont="1" applyFill="1" applyBorder="1" applyAlignment="1" applyProtection="1">
      <alignment vertical="top"/>
    </xf>
    <xf numFmtId="0" fontId="70" fillId="0" borderId="0" xfId="0" applyNumberFormat="1" applyFont="1" applyFill="1" applyBorder="1" applyAlignment="1" applyProtection="1">
      <alignment horizontal="left" vertical="top" indent="1"/>
    </xf>
    <xf numFmtId="0" fontId="71" fillId="0" borderId="0" xfId="0" applyFont="1" applyFill="1" applyBorder="1"/>
    <xf numFmtId="0" fontId="69" fillId="0" borderId="0" xfId="0" applyFont="1" applyFill="1" applyBorder="1"/>
    <xf numFmtId="0" fontId="72" fillId="0" borderId="0" xfId="0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horizontal="right"/>
    </xf>
    <xf numFmtId="0" fontId="70" fillId="0" borderId="0" xfId="0" applyFont="1" applyFill="1" applyBorder="1" applyAlignment="1">
      <alignment horizontal="right"/>
    </xf>
    <xf numFmtId="0" fontId="71" fillId="0" borderId="0" xfId="1" applyFont="1" applyFill="1" applyBorder="1" applyAlignment="1">
      <alignment horizontal="left"/>
    </xf>
    <xf numFmtId="0" fontId="71" fillId="0" borderId="0" xfId="1" applyFont="1" applyFill="1" applyBorder="1" applyAlignment="1">
      <alignment horizontal="right"/>
    </xf>
    <xf numFmtId="0" fontId="73" fillId="0" borderId="0" xfId="3" applyNumberFormat="1" applyFont="1" applyFill="1" applyBorder="1" applyAlignment="1" applyProtection="1">
      <alignment vertical="top"/>
    </xf>
    <xf numFmtId="0" fontId="69" fillId="0" borderId="0" xfId="3" applyFont="1" applyFill="1" applyAlignment="1">
      <alignment horizontal="left"/>
    </xf>
    <xf numFmtId="0" fontId="69" fillId="0" borderId="0" xfId="3" applyNumberFormat="1" applyFont="1" applyFill="1" applyBorder="1" applyAlignment="1" applyProtection="1">
      <alignment vertical="top"/>
    </xf>
    <xf numFmtId="0" fontId="49" fillId="0" borderId="1" xfId="3" applyNumberFormat="1" applyFont="1" applyFill="1" applyBorder="1" applyAlignment="1" applyProtection="1">
      <alignment vertical="top"/>
    </xf>
    <xf numFmtId="167" fontId="49" fillId="0" borderId="1" xfId="3" applyNumberFormat="1" applyFont="1" applyFill="1" applyBorder="1" applyAlignment="1" applyProtection="1">
      <alignment vertical="top"/>
    </xf>
    <xf numFmtId="167" fontId="49" fillId="0" borderId="0" xfId="3" applyNumberFormat="1" applyFont="1" applyFill="1" applyBorder="1" applyAlignment="1" applyProtection="1">
      <alignment vertical="top"/>
    </xf>
    <xf numFmtId="0" fontId="49" fillId="0" borderId="0" xfId="0" applyFont="1" applyFill="1" applyBorder="1" applyAlignment="1">
      <alignment horizontal="left" vertical="center"/>
    </xf>
    <xf numFmtId="14" fontId="49" fillId="0" borderId="0" xfId="3" applyNumberFormat="1" applyFont="1" applyFill="1" applyBorder="1" applyAlignment="1" applyProtection="1">
      <alignment vertical="top"/>
    </xf>
    <xf numFmtId="0" fontId="49" fillId="0" borderId="0" xfId="3" applyNumberFormat="1" applyFont="1" applyFill="1" applyBorder="1" applyAlignment="1" applyProtection="1">
      <alignment horizontal="center" vertical="center"/>
    </xf>
    <xf numFmtId="167" fontId="62" fillId="0" borderId="0" xfId="3" applyNumberFormat="1" applyFont="1" applyFill="1" applyBorder="1" applyAlignment="1" applyProtection="1">
      <alignment horizontal="center" vertical="center" wrapText="1"/>
    </xf>
    <xf numFmtId="0" fontId="49" fillId="0" borderId="0" xfId="3" applyNumberFormat="1" applyFont="1" applyFill="1" applyBorder="1" applyAlignment="1" applyProtection="1">
      <alignment vertical="top"/>
      <protection locked="0"/>
    </xf>
    <xf numFmtId="167" fontId="49" fillId="0" borderId="0" xfId="3" applyNumberFormat="1" applyFont="1" applyFill="1" applyBorder="1" applyAlignment="1" applyProtection="1">
      <alignment vertical="top"/>
      <protection locked="0"/>
    </xf>
    <xf numFmtId="0" fontId="62" fillId="0" borderId="0" xfId="0" applyFont="1" applyFill="1" applyBorder="1" applyAlignment="1">
      <alignment horizontal="right"/>
    </xf>
    <xf numFmtId="0" fontId="66" fillId="0" borderId="0" xfId="3" applyNumberFormat="1" applyFont="1" applyFill="1" applyBorder="1" applyAlignment="1" applyProtection="1">
      <alignment vertical="top"/>
      <protection locked="0"/>
    </xf>
    <xf numFmtId="167" fontId="62" fillId="0" borderId="0" xfId="0" applyNumberFormat="1" applyFont="1" applyFill="1" applyBorder="1" applyAlignment="1">
      <alignment horizontal="right"/>
    </xf>
    <xf numFmtId="0" fontId="67" fillId="0" borderId="0" xfId="3" applyNumberFormat="1" applyFont="1" applyFill="1" applyBorder="1" applyAlignment="1" applyProtection="1">
      <alignment vertical="center"/>
    </xf>
    <xf numFmtId="167" fontId="66" fillId="0" borderId="0" xfId="11" applyNumberFormat="1" applyFont="1" applyFill="1" applyBorder="1" applyAlignment="1" applyProtection="1">
      <alignment horizontal="right"/>
    </xf>
    <xf numFmtId="167" fontId="49" fillId="0" borderId="0" xfId="11" applyNumberFormat="1" applyFont="1" applyFill="1" applyBorder="1" applyAlignment="1" applyProtection="1">
      <alignment horizontal="right"/>
    </xf>
    <xf numFmtId="167" fontId="67" fillId="0" borderId="0" xfId="3" applyNumberFormat="1" applyFont="1" applyFill="1" applyBorder="1" applyAlignment="1" applyProtection="1">
      <alignment vertical="center"/>
    </xf>
    <xf numFmtId="167" fontId="66" fillId="0" borderId="0" xfId="11" applyNumberFormat="1" applyFont="1" applyFill="1" applyBorder="1" applyAlignment="1" applyProtection="1">
      <alignment vertical="center"/>
    </xf>
    <xf numFmtId="167" fontId="66" fillId="0" borderId="0" xfId="3" applyNumberFormat="1" applyFont="1" applyFill="1" applyBorder="1" applyAlignment="1" applyProtection="1">
      <alignment vertical="center"/>
    </xf>
    <xf numFmtId="167" fontId="49" fillId="0" borderId="0" xfId="3" applyNumberFormat="1" applyFont="1" applyFill="1" applyBorder="1" applyAlignment="1" applyProtection="1">
      <alignment horizontal="right"/>
    </xf>
    <xf numFmtId="167" fontId="62" fillId="0" borderId="0" xfId="3" applyNumberFormat="1" applyFont="1" applyFill="1" applyBorder="1" applyAlignment="1" applyProtection="1">
      <alignment horizontal="right"/>
    </xf>
    <xf numFmtId="167" fontId="62" fillId="0" borderId="0" xfId="3" applyNumberFormat="1" applyFont="1" applyFill="1" applyBorder="1" applyAlignment="1" applyProtection="1">
      <alignment vertical="center"/>
    </xf>
    <xf numFmtId="0" fontId="62" fillId="0" borderId="0" xfId="3" applyNumberFormat="1" applyFont="1" applyFill="1" applyBorder="1" applyAlignment="1" applyProtection="1">
      <alignment vertical="center"/>
    </xf>
    <xf numFmtId="166" fontId="62" fillId="0" borderId="0" xfId="3" applyNumberFormat="1" applyFont="1" applyFill="1" applyBorder="1" applyAlignment="1" applyProtection="1">
      <alignment vertical="center"/>
    </xf>
    <xf numFmtId="167" fontId="49" fillId="0" borderId="0" xfId="12" applyNumberFormat="1" applyFont="1" applyFill="1" applyBorder="1" applyAlignment="1" applyProtection="1">
      <alignment horizontal="right"/>
    </xf>
    <xf numFmtId="167" fontId="62" fillId="0" borderId="4" xfId="3" applyNumberFormat="1" applyFont="1" applyFill="1" applyBorder="1" applyAlignment="1" applyProtection="1">
      <alignment horizontal="right"/>
    </xf>
    <xf numFmtId="167" fontId="62" fillId="0" borderId="0" xfId="12" applyNumberFormat="1" applyFont="1" applyFill="1" applyBorder="1" applyAlignment="1" applyProtection="1">
      <alignment vertical="center"/>
    </xf>
    <xf numFmtId="167" fontId="49" fillId="0" borderId="0" xfId="12" applyNumberFormat="1" applyFont="1" applyFill="1" applyBorder="1" applyAlignment="1" applyProtection="1">
      <alignment vertical="center"/>
    </xf>
    <xf numFmtId="166" fontId="49" fillId="0" borderId="0" xfId="11" applyNumberFormat="1" applyFont="1" applyFill="1" applyBorder="1" applyAlignment="1" applyProtection="1">
      <alignment horizontal="right"/>
    </xf>
    <xf numFmtId="167" fontId="62" fillId="0" borderId="0" xfId="12" applyNumberFormat="1" applyFont="1" applyFill="1" applyBorder="1" applyAlignment="1" applyProtection="1">
      <alignment horizontal="right"/>
    </xf>
    <xf numFmtId="167" fontId="62" fillId="0" borderId="1" xfId="12" applyNumberFormat="1" applyFont="1" applyFill="1" applyBorder="1" applyAlignment="1" applyProtection="1">
      <alignment vertical="center"/>
    </xf>
    <xf numFmtId="166" fontId="66" fillId="0" borderId="0" xfId="11" applyNumberFormat="1" applyFont="1" applyFill="1" applyBorder="1" applyAlignment="1" applyProtection="1">
      <alignment horizontal="right"/>
    </xf>
    <xf numFmtId="167" fontId="66" fillId="0" borderId="0" xfId="12" applyNumberFormat="1" applyFont="1" applyFill="1" applyBorder="1" applyAlignment="1" applyProtection="1">
      <alignment horizontal="right"/>
    </xf>
    <xf numFmtId="167" fontId="62" fillId="0" borderId="1" xfId="12" applyNumberFormat="1" applyFont="1" applyFill="1" applyBorder="1" applyAlignment="1" applyProtection="1">
      <alignment horizontal="right"/>
    </xf>
    <xf numFmtId="167" fontId="62" fillId="0" borderId="1" xfId="11" applyNumberFormat="1" applyFont="1" applyFill="1" applyBorder="1" applyAlignment="1" applyProtection="1">
      <alignment horizontal="right"/>
    </xf>
    <xf numFmtId="167" fontId="49" fillId="0" borderId="0" xfId="3" applyNumberFormat="1" applyFont="1" applyFill="1" applyBorder="1" applyAlignment="1" applyProtection="1">
      <alignment vertical="center"/>
    </xf>
    <xf numFmtId="0" fontId="49" fillId="0" borderId="0" xfId="3" applyNumberFormat="1" applyFont="1" applyFill="1" applyBorder="1" applyAlignment="1" applyProtection="1">
      <alignment vertical="center"/>
    </xf>
    <xf numFmtId="0" fontId="67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/>
    </xf>
    <xf numFmtId="167" fontId="49" fillId="0" borderId="0" xfId="0" applyNumberFormat="1" applyFont="1" applyFill="1" applyBorder="1" applyAlignment="1">
      <alignment horizontal="right"/>
    </xf>
    <xf numFmtId="167" fontId="49" fillId="0" borderId="0" xfId="0" applyNumberFormat="1" applyFont="1" applyFill="1" applyBorder="1"/>
    <xf numFmtId="0" fontId="49" fillId="0" borderId="0" xfId="0" applyFont="1" applyFill="1" applyBorder="1" applyAlignment="1">
      <alignment horizontal="center"/>
    </xf>
    <xf numFmtId="0" fontId="67" fillId="0" borderId="0" xfId="1" applyFont="1" applyFill="1" applyBorder="1" applyAlignment="1">
      <alignment vertical="center"/>
    </xf>
    <xf numFmtId="0" fontId="49" fillId="0" borderId="0" xfId="3" applyNumberFormat="1" applyFont="1" applyFill="1" applyBorder="1" applyAlignment="1" applyProtection="1">
      <alignment horizontal="right"/>
    </xf>
    <xf numFmtId="0" fontId="66" fillId="0" borderId="0" xfId="1" applyFont="1" applyFill="1" applyBorder="1" applyAlignment="1">
      <alignment horizontal="right" vertical="center"/>
    </xf>
    <xf numFmtId="0" fontId="67" fillId="0" borderId="0" xfId="1" quotePrefix="1" applyFont="1" applyFill="1" applyBorder="1" applyAlignment="1">
      <alignment horizontal="left"/>
    </xf>
    <xf numFmtId="0" fontId="67" fillId="0" borderId="0" xfId="3" quotePrefix="1" applyNumberFormat="1" applyFont="1" applyFill="1" applyBorder="1" applyAlignment="1" applyProtection="1">
      <alignment horizontal="right" vertical="top"/>
    </xf>
    <xf numFmtId="0" fontId="67" fillId="0" borderId="0" xfId="3" applyNumberFormat="1" applyFont="1" applyFill="1" applyBorder="1" applyAlignment="1" applyProtection="1">
      <alignment vertical="top"/>
    </xf>
    <xf numFmtId="0" fontId="53" fillId="0" borderId="0" xfId="0" applyFont="1" applyFill="1" applyBorder="1" applyAlignment="1">
      <alignment horizontal="center" vertical="top"/>
    </xf>
    <xf numFmtId="0" fontId="53" fillId="0" borderId="0" xfId="3" applyNumberFormat="1" applyFont="1" applyFill="1" applyBorder="1" applyAlignment="1" applyProtection="1">
      <alignment horizontal="center" vertical="top" wrapText="1"/>
    </xf>
    <xf numFmtId="0" fontId="21" fillId="0" borderId="0" xfId="3" applyNumberFormat="1" applyFont="1" applyFill="1" applyBorder="1" applyAlignment="1" applyProtection="1">
      <alignment vertical="top"/>
    </xf>
    <xf numFmtId="167" fontId="21" fillId="0" borderId="0" xfId="3" applyNumberFormat="1" applyFont="1" applyFill="1" applyBorder="1" applyAlignment="1" applyProtection="1">
      <alignment vertical="top"/>
    </xf>
    <xf numFmtId="0" fontId="21" fillId="0" borderId="0" xfId="3" applyNumberFormat="1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>
      <alignment horizontal="center" vertical="top"/>
    </xf>
    <xf numFmtId="167" fontId="21" fillId="0" borderId="0" xfId="3" applyNumberFormat="1" applyFont="1" applyFill="1" applyBorder="1" applyAlignment="1" applyProtection="1">
      <alignment vertical="top"/>
      <protection locked="0"/>
    </xf>
    <xf numFmtId="0" fontId="53" fillId="0" borderId="0" xfId="3" applyNumberFormat="1" applyFont="1" applyFill="1" applyBorder="1" applyAlignment="1" applyProtection="1">
      <alignment horizontal="right" wrapText="1"/>
    </xf>
    <xf numFmtId="167" fontId="31" fillId="0" borderId="2" xfId="11" applyNumberFormat="1" applyFont="1" applyFill="1" applyBorder="1" applyAlignment="1">
      <alignment vertical="center"/>
    </xf>
    <xf numFmtId="167" fontId="15" fillId="0" borderId="0" xfId="3" applyNumberFormat="1" applyFont="1" applyFill="1" applyBorder="1" applyAlignment="1" applyProtection="1">
      <alignment vertical="center"/>
    </xf>
    <xf numFmtId="0" fontId="53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69" fillId="0" borderId="0" xfId="0" applyFont="1" applyFill="1" applyBorder="1" applyAlignment="1"/>
    <xf numFmtId="0" fontId="20" fillId="0" borderId="0" xfId="2" applyFont="1" applyFill="1" applyBorder="1"/>
    <xf numFmtId="0" fontId="19" fillId="0" borderId="0" xfId="0" applyFont="1" applyFill="1" applyBorder="1" applyAlignment="1">
      <alignment horizontal="left" vertical="center" wrapText="1"/>
    </xf>
    <xf numFmtId="0" fontId="6" fillId="0" borderId="0" xfId="0" applyFont="1" applyFill="1"/>
    <xf numFmtId="0" fontId="9" fillId="0" borderId="0" xfId="0" applyFont="1" applyFill="1"/>
    <xf numFmtId="167" fontId="49" fillId="0" borderId="1" xfId="12" applyNumberFormat="1" applyFont="1" applyFill="1" applyBorder="1" applyAlignment="1" applyProtection="1">
      <alignment vertical="center"/>
    </xf>
    <xf numFmtId="167" fontId="0" fillId="0" borderId="0" xfId="0" applyNumberFormat="1" applyFill="1"/>
    <xf numFmtId="167" fontId="49" fillId="0" borderId="1" xfId="12" applyNumberFormat="1" applyFont="1" applyFill="1" applyBorder="1" applyAlignment="1" applyProtection="1">
      <alignment horizontal="right"/>
    </xf>
    <xf numFmtId="167" fontId="49" fillId="0" borderId="5" xfId="12" applyNumberFormat="1" applyFont="1" applyFill="1" applyBorder="1" applyAlignment="1" applyProtection="1">
      <alignment vertical="center"/>
    </xf>
    <xf numFmtId="167" fontId="62" fillId="0" borderId="5" xfId="12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horizontal="left" vertical="center"/>
    </xf>
    <xf numFmtId="167" fontId="54" fillId="0" borderId="0" xfId="11" applyNumberFormat="1" applyFont="1" applyFill="1" applyBorder="1" applyAlignment="1">
      <alignment horizontal="right"/>
    </xf>
    <xf numFmtId="165" fontId="20" fillId="0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165" fontId="11" fillId="0" borderId="0" xfId="0" applyNumberFormat="1" applyFont="1" applyFill="1" applyBorder="1" applyAlignment="1">
      <alignment horizontal="right" vertical="top" wrapText="1"/>
    </xf>
    <xf numFmtId="43" fontId="16" fillId="0" borderId="0" xfId="0" applyNumberFormat="1" applyFont="1" applyFill="1" applyBorder="1"/>
    <xf numFmtId="169" fontId="16" fillId="0" borderId="0" xfId="0" applyNumberFormat="1" applyFont="1" applyFill="1" applyBorder="1"/>
    <xf numFmtId="0" fontId="70" fillId="0" borderId="0" xfId="0" applyFont="1" applyFill="1" applyBorder="1"/>
    <xf numFmtId="0" fontId="86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right" vertical="center"/>
    </xf>
    <xf numFmtId="0" fontId="83" fillId="0" borderId="0" xfId="3" applyNumberFormat="1" applyFont="1" applyFill="1" applyBorder="1" applyAlignment="1" applyProtection="1">
      <alignment vertical="top"/>
    </xf>
    <xf numFmtId="0" fontId="85" fillId="0" borderId="0" xfId="0" applyFont="1" applyFill="1" applyBorder="1"/>
    <xf numFmtId="0" fontId="47" fillId="0" borderId="0" xfId="0" applyFont="1" applyAlignment="1">
      <alignment horizontal="center"/>
    </xf>
    <xf numFmtId="167" fontId="15" fillId="0" borderId="0" xfId="0" applyNumberFormat="1" applyFont="1" applyFill="1" applyBorder="1" applyAlignment="1">
      <alignment horizontal="right"/>
    </xf>
    <xf numFmtId="0" fontId="21" fillId="0" borderId="0" xfId="2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62" fillId="0" borderId="0" xfId="0" applyFont="1"/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6" applyFont="1" applyAlignment="1">
      <alignment horizontal="left" vertical="center" wrapText="1"/>
    </xf>
    <xf numFmtId="0" fontId="22" fillId="0" borderId="0" xfId="6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2" fillId="0" borderId="0" xfId="1" applyFont="1" applyAlignment="1">
      <alignment vertical="center"/>
    </xf>
    <xf numFmtId="0" fontId="22" fillId="0" borderId="0" xfId="1" applyFont="1" applyAlignment="1">
      <alignment vertical="center" wrapText="1"/>
    </xf>
    <xf numFmtId="0" fontId="31" fillId="0" borderId="0" xfId="6" applyFont="1" applyAlignment="1">
      <alignment horizontal="left" vertical="center" wrapText="1"/>
    </xf>
    <xf numFmtId="0" fontId="34" fillId="0" borderId="0" xfId="0" applyFont="1" applyAlignment="1">
      <alignment horizontal="left"/>
    </xf>
    <xf numFmtId="0" fontId="31" fillId="0" borderId="0" xfId="6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16" fillId="0" borderId="0" xfId="1" applyFont="1" applyAlignment="1">
      <alignment horizontal="left" vertical="center" wrapText="1"/>
    </xf>
    <xf numFmtId="0" fontId="64" fillId="0" borderId="0" xfId="2" applyFont="1" applyAlignment="1">
      <alignment vertical="top" wrapText="1"/>
    </xf>
    <xf numFmtId="0" fontId="24" fillId="0" borderId="0" xfId="2" applyFont="1" applyAlignment="1">
      <alignment vertical="top" wrapText="1"/>
    </xf>
    <xf numFmtId="0" fontId="64" fillId="0" borderId="0" xfId="2" applyFont="1" applyAlignment="1">
      <alignment vertical="top"/>
    </xf>
    <xf numFmtId="0" fontId="24" fillId="0" borderId="0" xfId="2" applyFont="1" applyAlignment="1">
      <alignment vertical="top"/>
    </xf>
    <xf numFmtId="0" fontId="22" fillId="0" borderId="0" xfId="2" applyFont="1" applyAlignment="1">
      <alignment vertical="top" wrapText="1"/>
    </xf>
    <xf numFmtId="0" fontId="22" fillId="0" borderId="0" xfId="2" applyFont="1" applyAlignment="1">
      <alignment vertical="top"/>
    </xf>
    <xf numFmtId="0" fontId="22" fillId="0" borderId="0" xfId="2" applyFont="1"/>
    <xf numFmtId="0" fontId="20" fillId="0" borderId="0" xfId="2" applyFont="1" applyAlignment="1">
      <alignment wrapText="1"/>
    </xf>
    <xf numFmtId="0" fontId="20" fillId="0" borderId="0" xfId="2" applyFont="1" applyAlignment="1">
      <alignment horizontal="left" wrapText="1"/>
    </xf>
    <xf numFmtId="0" fontId="68" fillId="0" borderId="0" xfId="3" applyFont="1" applyAlignment="1">
      <alignment vertical="center" wrapText="1"/>
    </xf>
    <xf numFmtId="0" fontId="71" fillId="0" borderId="0" xfId="3" applyFont="1" applyAlignment="1">
      <alignment vertical="center" wrapText="1"/>
    </xf>
    <xf numFmtId="0" fontId="69" fillId="0" borderId="0" xfId="0" applyFont="1" applyAlignment="1">
      <alignment vertical="top" wrapText="1"/>
    </xf>
    <xf numFmtId="0" fontId="70" fillId="0" borderId="0" xfId="0" applyFont="1" applyAlignment="1">
      <alignment horizontal="left" vertical="top" indent="1"/>
    </xf>
    <xf numFmtId="0" fontId="68" fillId="0" borderId="0" xfId="0" applyFont="1" applyAlignment="1">
      <alignment vertical="top" wrapText="1"/>
    </xf>
    <xf numFmtId="0" fontId="70" fillId="0" borderId="0" xfId="0" applyFont="1" applyAlignment="1">
      <alignment horizontal="left" vertical="top" wrapText="1" indent="1"/>
    </xf>
    <xf numFmtId="0" fontId="69" fillId="0" borderId="0" xfId="3" applyFont="1" applyAlignment="1">
      <alignment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center" vertical="top" wrapText="1"/>
    </xf>
    <xf numFmtId="165" fontId="11" fillId="0" borderId="0" xfId="0" applyNumberFormat="1" applyFont="1" applyFill="1" applyBorder="1" applyAlignment="1">
      <alignment horizontal="center" vertical="top" wrapText="1"/>
    </xf>
    <xf numFmtId="0" fontId="84" fillId="0" borderId="0" xfId="0" applyFont="1" applyFill="1" applyAlignment="1">
      <alignment horizontal="left" wrapText="1"/>
    </xf>
    <xf numFmtId="0" fontId="53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20" fillId="0" borderId="5" xfId="1" applyFont="1" applyFill="1" applyBorder="1" applyAlignment="1">
      <alignment horizontal="left" vertical="center"/>
    </xf>
    <xf numFmtId="0" fontId="62" fillId="0" borderId="0" xfId="6" applyFont="1" applyFill="1" applyBorder="1" applyAlignment="1">
      <alignment horizontal="center" vertical="center"/>
    </xf>
    <xf numFmtId="0" fontId="69" fillId="0" borderId="0" xfId="3" applyNumberFormat="1" applyFont="1" applyFill="1" applyBorder="1" applyAlignment="1" applyProtection="1"/>
    <xf numFmtId="0" fontId="69" fillId="0" borderId="0" xfId="0" applyFont="1" applyFill="1" applyBorder="1" applyAlignment="1"/>
  </cellXfs>
  <cellStyles count="45">
    <cellStyle name="Comma 2" xfId="11"/>
    <cellStyle name="Comma 2 2" xfId="17"/>
    <cellStyle name="Comma 2 2 2" xfId="41"/>
    <cellStyle name="Comma 3" xfId="16"/>
    <cellStyle name="Comma 3 2" xfId="24"/>
    <cellStyle name="Comma 3 3" xfId="39"/>
    <cellStyle name="Comma 3 4" xfId="37"/>
    <cellStyle name="Comma 4" xfId="18"/>
    <cellStyle name="Comma 5" xfId="40"/>
    <cellStyle name="Hyperlink 2" xfId="34"/>
    <cellStyle name="Normal 10" xfId="31"/>
    <cellStyle name="Normal 2" xfId="14"/>
    <cellStyle name="Normal 2 10" xfId="28"/>
    <cellStyle name="Normal 2 2" xfId="25"/>
    <cellStyle name="Normal 2 2 2" xfId="44"/>
    <cellStyle name="Normal 2 3" xfId="19"/>
    <cellStyle name="Normal 3" xfId="20"/>
    <cellStyle name="Normal 4" xfId="23"/>
    <cellStyle name="Normal 5" xfId="26"/>
    <cellStyle name="Normal 6" xfId="30"/>
    <cellStyle name="Normal 6 2" xfId="32"/>
    <cellStyle name="Normal 7" xfId="29"/>
    <cellStyle name="Normal 8" xfId="15"/>
    <cellStyle name="Normal 8 2" xfId="43"/>
    <cellStyle name="Normal 8 3" xfId="33"/>
    <cellStyle name="Normal 9" xfId="35"/>
    <cellStyle name="Normal_BAL" xfId="1"/>
    <cellStyle name="Normal_Financial statements 2000 Alcomet" xfId="2"/>
    <cellStyle name="Normal_Financial statements_bg model 2002" xfId="3"/>
    <cellStyle name="Normal_FS_2004_Final_28.03.05" xfId="4"/>
    <cellStyle name="Normal_FS_SOPHARMA_2005 (2)" xfId="5"/>
    <cellStyle name="Normal_FS'05-Neochim group-raboten_Final2" xfId="6"/>
    <cellStyle name="Normal_P&amp;L" xfId="7"/>
    <cellStyle name="Normal_P&amp;L_Financial statements_bg model 2002" xfId="8"/>
    <cellStyle name="Normal_Sheet2" xfId="9"/>
    <cellStyle name="Normal_SOPHARMA_FS_01_12_2007_predvaritelen" xfId="10"/>
    <cellStyle name="Percent 2" xfId="27"/>
    <cellStyle name="Percent 3" xfId="21"/>
    <cellStyle name="Percent 3 2" xfId="42"/>
    <cellStyle name="Percent 3 3" xfId="36"/>
    <cellStyle name="Запетая" xfId="12" builtinId="3"/>
    <cellStyle name="Нормален" xfId="0" builtinId="0"/>
    <cellStyle name="Обычный 2" xfId="22"/>
    <cellStyle name="Обычный_8" xfId="38"/>
    <cellStyle name="Процент" xfId="13" builtinId="5"/>
  </cellStyles>
  <dxfs count="0"/>
  <tableStyles count="0" defaultTableStyle="TableStyleMedium9" defaultPivotStyle="PivotStyleLight16"/>
  <colors>
    <mruColors>
      <color rgb="FFFF00FF"/>
      <color rgb="FF00FFFF"/>
      <color rgb="FF66FF66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view="pageBreakPreview" zoomScale="72" zoomScaleNormal="70" zoomScaleSheetLayoutView="72" workbookViewId="0"/>
  </sheetViews>
  <sheetFormatPr defaultColWidth="0" defaultRowHeight="12.75" customHeight="1" zeroHeight="1"/>
  <cols>
    <col min="1" max="2" width="9.28515625" style="6" customWidth="1"/>
    <col min="3" max="3" width="16.7109375" style="6" customWidth="1"/>
    <col min="4" max="6" width="9.28515625" style="6" customWidth="1"/>
    <col min="7" max="7" width="23.28515625" style="6" customWidth="1"/>
    <col min="8" max="9" width="9.28515625" style="6" customWidth="1"/>
    <col min="10" max="16384" width="9.28515625" style="6" hidden="1"/>
  </cols>
  <sheetData>
    <row r="1" spans="1:9" ht="18.75">
      <c r="A1" s="1" t="s">
        <v>13</v>
      </c>
      <c r="B1" s="2"/>
      <c r="C1" s="3"/>
      <c r="D1" s="4"/>
      <c r="E1" s="5"/>
      <c r="F1" s="5"/>
      <c r="G1" s="5"/>
      <c r="H1" s="5"/>
    </row>
    <row r="2" spans="1:9"/>
    <row r="3" spans="1:9"/>
    <row r="4" spans="1:9"/>
    <row r="5" spans="1:9" ht="18.75">
      <c r="A5" s="7" t="s">
        <v>14</v>
      </c>
      <c r="D5" s="280" t="s">
        <v>15</v>
      </c>
      <c r="E5" s="8"/>
      <c r="F5" s="9"/>
      <c r="G5" s="9"/>
      <c r="H5" s="9"/>
      <c r="I5" s="9"/>
    </row>
    <row r="6" spans="1:9" ht="17.25" customHeight="1">
      <c r="A6" s="7"/>
      <c r="D6" s="280" t="s">
        <v>0</v>
      </c>
      <c r="E6" s="8"/>
      <c r="F6" s="9"/>
      <c r="G6" s="9"/>
      <c r="H6" s="9"/>
      <c r="I6" s="9"/>
    </row>
    <row r="7" spans="1:9" ht="18.75">
      <c r="A7" s="7"/>
      <c r="D7" s="280" t="s">
        <v>16</v>
      </c>
      <c r="H7" s="9"/>
      <c r="I7" s="9"/>
    </row>
    <row r="8" spans="1:9" ht="16.5">
      <c r="A8" s="10"/>
      <c r="D8" s="280" t="s">
        <v>7</v>
      </c>
      <c r="E8" s="8"/>
      <c r="F8" s="9"/>
      <c r="G8" s="9"/>
      <c r="H8" s="9"/>
      <c r="I8" s="9"/>
    </row>
    <row r="9" spans="1:9" ht="18.75">
      <c r="A9" s="7"/>
      <c r="D9" s="280" t="s">
        <v>10</v>
      </c>
      <c r="E9" s="8"/>
      <c r="F9" s="10"/>
      <c r="G9" s="9"/>
      <c r="H9" s="9"/>
      <c r="I9" s="9"/>
    </row>
    <row r="10" spans="1:9" ht="18.75">
      <c r="A10" s="7"/>
      <c r="D10" s="11"/>
      <c r="E10" s="11"/>
      <c r="F10" s="9"/>
      <c r="G10" s="9"/>
      <c r="H10" s="9"/>
      <c r="I10" s="9"/>
    </row>
    <row r="11" spans="1:9" ht="18.75">
      <c r="A11" s="7"/>
      <c r="D11" s="12"/>
      <c r="E11" s="12"/>
      <c r="F11" s="12"/>
      <c r="G11" s="9"/>
      <c r="H11" s="9"/>
      <c r="I11" s="9"/>
    </row>
    <row r="12" spans="1:9" ht="18.75">
      <c r="A12" s="7" t="s">
        <v>17</v>
      </c>
      <c r="D12" s="12" t="s">
        <v>15</v>
      </c>
      <c r="E12" s="13"/>
      <c r="F12" s="13"/>
      <c r="G12" s="14"/>
    </row>
    <row r="13" spans="1:9" ht="18.75">
      <c r="A13" s="7"/>
      <c r="D13" s="12"/>
      <c r="E13" s="13"/>
      <c r="F13" s="13"/>
      <c r="G13" s="14"/>
    </row>
    <row r="14" spans="1:9" ht="18.75">
      <c r="A14" s="7" t="s">
        <v>18</v>
      </c>
      <c r="D14" s="12" t="s">
        <v>11</v>
      </c>
      <c r="E14" s="12"/>
      <c r="F14" s="12"/>
      <c r="G14" s="15"/>
      <c r="H14" s="9"/>
      <c r="I14" s="9"/>
    </row>
    <row r="15" spans="1:9" ht="16.5">
      <c r="D15" s="12" t="s">
        <v>10</v>
      </c>
      <c r="E15" s="12"/>
      <c r="F15" s="12"/>
      <c r="G15" s="15"/>
      <c r="H15" s="9"/>
      <c r="I15" s="9"/>
    </row>
    <row r="16" spans="1:9" ht="16.5">
      <c r="D16" s="12"/>
      <c r="E16" s="13"/>
      <c r="F16" s="13"/>
      <c r="G16" s="15"/>
      <c r="H16" s="9"/>
      <c r="I16" s="9"/>
    </row>
    <row r="17" spans="1:9" ht="18.75">
      <c r="A17" s="7" t="s">
        <v>19</v>
      </c>
      <c r="D17" s="12" t="s">
        <v>1</v>
      </c>
      <c r="E17" s="13"/>
      <c r="F17" s="13"/>
      <c r="G17" s="15"/>
      <c r="H17" s="9"/>
      <c r="I17" s="9"/>
    </row>
    <row r="18" spans="1:9" ht="18.75">
      <c r="A18" s="7"/>
      <c r="D18" s="12"/>
      <c r="E18" s="13"/>
      <c r="F18" s="13"/>
      <c r="G18" s="15"/>
      <c r="H18" s="9"/>
      <c r="I18" s="9"/>
    </row>
    <row r="19" spans="1:9" ht="18.75">
      <c r="A19" s="7" t="s">
        <v>20</v>
      </c>
      <c r="B19" s="7"/>
      <c r="C19" s="7"/>
      <c r="D19" s="12" t="s">
        <v>8</v>
      </c>
      <c r="E19" s="13"/>
      <c r="F19" s="13"/>
      <c r="G19" s="15"/>
      <c r="H19" s="9"/>
      <c r="I19" s="9"/>
    </row>
    <row r="20" spans="1:9" ht="18.75">
      <c r="A20" s="7"/>
      <c r="D20" s="12"/>
      <c r="E20" s="13"/>
      <c r="F20" s="13"/>
      <c r="G20" s="14"/>
      <c r="H20" s="7"/>
      <c r="I20" s="7"/>
    </row>
    <row r="21" spans="1:9" ht="18.75">
      <c r="A21" s="7" t="s">
        <v>21</v>
      </c>
      <c r="C21" s="16"/>
      <c r="D21" s="12" t="s">
        <v>22</v>
      </c>
      <c r="E21" s="13"/>
      <c r="F21" s="13"/>
      <c r="G21" s="14"/>
      <c r="H21" s="7"/>
      <c r="I21" s="7"/>
    </row>
    <row r="22" spans="1:9" ht="18.75">
      <c r="A22" s="7"/>
      <c r="D22" s="12"/>
      <c r="E22" s="13"/>
      <c r="F22" s="13"/>
      <c r="G22" s="14"/>
      <c r="H22" s="7"/>
      <c r="I22" s="7"/>
    </row>
    <row r="23" spans="1:9" ht="18.75">
      <c r="A23" s="7"/>
      <c r="D23" s="12"/>
      <c r="E23" s="13"/>
      <c r="F23" s="13"/>
      <c r="G23" s="14"/>
    </row>
    <row r="24" spans="1:9" ht="18.75">
      <c r="A24" s="7" t="s">
        <v>23</v>
      </c>
      <c r="D24" s="12" t="s">
        <v>24</v>
      </c>
      <c r="E24" s="13"/>
      <c r="F24" s="13"/>
      <c r="G24" s="14"/>
    </row>
    <row r="25" spans="1:9" ht="18.75">
      <c r="A25" s="7"/>
      <c r="D25" s="12" t="s">
        <v>25</v>
      </c>
      <c r="E25" s="13"/>
      <c r="F25" s="13"/>
      <c r="G25" s="14"/>
    </row>
    <row r="26" spans="1:9" ht="18.75">
      <c r="F26" s="14"/>
      <c r="G26" s="17"/>
    </row>
    <row r="27" spans="1:9" ht="18.75">
      <c r="A27" s="7" t="s">
        <v>26</v>
      </c>
      <c r="C27" s="16"/>
      <c r="D27" s="280" t="s">
        <v>27</v>
      </c>
      <c r="E27" s="281"/>
      <c r="F27" s="17"/>
      <c r="G27" s="19"/>
    </row>
    <row r="28" spans="1:9" ht="18.75">
      <c r="A28" s="7"/>
      <c r="C28" s="16"/>
      <c r="D28" s="280" t="s">
        <v>2</v>
      </c>
      <c r="E28" s="281"/>
      <c r="F28" s="17"/>
      <c r="G28" s="19"/>
      <c r="H28" s="20"/>
      <c r="I28" s="20"/>
    </row>
    <row r="29" spans="1:9" ht="18" customHeight="1">
      <c r="A29" s="7"/>
      <c r="C29" s="9"/>
      <c r="D29" s="280" t="s">
        <v>3</v>
      </c>
      <c r="E29" s="8"/>
      <c r="F29" s="17"/>
      <c r="G29" s="136"/>
      <c r="H29" s="137"/>
      <c r="I29" s="138"/>
    </row>
    <row r="30" spans="1:9" ht="18.75">
      <c r="A30" s="7"/>
      <c r="D30" s="280"/>
      <c r="E30" s="19"/>
      <c r="F30" s="17"/>
      <c r="G30" s="19"/>
      <c r="H30" s="20"/>
      <c r="I30" s="20"/>
    </row>
    <row r="31" spans="1:9" ht="18.75">
      <c r="A31" s="7" t="s">
        <v>28</v>
      </c>
      <c r="D31" s="280" t="s">
        <v>29</v>
      </c>
      <c r="E31" s="281"/>
      <c r="F31" s="281"/>
      <c r="G31" s="281"/>
      <c r="H31" s="7"/>
      <c r="I31" s="7"/>
    </row>
    <row r="32" spans="1:9" ht="18.75">
      <c r="A32" s="7"/>
      <c r="D32" s="280" t="s">
        <v>30</v>
      </c>
      <c r="E32" s="281"/>
      <c r="F32" s="281"/>
      <c r="G32" s="281"/>
      <c r="H32" s="7"/>
      <c r="I32" s="7"/>
    </row>
    <row r="33" spans="1:9" ht="18.75">
      <c r="A33" s="7"/>
      <c r="D33" s="280" t="s">
        <v>31</v>
      </c>
      <c r="E33" s="281"/>
      <c r="F33" s="281"/>
      <c r="G33" s="281"/>
      <c r="H33" s="7"/>
      <c r="I33" s="7"/>
    </row>
    <row r="34" spans="1:9" ht="18.75">
      <c r="A34" s="7"/>
      <c r="D34" s="280" t="s">
        <v>32</v>
      </c>
      <c r="E34" s="281"/>
      <c r="F34" s="281"/>
      <c r="G34" s="281"/>
    </row>
    <row r="35" spans="1:9" ht="18.75">
      <c r="A35" s="7"/>
      <c r="D35" s="280" t="s">
        <v>33</v>
      </c>
      <c r="E35" s="281"/>
      <c r="F35" s="281"/>
      <c r="G35" s="281"/>
    </row>
    <row r="36" spans="1:9" ht="18.75">
      <c r="A36" s="7"/>
      <c r="D36" s="280" t="s">
        <v>34</v>
      </c>
      <c r="E36" s="281"/>
      <c r="F36" s="281"/>
      <c r="G36" s="281"/>
    </row>
    <row r="37" spans="1:9" ht="18.75">
      <c r="A37" s="7"/>
      <c r="D37" s="280"/>
      <c r="E37" s="281"/>
      <c r="F37" s="281"/>
      <c r="G37" s="281"/>
    </row>
    <row r="38" spans="1:9" ht="18.75">
      <c r="A38" s="7"/>
      <c r="C38" s="20"/>
      <c r="E38" s="281"/>
      <c r="F38" s="281"/>
      <c r="G38" s="281"/>
    </row>
    <row r="39" spans="1:9" ht="18.75">
      <c r="A39" s="7"/>
      <c r="E39" s="18"/>
      <c r="F39" s="14"/>
      <c r="G39" s="18"/>
    </row>
    <row r="40" spans="1:9" ht="18.75">
      <c r="A40" s="7"/>
      <c r="D40" s="280"/>
      <c r="E40" s="19"/>
      <c r="F40" s="18"/>
      <c r="G40" s="19"/>
      <c r="H40" s="20"/>
      <c r="I40" s="20"/>
    </row>
    <row r="41" spans="1:9" ht="18.75">
      <c r="A41" s="7" t="s">
        <v>35</v>
      </c>
      <c r="D41" s="307" t="s">
        <v>36</v>
      </c>
      <c r="E41" s="18"/>
      <c r="F41" s="14"/>
      <c r="G41" s="18"/>
    </row>
    <row r="42" spans="1:9" ht="18.75">
      <c r="A42" s="7"/>
      <c r="F42" s="7"/>
    </row>
    <row r="43" spans="1:9" ht="18.75">
      <c r="A43" s="7"/>
      <c r="F43" s="7"/>
    </row>
    <row r="44" spans="1:9" ht="18.75">
      <c r="A44" s="7"/>
      <c r="F44" s="7"/>
    </row>
    <row r="45" spans="1:9" ht="18.75">
      <c r="A45" s="7"/>
      <c r="F45" s="7"/>
    </row>
    <row r="46" spans="1:9" ht="18.75">
      <c r="A46" s="7"/>
      <c r="F46" s="7"/>
    </row>
    <row r="47" spans="1:9" ht="18.75">
      <c r="A47" s="7"/>
      <c r="F47" s="7"/>
    </row>
    <row r="48" spans="1:9" ht="18.75">
      <c r="A48" s="7"/>
      <c r="F48" s="7"/>
    </row>
    <row r="49"/>
    <row r="50"/>
    <row r="51"/>
    <row r="52"/>
    <row r="53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pageMargins left="0.78740157480314965" right="0.35433070866141736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showWhiteSpace="0" view="pageBreakPreview" zoomScale="73" zoomScaleNormal="90" zoomScaleSheetLayoutView="73" workbookViewId="0">
      <selection sqref="A1:G1"/>
    </sheetView>
  </sheetViews>
  <sheetFormatPr defaultColWidth="9.28515625" defaultRowHeight="15"/>
  <cols>
    <col min="1" max="1" width="80.42578125" style="21" customWidth="1"/>
    <col min="2" max="2" width="11.5703125" style="30" customWidth="1"/>
    <col min="3" max="3" width="5.28515625" style="25" customWidth="1"/>
    <col min="4" max="4" width="12.28515625" style="25" customWidth="1"/>
    <col min="5" max="5" width="2.28515625" style="25" customWidth="1"/>
    <col min="6" max="6" width="12.28515625" style="25" customWidth="1"/>
    <col min="7" max="7" width="1.5703125" style="25" customWidth="1"/>
    <col min="8" max="8" width="12.28515625" style="21" bestFit="1" customWidth="1"/>
    <col min="9" max="9" width="5" style="21" customWidth="1"/>
    <col min="10" max="10" width="11.5703125" style="21" bestFit="1" customWidth="1"/>
    <col min="11" max="16384" width="9.28515625" style="21"/>
  </cols>
  <sheetData>
    <row r="1" spans="1:10">
      <c r="A1" s="347" t="s">
        <v>37</v>
      </c>
      <c r="B1" s="348"/>
      <c r="C1" s="348"/>
      <c r="D1" s="348"/>
      <c r="E1" s="348"/>
      <c r="F1" s="348"/>
      <c r="G1" s="348"/>
    </row>
    <row r="2" spans="1:10" s="22" customFormat="1">
      <c r="A2" s="349" t="s">
        <v>38</v>
      </c>
      <c r="B2" s="350"/>
      <c r="C2" s="350"/>
      <c r="D2" s="350"/>
      <c r="E2" s="350"/>
      <c r="F2" s="350"/>
      <c r="G2" s="350"/>
    </row>
    <row r="3" spans="1:10">
      <c r="A3" s="69" t="s">
        <v>39</v>
      </c>
      <c r="B3" s="183"/>
      <c r="C3" s="23"/>
      <c r="D3" s="23"/>
      <c r="E3" s="23"/>
      <c r="F3" s="23"/>
      <c r="G3" s="23"/>
    </row>
    <row r="4" spans="1:10" ht="4.5" customHeight="1">
      <c r="A4" s="290"/>
      <c r="B4" s="183"/>
      <c r="C4" s="23"/>
      <c r="D4" s="23"/>
      <c r="E4" s="23"/>
      <c r="F4" s="23"/>
      <c r="G4" s="23"/>
    </row>
    <row r="5" spans="1:10" ht="5.25" customHeight="1">
      <c r="A5" s="290"/>
      <c r="B5" s="183"/>
      <c r="C5" s="23"/>
      <c r="D5" s="23"/>
      <c r="E5" s="23"/>
      <c r="F5" s="23"/>
      <c r="G5" s="23"/>
    </row>
    <row r="6" spans="1:10" ht="61.5" customHeight="1">
      <c r="A6" s="22"/>
      <c r="B6" s="351" t="s">
        <v>4</v>
      </c>
      <c r="C6" s="291"/>
      <c r="D6" s="305">
        <v>2020</v>
      </c>
      <c r="E6" s="298"/>
      <c r="F6" s="305">
        <v>2019</v>
      </c>
      <c r="G6" s="291"/>
    </row>
    <row r="7" spans="1:10">
      <c r="A7" s="22"/>
      <c r="B7" s="351"/>
      <c r="C7" s="291"/>
      <c r="D7" s="302" t="s">
        <v>6</v>
      </c>
      <c r="E7" s="298"/>
      <c r="F7" s="302" t="s">
        <v>6</v>
      </c>
      <c r="G7" s="291"/>
    </row>
    <row r="8" spans="1:10">
      <c r="A8" s="24"/>
    </row>
    <row r="9" spans="1:10">
      <c r="A9" s="24"/>
    </row>
    <row r="10" spans="1:10" ht="15" customHeight="1">
      <c r="A10" s="308" t="s">
        <v>40</v>
      </c>
      <c r="B10" s="30">
        <v>3</v>
      </c>
      <c r="D10" s="26">
        <v>1439879</v>
      </c>
      <c r="F10" s="26">
        <v>1281587</v>
      </c>
      <c r="H10" s="294"/>
      <c r="J10" s="27"/>
    </row>
    <row r="11" spans="1:10">
      <c r="A11" s="308" t="s">
        <v>41</v>
      </c>
      <c r="B11" s="30">
        <v>4</v>
      </c>
      <c r="D11" s="26">
        <v>10212</v>
      </c>
      <c r="F11" s="26">
        <v>12421</v>
      </c>
    </row>
    <row r="12" spans="1:10">
      <c r="A12" s="309" t="s">
        <v>42</v>
      </c>
      <c r="D12" s="29">
        <v>1907</v>
      </c>
      <c r="F12" s="29">
        <v>-3479</v>
      </c>
      <c r="G12" s="30"/>
      <c r="J12" s="27"/>
    </row>
    <row r="13" spans="1:10">
      <c r="A13" s="308" t="s">
        <v>43</v>
      </c>
      <c r="B13" s="30">
        <v>5</v>
      </c>
      <c r="D13" s="26">
        <v>-89254</v>
      </c>
      <c r="F13" s="26">
        <v>-93234</v>
      </c>
      <c r="H13" s="31"/>
      <c r="J13" s="27"/>
    </row>
    <row r="14" spans="1:10">
      <c r="A14" s="308" t="s">
        <v>44</v>
      </c>
      <c r="B14" s="30">
        <v>6</v>
      </c>
      <c r="D14" s="26">
        <v>-80476</v>
      </c>
      <c r="F14" s="26">
        <v>-75239</v>
      </c>
      <c r="H14" s="31"/>
      <c r="J14" s="27"/>
    </row>
    <row r="15" spans="1:10">
      <c r="A15" s="308" t="s">
        <v>45</v>
      </c>
      <c r="B15" s="30">
        <v>7</v>
      </c>
      <c r="D15" s="26">
        <v>-133102</v>
      </c>
      <c r="F15" s="26">
        <v>-127087</v>
      </c>
      <c r="H15" s="32"/>
    </row>
    <row r="16" spans="1:10">
      <c r="A16" s="308" t="s">
        <v>46</v>
      </c>
      <c r="B16" s="30">
        <v>15.16</v>
      </c>
      <c r="D16" s="26">
        <v>-46607</v>
      </c>
      <c r="F16" s="26">
        <v>-44004</v>
      </c>
      <c r="H16" s="31"/>
    </row>
    <row r="17" spans="1:11">
      <c r="A17" s="308" t="s">
        <v>47</v>
      </c>
      <c r="D17" s="26">
        <v>-1043102</v>
      </c>
      <c r="F17" s="26">
        <v>-878504</v>
      </c>
      <c r="H17" s="31"/>
    </row>
    <row r="18" spans="1:11">
      <c r="A18" s="308" t="s">
        <v>48</v>
      </c>
      <c r="B18" s="30">
        <v>8</v>
      </c>
      <c r="D18" s="26">
        <f>-15457</f>
        <v>-15457</v>
      </c>
      <c r="F18" s="26">
        <v>-12769</v>
      </c>
      <c r="H18" s="32"/>
      <c r="J18" s="27"/>
    </row>
    <row r="19" spans="1:11" ht="15" customHeight="1">
      <c r="A19" s="310" t="s">
        <v>49</v>
      </c>
      <c r="D19" s="33">
        <f>SUM(D10:D18)</f>
        <v>44000</v>
      </c>
      <c r="F19" s="33">
        <f>SUM(F10:F18)</f>
        <v>59692</v>
      </c>
      <c r="H19" s="31"/>
      <c r="K19" s="27"/>
    </row>
    <row r="20" spans="1:11" ht="8.25" customHeight="1">
      <c r="A20" s="22"/>
      <c r="D20" s="26"/>
      <c r="F20" s="26"/>
      <c r="H20" s="31"/>
    </row>
    <row r="21" spans="1:11" ht="14.1" customHeight="1">
      <c r="A21" s="22" t="s">
        <v>50</v>
      </c>
      <c r="B21" s="30">
        <v>10</v>
      </c>
      <c r="D21" s="37">
        <v>-4461</v>
      </c>
      <c r="F21" s="37">
        <v>-18949</v>
      </c>
      <c r="H21" s="31"/>
    </row>
    <row r="22" spans="1:11" ht="8.4499999999999993" customHeight="1">
      <c r="A22" s="22"/>
      <c r="D22" s="26"/>
      <c r="F22" s="26"/>
      <c r="H22" s="31"/>
    </row>
    <row r="23" spans="1:11">
      <c r="A23" s="308" t="s">
        <v>51</v>
      </c>
      <c r="B23" s="30">
        <v>11</v>
      </c>
      <c r="D23" s="26">
        <f>5077+18</f>
        <v>5095</v>
      </c>
      <c r="F23" s="26">
        <v>10953</v>
      </c>
      <c r="H23" s="31"/>
    </row>
    <row r="24" spans="1:11">
      <c r="A24" s="308" t="s">
        <v>52</v>
      </c>
      <c r="B24" s="30">
        <v>12</v>
      </c>
      <c r="D24" s="26">
        <f>-19060-18</f>
        <v>-19078</v>
      </c>
      <c r="F24" s="26">
        <v>-12391</v>
      </c>
      <c r="H24" s="31"/>
    </row>
    <row r="25" spans="1:11">
      <c r="A25" s="311" t="s">
        <v>53</v>
      </c>
      <c r="D25" s="33">
        <f>SUM(D23:D24)</f>
        <v>-13983</v>
      </c>
      <c r="F25" s="33">
        <f>SUM(F23:F24)</f>
        <v>-1438</v>
      </c>
      <c r="H25" s="31"/>
    </row>
    <row r="26" spans="1:11" ht="9" customHeight="1">
      <c r="A26" s="34"/>
      <c r="D26" s="36"/>
      <c r="F26" s="36"/>
      <c r="H26" s="31"/>
    </row>
    <row r="27" spans="1:11">
      <c r="A27" s="308" t="s">
        <v>54</v>
      </c>
      <c r="B27" s="30">
        <v>13</v>
      </c>
      <c r="D27" s="26">
        <v>152</v>
      </c>
      <c r="F27" s="26">
        <v>44660</v>
      </c>
      <c r="H27" s="31"/>
    </row>
    <row r="28" spans="1:11" hidden="1">
      <c r="A28" s="22" t="s">
        <v>9</v>
      </c>
      <c r="D28" s="26">
        <v>0</v>
      </c>
      <c r="F28" s="26">
        <v>0</v>
      </c>
      <c r="H28" s="31"/>
    </row>
    <row r="29" spans="1:11">
      <c r="A29" s="22" t="s">
        <v>55</v>
      </c>
      <c r="D29" s="26">
        <v>-320</v>
      </c>
      <c r="F29" s="26">
        <v>4448</v>
      </c>
      <c r="H29" s="31"/>
    </row>
    <row r="30" spans="1:11">
      <c r="A30" s="310" t="s">
        <v>56</v>
      </c>
      <c r="D30" s="33">
        <f>D19+D25+D27+D21+D29</f>
        <v>25388</v>
      </c>
      <c r="F30" s="33">
        <f>F19+F25+F27+F28+F29+F21</f>
        <v>88413</v>
      </c>
      <c r="H30" s="35"/>
    </row>
    <row r="31" spans="1:11" ht="6.75" customHeight="1">
      <c r="A31" s="290"/>
      <c r="D31" s="147"/>
      <c r="F31" s="147"/>
      <c r="H31" s="35"/>
    </row>
    <row r="32" spans="1:11">
      <c r="A32" s="308" t="s">
        <v>57</v>
      </c>
      <c r="D32" s="37">
        <v>-5411</v>
      </c>
      <c r="F32" s="37">
        <v>-4054</v>
      </c>
      <c r="H32" s="35"/>
    </row>
    <row r="33" spans="1:10" ht="6.75" customHeight="1">
      <c r="A33" s="290"/>
      <c r="B33" s="184"/>
      <c r="C33" s="38"/>
      <c r="D33" s="36"/>
      <c r="E33" s="38"/>
      <c r="F33" s="36"/>
      <c r="G33" s="38"/>
      <c r="H33" s="35"/>
      <c r="J33" s="39"/>
    </row>
    <row r="34" spans="1:10" ht="7.5" customHeight="1">
      <c r="A34" s="290"/>
      <c r="B34" s="184"/>
      <c r="C34" s="38"/>
      <c r="D34" s="36"/>
      <c r="E34" s="38"/>
      <c r="F34" s="36"/>
      <c r="G34" s="38"/>
      <c r="H34" s="35"/>
      <c r="J34" s="39"/>
    </row>
    <row r="35" spans="1:10" ht="15.75" thickBot="1">
      <c r="A35" s="306" t="s">
        <v>58</v>
      </c>
      <c r="B35" s="184"/>
      <c r="C35" s="38"/>
      <c r="D35" s="132">
        <f>D30+D32</f>
        <v>19977</v>
      </c>
      <c r="E35" s="38"/>
      <c r="F35" s="132">
        <f>F30+F32</f>
        <v>84359</v>
      </c>
      <c r="G35" s="38"/>
      <c r="H35" s="303"/>
      <c r="J35" s="39"/>
    </row>
    <row r="36" spans="1:10" ht="15.75" thickTop="1">
      <c r="A36" s="290"/>
      <c r="B36" s="184"/>
      <c r="C36" s="38"/>
      <c r="D36" s="36"/>
      <c r="E36" s="38"/>
      <c r="F36" s="36"/>
      <c r="G36" s="38"/>
      <c r="H36" s="35"/>
      <c r="J36" s="39"/>
    </row>
    <row r="37" spans="1:10">
      <c r="A37" s="310" t="s">
        <v>59</v>
      </c>
      <c r="C37" s="40"/>
      <c r="D37" s="36"/>
      <c r="E37" s="40"/>
      <c r="F37" s="36"/>
      <c r="G37" s="38"/>
      <c r="H37" s="35"/>
      <c r="J37" s="39"/>
    </row>
    <row r="38" spans="1:10">
      <c r="A38" s="312" t="s">
        <v>60</v>
      </c>
      <c r="C38" s="40"/>
      <c r="D38" s="36"/>
      <c r="E38" s="40"/>
      <c r="F38" s="36"/>
      <c r="G38" s="38"/>
      <c r="H38" s="35"/>
      <c r="J38" s="39"/>
    </row>
    <row r="39" spans="1:10">
      <c r="A39" s="287" t="s">
        <v>61</v>
      </c>
      <c r="C39" s="40"/>
      <c r="D39" s="49">
        <v>-41</v>
      </c>
      <c r="E39" s="40"/>
      <c r="F39" s="36">
        <v>196</v>
      </c>
      <c r="G39" s="38"/>
      <c r="H39" s="35"/>
      <c r="J39" s="39"/>
    </row>
    <row r="40" spans="1:10">
      <c r="A40" s="287" t="s">
        <v>62</v>
      </c>
      <c r="C40" s="40"/>
      <c r="D40" s="49">
        <v>-187</v>
      </c>
      <c r="E40" s="40"/>
      <c r="F40" s="36">
        <v>-32</v>
      </c>
      <c r="G40" s="38"/>
      <c r="H40" s="35"/>
      <c r="J40" s="39"/>
    </row>
    <row r="41" spans="1:10">
      <c r="A41" s="313" t="s">
        <v>63</v>
      </c>
      <c r="B41" s="30">
        <v>14</v>
      </c>
      <c r="C41" s="40"/>
      <c r="D41" s="49">
        <v>-637</v>
      </c>
      <c r="E41" s="40"/>
      <c r="F41" s="49">
        <v>-60</v>
      </c>
      <c r="G41" s="38"/>
      <c r="H41" s="35"/>
      <c r="J41" s="39"/>
    </row>
    <row r="42" spans="1:10" ht="30">
      <c r="A42" s="28" t="s">
        <v>64</v>
      </c>
      <c r="C42" s="40"/>
      <c r="D42" s="49">
        <v>4</v>
      </c>
      <c r="E42" s="40"/>
      <c r="F42" s="49">
        <v>-20</v>
      </c>
      <c r="G42" s="38"/>
      <c r="H42" s="35"/>
      <c r="J42" s="39"/>
    </row>
    <row r="43" spans="1:10">
      <c r="A43" s="287"/>
      <c r="C43" s="40"/>
      <c r="D43" s="289">
        <f>SUM(D39:D42)</f>
        <v>-861</v>
      </c>
      <c r="E43" s="40"/>
      <c r="F43" s="289">
        <f>SUM(F39:F42)</f>
        <v>84</v>
      </c>
      <c r="G43" s="38"/>
      <c r="H43" s="35"/>
      <c r="J43" s="39"/>
    </row>
    <row r="44" spans="1:10">
      <c r="A44" s="312" t="s">
        <v>65</v>
      </c>
      <c r="B44" s="185"/>
      <c r="C44" s="40"/>
      <c r="D44" s="49"/>
      <c r="E44" s="40"/>
      <c r="F44" s="36"/>
      <c r="G44" s="38"/>
      <c r="H44" s="35"/>
      <c r="J44" s="39"/>
    </row>
    <row r="45" spans="1:10">
      <c r="A45" s="313" t="s">
        <v>66</v>
      </c>
      <c r="B45" s="185"/>
      <c r="C45" s="40"/>
      <c r="D45" s="49">
        <v>-1551</v>
      </c>
      <c r="E45" s="49"/>
      <c r="F45" s="49">
        <v>4176</v>
      </c>
      <c r="G45" s="38"/>
      <c r="H45" s="35"/>
      <c r="J45" s="39"/>
    </row>
    <row r="46" spans="1:10">
      <c r="A46" s="290"/>
      <c r="B46" s="185"/>
      <c r="C46" s="40"/>
      <c r="D46" s="33">
        <f>SUM(D45:D45)</f>
        <v>-1551</v>
      </c>
      <c r="E46" s="40"/>
      <c r="F46" s="33">
        <f>SUM(F45:F45)</f>
        <v>4176</v>
      </c>
      <c r="G46" s="38"/>
      <c r="H46" s="35"/>
      <c r="J46" s="39"/>
    </row>
    <row r="47" spans="1:10">
      <c r="A47" s="306" t="s">
        <v>67</v>
      </c>
      <c r="B47" s="185">
        <v>14</v>
      </c>
      <c r="C47" s="40"/>
      <c r="D47" s="33">
        <f>D43+D46</f>
        <v>-2412</v>
      </c>
      <c r="E47" s="40"/>
      <c r="F47" s="33">
        <f>F43+F46</f>
        <v>4260</v>
      </c>
      <c r="G47" s="38"/>
      <c r="H47" s="35"/>
      <c r="J47" s="39"/>
    </row>
    <row r="48" spans="1:10">
      <c r="A48" s="290"/>
      <c r="B48" s="185"/>
      <c r="C48" s="40"/>
      <c r="D48" s="36"/>
      <c r="E48" s="40"/>
      <c r="F48" s="36"/>
      <c r="G48" s="38"/>
      <c r="H48" s="35"/>
      <c r="J48" s="39"/>
    </row>
    <row r="49" spans="1:10" ht="15.75" thickBot="1">
      <c r="A49" s="279" t="s">
        <v>68</v>
      </c>
      <c r="B49" s="184"/>
      <c r="C49" s="38"/>
      <c r="D49" s="132">
        <f>+D35+D47</f>
        <v>17565</v>
      </c>
      <c r="E49" s="38"/>
      <c r="F49" s="132">
        <f>+F35+F47</f>
        <v>88619</v>
      </c>
      <c r="G49" s="38"/>
      <c r="H49" s="35"/>
      <c r="J49" s="39"/>
    </row>
    <row r="50" spans="1:10" ht="8.25" customHeight="1" thickTop="1">
      <c r="A50" s="149"/>
      <c r="B50" s="185"/>
      <c r="C50" s="40"/>
      <c r="D50" s="36"/>
      <c r="E50" s="40"/>
      <c r="F50" s="36"/>
      <c r="G50" s="38"/>
      <c r="H50" s="35"/>
      <c r="J50" s="39"/>
    </row>
    <row r="51" spans="1:10">
      <c r="A51" s="314" t="s">
        <v>69</v>
      </c>
      <c r="B51" s="186"/>
      <c r="C51" s="42"/>
      <c r="D51" s="43"/>
      <c r="E51" s="42"/>
      <c r="F51" s="43"/>
      <c r="G51" s="44"/>
      <c r="H51" s="35"/>
    </row>
    <row r="52" spans="1:10">
      <c r="A52" s="315" t="s">
        <v>70</v>
      </c>
      <c r="B52" s="47"/>
      <c r="C52" s="45"/>
      <c r="D52" s="46">
        <v>24976</v>
      </c>
      <c r="E52" s="45"/>
      <c r="F52" s="46">
        <v>86994</v>
      </c>
      <c r="G52" s="47"/>
      <c r="H52" s="35"/>
    </row>
    <row r="53" spans="1:10">
      <c r="A53" s="316" t="s">
        <v>71</v>
      </c>
      <c r="B53" s="47"/>
      <c r="C53" s="45"/>
      <c r="D53" s="49">
        <v>-4999</v>
      </c>
      <c r="E53" s="45"/>
      <c r="F53" s="49">
        <v>-2635</v>
      </c>
      <c r="G53" s="45"/>
      <c r="H53" s="35"/>
    </row>
    <row r="54" spans="1:10" ht="9" customHeight="1">
      <c r="A54" s="50"/>
      <c r="B54" s="186"/>
      <c r="C54" s="42"/>
      <c r="D54" s="146"/>
      <c r="E54" s="42"/>
      <c r="F54" s="146"/>
      <c r="G54" s="44"/>
      <c r="H54" s="35"/>
    </row>
    <row r="55" spans="1:10">
      <c r="A55" s="317" t="s">
        <v>72</v>
      </c>
      <c r="B55" s="186"/>
      <c r="C55" s="42"/>
      <c r="D55" s="146"/>
      <c r="E55" s="42"/>
      <c r="F55" s="146"/>
      <c r="G55" s="44"/>
      <c r="H55" s="35"/>
    </row>
    <row r="56" spans="1:10">
      <c r="A56" s="315" t="s">
        <v>70</v>
      </c>
      <c r="B56" s="47"/>
      <c r="C56" s="45"/>
      <c r="D56" s="46">
        <v>23415</v>
      </c>
      <c r="E56" s="45"/>
      <c r="F56" s="46">
        <v>90327</v>
      </c>
      <c r="G56" s="47"/>
      <c r="H56" s="35"/>
      <c r="J56" s="41"/>
    </row>
    <row r="57" spans="1:10">
      <c r="A57" s="316" t="s">
        <v>71</v>
      </c>
      <c r="B57" s="47"/>
      <c r="C57" s="45"/>
      <c r="D57" s="49">
        <v>-5850</v>
      </c>
      <c r="E57" s="45"/>
      <c r="F57" s="49">
        <v>-1708</v>
      </c>
      <c r="G57" s="45"/>
      <c r="H57" s="35"/>
    </row>
    <row r="58" spans="1:10" ht="8.25" customHeight="1">
      <c r="A58" s="48"/>
      <c r="B58" s="51"/>
      <c r="C58" s="51"/>
      <c r="D58" s="52"/>
      <c r="E58" s="51"/>
      <c r="F58" s="52"/>
      <c r="G58" s="51"/>
    </row>
    <row r="59" spans="1:10">
      <c r="A59" s="28"/>
    </row>
    <row r="60" spans="1:10">
      <c r="A60" s="53"/>
    </row>
    <row r="61" spans="1:10">
      <c r="A61" s="352" t="s">
        <v>124</v>
      </c>
      <c r="B61" s="352"/>
      <c r="C61" s="352"/>
      <c r="D61" s="352"/>
      <c r="E61" s="352"/>
      <c r="F61" s="352"/>
      <c r="G61" s="38"/>
    </row>
    <row r="62" spans="1:10">
      <c r="A62" s="190"/>
      <c r="B62" s="184"/>
      <c r="C62" s="38"/>
      <c r="D62" s="38"/>
      <c r="E62" s="38"/>
      <c r="F62" s="38"/>
      <c r="G62" s="38"/>
    </row>
    <row r="63" spans="1:10">
      <c r="A63" s="190"/>
      <c r="B63" s="184"/>
      <c r="C63" s="38"/>
      <c r="D63" s="38"/>
      <c r="E63" s="38"/>
      <c r="F63" s="38"/>
      <c r="G63" s="38"/>
    </row>
    <row r="64" spans="1:10">
      <c r="A64" s="53"/>
    </row>
    <row r="66" spans="1:8">
      <c r="A66" s="54" t="s">
        <v>73</v>
      </c>
    </row>
    <row r="67" spans="1:8">
      <c r="A67" s="55" t="s">
        <v>74</v>
      </c>
    </row>
    <row r="69" spans="1:8">
      <c r="A69" s="56" t="s">
        <v>19</v>
      </c>
    </row>
    <row r="70" spans="1:8">
      <c r="A70" s="57" t="s">
        <v>1</v>
      </c>
    </row>
    <row r="71" spans="1:8">
      <c r="A71" s="58"/>
    </row>
    <row r="72" spans="1:8">
      <c r="A72" s="59" t="s">
        <v>20</v>
      </c>
    </row>
    <row r="73" spans="1:8">
      <c r="A73" s="150" t="s">
        <v>8</v>
      </c>
    </row>
    <row r="75" spans="1:8">
      <c r="A75" s="22"/>
    </row>
    <row r="76" spans="1:8">
      <c r="A76" s="22"/>
    </row>
    <row r="77" spans="1:8">
      <c r="A77" s="22"/>
    </row>
    <row r="78" spans="1:8">
      <c r="A78" s="22"/>
      <c r="H78" s="295"/>
    </row>
    <row r="79" spans="1:8">
      <c r="A79" s="346"/>
      <c r="B79" s="346"/>
      <c r="C79" s="346"/>
      <c r="D79" s="346"/>
      <c r="E79" s="346"/>
      <c r="F79" s="346"/>
      <c r="G79" s="346"/>
    </row>
    <row r="80" spans="1:8" ht="17.25" customHeight="1">
      <c r="A80" s="54"/>
      <c r="B80" s="60"/>
      <c r="C80" s="60"/>
      <c r="D80" s="60"/>
      <c r="E80" s="60"/>
      <c r="F80" s="60"/>
      <c r="G80" s="60"/>
    </row>
    <row r="81" spans="1:1">
      <c r="A81" s="61"/>
    </row>
    <row r="82" spans="1:1">
      <c r="A82" s="62"/>
    </row>
    <row r="83" spans="1:1">
      <c r="A83" s="63"/>
    </row>
    <row r="84" spans="1:1">
      <c r="A84" s="63"/>
    </row>
    <row r="85" spans="1:1">
      <c r="A85" s="59"/>
    </row>
    <row r="86" spans="1:1">
      <c r="A86" s="64"/>
    </row>
    <row r="87" spans="1:1">
      <c r="A87" s="58"/>
    </row>
    <row r="92" spans="1:1">
      <c r="A92" s="65"/>
    </row>
  </sheetData>
  <mergeCells count="5">
    <mergeCell ref="A79:G79"/>
    <mergeCell ref="A1:G1"/>
    <mergeCell ref="A2:G2"/>
    <mergeCell ref="B6:B7"/>
    <mergeCell ref="A61:F61"/>
  </mergeCells>
  <pageMargins left="0.6692913385826772" right="0.39370078740157483" top="0.51181102362204722" bottom="0.47244094488188981" header="0.31496062992125984" footer="0.31496062992125984"/>
  <pageSetup paperSize="9" scale="67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view="pageBreakPreview" zoomScale="77" zoomScaleNormal="90" zoomScaleSheetLayoutView="77" workbookViewId="0">
      <selection activeCell="A71" sqref="A71"/>
    </sheetView>
  </sheetViews>
  <sheetFormatPr defaultColWidth="9.28515625" defaultRowHeight="12.75"/>
  <cols>
    <col min="1" max="1" width="67.42578125" style="68" customWidth="1"/>
    <col min="2" max="2" width="8.28515625" style="68" customWidth="1"/>
    <col min="3" max="3" width="12.7109375" style="68" customWidth="1"/>
    <col min="4" max="4" width="14.42578125" style="93" customWidth="1"/>
    <col min="5" max="5" width="1.28515625" style="68" customWidth="1"/>
    <col min="6" max="6" width="14.5703125" style="93" customWidth="1"/>
    <col min="7" max="7" width="1.28515625" style="68" customWidth="1"/>
    <col min="8" max="8" width="1.5703125" style="68" customWidth="1"/>
    <col min="9" max="16384" width="9.28515625" style="68"/>
  </cols>
  <sheetData>
    <row r="1" spans="1:8" ht="14.25">
      <c r="A1" s="318" t="s">
        <v>37</v>
      </c>
      <c r="B1" s="66"/>
      <c r="C1" s="66"/>
      <c r="D1" s="67"/>
      <c r="E1" s="66"/>
      <c r="F1" s="67"/>
      <c r="G1" s="66"/>
    </row>
    <row r="2" spans="1:8" ht="14.25">
      <c r="A2" s="319" t="s">
        <v>77</v>
      </c>
      <c r="B2" s="70"/>
      <c r="C2" s="70"/>
      <c r="D2" s="71"/>
      <c r="E2" s="70"/>
      <c r="F2" s="71"/>
      <c r="G2" s="70"/>
    </row>
    <row r="3" spans="1:8" ht="15">
      <c r="A3" s="69" t="s">
        <v>78</v>
      </c>
      <c r="B3" s="72"/>
      <c r="C3" s="72"/>
      <c r="D3" s="73"/>
      <c r="E3" s="72"/>
      <c r="F3" s="73"/>
      <c r="G3" s="72"/>
    </row>
    <row r="4" spans="1:8" ht="26.25" customHeight="1">
      <c r="A4" s="74"/>
      <c r="B4" s="291"/>
      <c r="C4" s="353" t="s">
        <v>4</v>
      </c>
      <c r="D4" s="354" t="s">
        <v>75</v>
      </c>
      <c r="E4" s="292"/>
      <c r="F4" s="354" t="s">
        <v>76</v>
      </c>
      <c r="G4" s="187"/>
    </row>
    <row r="5" spans="1:8" ht="12" customHeight="1">
      <c r="B5" s="291"/>
      <c r="C5" s="353"/>
      <c r="D5" s="355"/>
      <c r="E5" s="292"/>
      <c r="F5" s="355"/>
      <c r="G5" s="187"/>
    </row>
    <row r="6" spans="1:8" ht="12" customHeight="1">
      <c r="B6" s="291"/>
      <c r="C6" s="292"/>
      <c r="D6" s="293"/>
      <c r="E6" s="292"/>
      <c r="F6" s="293"/>
      <c r="G6" s="187"/>
    </row>
    <row r="7" spans="1:8" ht="14.25">
      <c r="A7" s="319" t="s">
        <v>5</v>
      </c>
      <c r="B7" s="30"/>
      <c r="C7" s="30"/>
      <c r="D7" s="75"/>
      <c r="E7" s="30"/>
      <c r="F7" s="75"/>
      <c r="G7" s="30"/>
    </row>
    <row r="8" spans="1:8" ht="14.25">
      <c r="A8" s="319" t="s">
        <v>79</v>
      </c>
      <c r="B8" s="76"/>
      <c r="C8" s="76"/>
      <c r="D8" s="77"/>
      <c r="E8" s="76"/>
      <c r="F8" s="77"/>
      <c r="G8" s="76"/>
    </row>
    <row r="9" spans="1:8" ht="15">
      <c r="A9" s="320" t="s">
        <v>80</v>
      </c>
      <c r="B9" s="79"/>
      <c r="C9" s="79">
        <v>15</v>
      </c>
      <c r="D9" s="188">
        <v>395781</v>
      </c>
      <c r="E9" s="79"/>
      <c r="F9" s="188">
        <v>378625</v>
      </c>
      <c r="G9" s="79"/>
    </row>
    <row r="10" spans="1:8" ht="15">
      <c r="A10" s="321" t="s">
        <v>81</v>
      </c>
      <c r="B10" s="79"/>
      <c r="C10" s="79">
        <v>16</v>
      </c>
      <c r="D10" s="188">
        <v>59783</v>
      </c>
      <c r="E10" s="79"/>
      <c r="F10" s="188">
        <v>42829</v>
      </c>
      <c r="G10" s="79"/>
    </row>
    <row r="11" spans="1:8" ht="15">
      <c r="A11" s="321" t="s">
        <v>82</v>
      </c>
      <c r="B11" s="79"/>
      <c r="C11" s="79">
        <v>16</v>
      </c>
      <c r="D11" s="188">
        <v>13767</v>
      </c>
      <c r="E11" s="79"/>
      <c r="F11" s="188">
        <v>15909</v>
      </c>
      <c r="G11" s="79"/>
    </row>
    <row r="12" spans="1:8" ht="15">
      <c r="A12" s="320" t="s">
        <v>83</v>
      </c>
      <c r="B12" s="79"/>
      <c r="C12" s="79">
        <v>17</v>
      </c>
      <c r="D12" s="188">
        <v>11690</v>
      </c>
      <c r="E12" s="79"/>
      <c r="F12" s="188">
        <v>10856</v>
      </c>
      <c r="G12" s="79"/>
    </row>
    <row r="13" spans="1:8" ht="15">
      <c r="A13" s="322" t="s">
        <v>84</v>
      </c>
      <c r="B13" s="79"/>
      <c r="C13" s="79">
        <v>18</v>
      </c>
      <c r="D13" s="188">
        <v>63137</v>
      </c>
      <c r="E13" s="79"/>
      <c r="F13" s="188">
        <v>62985</v>
      </c>
      <c r="G13" s="79"/>
    </row>
    <row r="14" spans="1:8" ht="15">
      <c r="A14" s="321" t="s">
        <v>85</v>
      </c>
      <c r="B14" s="79"/>
      <c r="C14" s="79">
        <v>19</v>
      </c>
      <c r="D14" s="188">
        <v>14294</v>
      </c>
      <c r="E14" s="79"/>
      <c r="F14" s="188">
        <v>10079</v>
      </c>
      <c r="G14" s="79"/>
    </row>
    <row r="15" spans="1:8" ht="15">
      <c r="A15" s="322" t="s">
        <v>86</v>
      </c>
      <c r="B15" s="79"/>
      <c r="C15" s="79">
        <v>20</v>
      </c>
      <c r="D15" s="188">
        <v>59726</v>
      </c>
      <c r="E15" s="79"/>
      <c r="F15" s="188">
        <v>91794</v>
      </c>
      <c r="G15" s="79"/>
      <c r="H15" s="142"/>
    </row>
    <row r="16" spans="1:8" ht="15">
      <c r="A16" s="322" t="s">
        <v>87</v>
      </c>
      <c r="B16" s="79"/>
      <c r="C16" s="79">
        <v>21</v>
      </c>
      <c r="D16" s="188">
        <v>12006</v>
      </c>
      <c r="E16" s="79"/>
      <c r="F16" s="188">
        <v>10674</v>
      </c>
      <c r="G16" s="79"/>
    </row>
    <row r="17" spans="1:10" ht="15">
      <c r="A17" s="321" t="s">
        <v>88</v>
      </c>
      <c r="B17" s="88"/>
      <c r="C17" s="88"/>
      <c r="D17" s="188">
        <f>3175</f>
        <v>3175</v>
      </c>
      <c r="E17" s="88"/>
      <c r="F17" s="188">
        <v>2421</v>
      </c>
      <c r="G17" s="88"/>
    </row>
    <row r="18" spans="1:10" ht="14.25" customHeight="1">
      <c r="A18" s="82"/>
      <c r="B18" s="76"/>
      <c r="C18" s="76"/>
      <c r="D18" s="83">
        <f>SUM(D9:D17)</f>
        <v>633359</v>
      </c>
      <c r="E18" s="76"/>
      <c r="F18" s="83">
        <f>SUM(F9:F17)</f>
        <v>626172</v>
      </c>
      <c r="G18" s="76"/>
    </row>
    <row r="19" spans="1:10" ht="15">
      <c r="A19" s="319" t="s">
        <v>89</v>
      </c>
      <c r="B19" s="76"/>
      <c r="C19" s="76"/>
      <c r="D19" s="288"/>
      <c r="E19" s="76"/>
      <c r="F19" s="143"/>
      <c r="G19" s="76"/>
      <c r="H19" s="139"/>
    </row>
    <row r="20" spans="1:10" ht="15">
      <c r="A20" s="320" t="s">
        <v>90</v>
      </c>
      <c r="B20" s="79"/>
      <c r="C20" s="79">
        <v>22</v>
      </c>
      <c r="D20" s="188">
        <v>287973</v>
      </c>
      <c r="E20" s="79"/>
      <c r="F20" s="188">
        <v>229873</v>
      </c>
      <c r="G20" s="79"/>
    </row>
    <row r="21" spans="1:10" ht="15">
      <c r="A21" s="320" t="s">
        <v>91</v>
      </c>
      <c r="B21" s="79"/>
      <c r="C21" s="144">
        <v>23</v>
      </c>
      <c r="D21" s="188">
        <v>249659</v>
      </c>
      <c r="E21" s="144"/>
      <c r="F21" s="188">
        <v>255660</v>
      </c>
      <c r="G21" s="144"/>
    </row>
    <row r="22" spans="1:10" ht="15">
      <c r="A22" s="320" t="s">
        <v>92</v>
      </c>
      <c r="B22" s="79"/>
      <c r="C22" s="144">
        <v>24</v>
      </c>
      <c r="D22" s="188">
        <v>6682</v>
      </c>
      <c r="E22" s="144"/>
      <c r="F22" s="188">
        <v>7112</v>
      </c>
      <c r="G22" s="144"/>
      <c r="H22" s="81"/>
      <c r="J22" s="81"/>
    </row>
    <row r="23" spans="1:10" ht="15">
      <c r="A23" s="320" t="s">
        <v>93</v>
      </c>
      <c r="B23" s="79"/>
      <c r="C23" s="144"/>
      <c r="D23" s="188" t="s">
        <v>12</v>
      </c>
      <c r="E23" s="144"/>
      <c r="F23" s="188">
        <v>1462</v>
      </c>
      <c r="G23" s="144"/>
      <c r="H23" s="81"/>
      <c r="J23" s="81"/>
    </row>
    <row r="24" spans="1:10" ht="15">
      <c r="A24" s="320" t="s">
        <v>94</v>
      </c>
      <c r="B24" s="79"/>
      <c r="C24" s="79">
        <v>25</v>
      </c>
      <c r="D24" s="188">
        <v>42112</v>
      </c>
      <c r="E24" s="79"/>
      <c r="F24" s="188">
        <v>27480</v>
      </c>
      <c r="G24" s="79"/>
    </row>
    <row r="25" spans="1:10" ht="15">
      <c r="A25" s="320" t="s">
        <v>95</v>
      </c>
      <c r="B25" s="79"/>
      <c r="C25" s="79">
        <v>26</v>
      </c>
      <c r="D25" s="188">
        <v>25494</v>
      </c>
      <c r="E25" s="79"/>
      <c r="F25" s="188">
        <v>27513</v>
      </c>
      <c r="G25" s="79"/>
    </row>
    <row r="26" spans="1:10" ht="14.25">
      <c r="A26" s="69"/>
      <c r="B26" s="76"/>
      <c r="C26" s="79"/>
      <c r="D26" s="83">
        <f>SUM(D20:D25)</f>
        <v>611920</v>
      </c>
      <c r="E26" s="79"/>
      <c r="F26" s="83">
        <f>SUM(F20:F25)</f>
        <v>549100</v>
      </c>
      <c r="G26" s="79"/>
    </row>
    <row r="27" spans="1:10" ht="6.75" customHeight="1">
      <c r="A27" s="69"/>
      <c r="B27" s="76"/>
      <c r="C27" s="79"/>
      <c r="D27" s="84"/>
      <c r="E27" s="79"/>
      <c r="F27" s="84"/>
      <c r="G27" s="79"/>
    </row>
    <row r="28" spans="1:10" ht="15" thickBot="1">
      <c r="A28" s="319" t="s">
        <v>96</v>
      </c>
      <c r="B28" s="76"/>
      <c r="C28" s="79"/>
      <c r="D28" s="86">
        <f>SUM(D26,D18)</f>
        <v>1245279</v>
      </c>
      <c r="E28" s="79"/>
      <c r="F28" s="86">
        <f>SUM(F26,F18)</f>
        <v>1175272</v>
      </c>
      <c r="G28" s="79"/>
      <c r="H28" s="140"/>
    </row>
    <row r="29" spans="1:10" ht="8.25" customHeight="1" thickTop="1">
      <c r="A29" s="319"/>
      <c r="B29" s="76"/>
      <c r="C29" s="76"/>
      <c r="D29" s="84"/>
      <c r="E29" s="76"/>
      <c r="F29" s="84"/>
      <c r="G29" s="76"/>
    </row>
    <row r="30" spans="1:10" ht="14.25">
      <c r="A30" s="319" t="s">
        <v>97</v>
      </c>
      <c r="B30" s="30"/>
      <c r="C30" s="30"/>
      <c r="D30" s="84"/>
      <c r="E30" s="30"/>
      <c r="F30" s="84"/>
      <c r="G30" s="30"/>
    </row>
    <row r="31" spans="1:10" ht="28.5">
      <c r="A31" s="323" t="s">
        <v>98</v>
      </c>
      <c r="B31" s="30"/>
      <c r="C31" s="30"/>
      <c r="D31" s="87"/>
      <c r="E31" s="30"/>
      <c r="F31" s="87"/>
      <c r="G31" s="30"/>
    </row>
    <row r="32" spans="1:10" ht="15">
      <c r="A32" s="324" t="s">
        <v>99</v>
      </c>
      <c r="B32" s="88"/>
      <c r="C32" s="88"/>
      <c r="D32" s="188">
        <v>134798</v>
      </c>
      <c r="E32" s="88"/>
      <c r="F32" s="188">
        <v>134798</v>
      </c>
      <c r="G32" s="88"/>
    </row>
    <row r="33" spans="1:10" ht="15">
      <c r="A33" s="320" t="s">
        <v>100</v>
      </c>
      <c r="B33" s="88"/>
      <c r="C33" s="88"/>
      <c r="D33" s="188">
        <v>63758</v>
      </c>
      <c r="E33" s="88"/>
      <c r="F33" s="188">
        <v>60977</v>
      </c>
      <c r="G33" s="88"/>
      <c r="J33" s="283"/>
    </row>
    <row r="34" spans="1:10" ht="15">
      <c r="A34" s="320" t="s">
        <v>101</v>
      </c>
      <c r="B34" s="88"/>
      <c r="D34" s="188">
        <v>355205</v>
      </c>
      <c r="E34" s="88"/>
      <c r="F34" s="188">
        <f>360656</f>
        <v>360656</v>
      </c>
      <c r="G34" s="88"/>
      <c r="H34" s="142"/>
      <c r="J34" s="283"/>
    </row>
    <row r="35" spans="1:10" ht="14.25">
      <c r="A35" s="69"/>
      <c r="B35" s="76"/>
      <c r="C35" s="88">
        <v>27</v>
      </c>
      <c r="D35" s="89">
        <f>SUM(D32:D34)</f>
        <v>553761</v>
      </c>
      <c r="E35" s="79"/>
      <c r="F35" s="89">
        <f>SUM(F32:F34)</f>
        <v>556431</v>
      </c>
      <c r="G35" s="79"/>
    </row>
    <row r="36" spans="1:10" ht="9" customHeight="1">
      <c r="A36" s="69"/>
      <c r="B36" s="76"/>
      <c r="C36" s="79"/>
      <c r="D36" s="90"/>
      <c r="E36" s="79"/>
      <c r="F36" s="90"/>
      <c r="G36" s="79"/>
    </row>
    <row r="37" spans="1:10" ht="14.25">
      <c r="A37" s="325" t="s">
        <v>71</v>
      </c>
      <c r="B37" s="76"/>
      <c r="C37" s="79"/>
      <c r="D37" s="92">
        <v>14022</v>
      </c>
      <c r="E37" s="79"/>
      <c r="F37" s="92">
        <v>19341</v>
      </c>
      <c r="G37" s="79"/>
    </row>
    <row r="38" spans="1:10" ht="7.5" customHeight="1">
      <c r="A38" s="91"/>
      <c r="B38" s="76"/>
      <c r="C38" s="79"/>
      <c r="D38" s="90"/>
      <c r="E38" s="79"/>
      <c r="F38" s="90"/>
      <c r="G38" s="79"/>
    </row>
    <row r="39" spans="1:10" ht="14.25">
      <c r="A39" s="326" t="s">
        <v>102</v>
      </c>
      <c r="B39" s="76"/>
      <c r="C39" s="79">
        <v>27</v>
      </c>
      <c r="D39" s="92">
        <f>D37+D35</f>
        <v>567783</v>
      </c>
      <c r="E39" s="79"/>
      <c r="F39" s="92">
        <f>F37+F35</f>
        <v>575772</v>
      </c>
      <c r="G39" s="79"/>
    </row>
    <row r="40" spans="1:10" ht="9" customHeight="1">
      <c r="A40" s="326"/>
      <c r="B40" s="76"/>
      <c r="C40" s="79"/>
      <c r="D40" s="90"/>
      <c r="E40" s="79"/>
      <c r="F40" s="90"/>
      <c r="G40" s="79"/>
    </row>
    <row r="41" spans="1:10" ht="15">
      <c r="A41" s="327" t="s">
        <v>103</v>
      </c>
      <c r="B41" s="76"/>
      <c r="C41" s="76"/>
      <c r="D41" s="85"/>
      <c r="E41" s="76"/>
      <c r="F41" s="85"/>
      <c r="G41" s="76"/>
    </row>
    <row r="42" spans="1:10" ht="15">
      <c r="A42" s="319" t="s">
        <v>104</v>
      </c>
      <c r="B42" s="88"/>
      <c r="C42" s="88"/>
      <c r="D42" s="85"/>
      <c r="E42" s="88"/>
      <c r="F42" s="85"/>
      <c r="G42" s="88"/>
    </row>
    <row r="43" spans="1:10" ht="15">
      <c r="A43" s="320" t="s">
        <v>105</v>
      </c>
      <c r="B43" s="88"/>
      <c r="C43" s="88">
        <v>28</v>
      </c>
      <c r="D43" s="80">
        <v>34567</v>
      </c>
      <c r="E43" s="88"/>
      <c r="F43" s="80">
        <v>56832</v>
      </c>
      <c r="G43" s="88"/>
    </row>
    <row r="44" spans="1:10" ht="15">
      <c r="A44" s="321" t="s">
        <v>106</v>
      </c>
      <c r="B44" s="88"/>
      <c r="C44" s="88"/>
      <c r="D44" s="80">
        <v>9236</v>
      </c>
      <c r="E44" s="88"/>
      <c r="F44" s="80">
        <v>8196</v>
      </c>
      <c r="G44" s="88"/>
    </row>
    <row r="45" spans="1:10" ht="15">
      <c r="A45" s="321" t="s">
        <v>107</v>
      </c>
      <c r="B45" s="88"/>
      <c r="C45" s="88">
        <v>29</v>
      </c>
      <c r="D45" s="80">
        <f>8632</f>
        <v>8632</v>
      </c>
      <c r="E45" s="88"/>
      <c r="F45" s="80">
        <v>2972</v>
      </c>
      <c r="G45" s="88"/>
    </row>
    <row r="46" spans="1:10" ht="15">
      <c r="A46" s="320" t="s">
        <v>108</v>
      </c>
      <c r="B46" s="88"/>
      <c r="C46" s="88">
        <v>30</v>
      </c>
      <c r="D46" s="80">
        <v>7149</v>
      </c>
      <c r="E46" s="88"/>
      <c r="F46" s="80">
        <v>6626</v>
      </c>
      <c r="G46" s="88"/>
      <c r="H46" s="142"/>
    </row>
    <row r="47" spans="1:10" ht="15">
      <c r="A47" s="328" t="s">
        <v>109</v>
      </c>
      <c r="B47" s="88"/>
      <c r="C47" s="88">
        <v>31</v>
      </c>
      <c r="D47" s="80">
        <v>49462</v>
      </c>
      <c r="E47" s="88"/>
      <c r="F47" s="80">
        <v>25840</v>
      </c>
      <c r="G47" s="88"/>
    </row>
    <row r="48" spans="1:10" ht="15">
      <c r="A48" s="328" t="s">
        <v>110</v>
      </c>
      <c r="B48" s="88"/>
      <c r="C48" s="88">
        <v>32</v>
      </c>
      <c r="D48" s="80">
        <v>10128</v>
      </c>
      <c r="E48" s="88"/>
      <c r="F48" s="80">
        <v>10940</v>
      </c>
      <c r="G48" s="88"/>
    </row>
    <row r="49" spans="1:11" ht="15">
      <c r="A49" s="320" t="s">
        <v>111</v>
      </c>
      <c r="B49" s="88"/>
      <c r="C49" s="88">
        <v>33</v>
      </c>
      <c r="D49" s="80">
        <f>31345-10128-8632+2140</f>
        <v>14725</v>
      </c>
      <c r="E49" s="88"/>
      <c r="F49" s="80">
        <v>4042</v>
      </c>
      <c r="G49" s="88"/>
    </row>
    <row r="50" spans="1:11" ht="15">
      <c r="A50" s="82"/>
      <c r="B50" s="76"/>
      <c r="C50" s="88"/>
      <c r="D50" s="273">
        <f>SUM(D43:D49)</f>
        <v>133899</v>
      </c>
      <c r="E50" s="88"/>
      <c r="F50" s="273">
        <f>SUM(F43:F49)</f>
        <v>115448</v>
      </c>
      <c r="G50" s="88"/>
      <c r="H50" s="93"/>
    </row>
    <row r="51" spans="1:11" ht="14.25" customHeight="1"/>
    <row r="52" spans="1:11" ht="15">
      <c r="A52" s="319" t="s">
        <v>112</v>
      </c>
      <c r="B52" s="94"/>
      <c r="C52" s="94"/>
      <c r="D52" s="95"/>
      <c r="E52" s="94"/>
      <c r="F52" s="95"/>
      <c r="G52" s="94"/>
    </row>
    <row r="53" spans="1:11" s="142" customFormat="1" ht="15">
      <c r="A53" s="328" t="s">
        <v>113</v>
      </c>
      <c r="B53" s="79"/>
      <c r="C53" s="79">
        <v>34</v>
      </c>
      <c r="D53" s="80">
        <v>255273</v>
      </c>
      <c r="E53" s="79"/>
      <c r="F53" s="80">
        <v>274829</v>
      </c>
      <c r="G53" s="79"/>
    </row>
    <row r="54" spans="1:11" ht="15">
      <c r="A54" s="328" t="s">
        <v>114</v>
      </c>
      <c r="B54" s="79"/>
      <c r="C54" s="79">
        <v>28</v>
      </c>
      <c r="D54" s="80">
        <v>31174</v>
      </c>
      <c r="E54" s="79"/>
      <c r="F54" s="80">
        <v>16730</v>
      </c>
      <c r="G54" s="79"/>
    </row>
    <row r="55" spans="1:11" ht="15">
      <c r="A55" s="328" t="s">
        <v>115</v>
      </c>
      <c r="B55" s="79"/>
      <c r="C55" s="79">
        <v>35</v>
      </c>
      <c r="D55" s="80">
        <v>163870</v>
      </c>
      <c r="E55" s="79"/>
      <c r="F55" s="80">
        <v>116407</v>
      </c>
      <c r="G55" s="79"/>
    </row>
    <row r="56" spans="1:11" ht="15">
      <c r="A56" s="328" t="s">
        <v>116</v>
      </c>
      <c r="B56" s="79"/>
      <c r="C56" s="79">
        <v>36</v>
      </c>
      <c r="D56" s="80">
        <f>1349+995</f>
        <v>2344</v>
      </c>
      <c r="E56" s="144"/>
      <c r="F56" s="80">
        <v>7668</v>
      </c>
      <c r="G56" s="144"/>
      <c r="H56" s="81"/>
      <c r="I56" s="81"/>
    </row>
    <row r="57" spans="1:11" ht="15">
      <c r="A57" s="328" t="s">
        <v>117</v>
      </c>
      <c r="B57" s="79"/>
      <c r="C57" s="79">
        <v>37</v>
      </c>
      <c r="D57" s="80">
        <v>36591</v>
      </c>
      <c r="E57" s="79"/>
      <c r="F57" s="80">
        <v>24772</v>
      </c>
      <c r="G57" s="79"/>
    </row>
    <row r="58" spans="1:11" ht="15">
      <c r="A58" s="328" t="s">
        <v>118</v>
      </c>
      <c r="B58" s="79"/>
      <c r="C58" s="79">
        <v>31</v>
      </c>
      <c r="D58" s="80">
        <f>18079</f>
        <v>18079</v>
      </c>
      <c r="E58" s="79"/>
      <c r="F58" s="80">
        <v>10012</v>
      </c>
      <c r="G58" s="79"/>
    </row>
    <row r="59" spans="1:11" ht="15">
      <c r="A59" s="329" t="s">
        <v>119</v>
      </c>
      <c r="B59" s="79"/>
      <c r="C59" s="79">
        <v>38</v>
      </c>
      <c r="D59" s="80">
        <v>17951</v>
      </c>
      <c r="E59" s="79"/>
      <c r="F59" s="80">
        <v>15418</v>
      </c>
      <c r="G59" s="79"/>
      <c r="H59" s="81"/>
      <c r="I59" s="81"/>
    </row>
    <row r="60" spans="1:11" ht="15">
      <c r="A60" s="328" t="s">
        <v>120</v>
      </c>
      <c r="B60" s="79"/>
      <c r="C60" s="79">
        <v>39</v>
      </c>
      <c r="D60" s="80">
        <v>6039</v>
      </c>
      <c r="E60" s="79"/>
      <c r="F60" s="80">
        <v>7217</v>
      </c>
      <c r="G60" s="79"/>
    </row>
    <row r="61" spans="1:11" ht="15">
      <c r="A61" s="328" t="s">
        <v>121</v>
      </c>
      <c r="B61" s="79"/>
      <c r="C61" s="79">
        <v>40</v>
      </c>
      <c r="D61" s="80">
        <f>15411-995-2140</f>
        <v>12276</v>
      </c>
      <c r="E61" s="79"/>
      <c r="F61" s="80">
        <f>21011-10012</f>
        <v>10999</v>
      </c>
      <c r="G61" s="79"/>
      <c r="K61" s="93"/>
    </row>
    <row r="62" spans="1:11" ht="14.25">
      <c r="A62" s="69"/>
      <c r="B62" s="76"/>
      <c r="C62" s="76"/>
      <c r="D62" s="89">
        <f>SUM(D53:D61)</f>
        <v>543597</v>
      </c>
      <c r="E62" s="76"/>
      <c r="F62" s="89">
        <f>SUM(F53:F61)</f>
        <v>484052</v>
      </c>
      <c r="G62" s="76"/>
      <c r="H62" s="93"/>
    </row>
    <row r="63" spans="1:11" ht="7.5" customHeight="1">
      <c r="A63" s="69"/>
      <c r="B63" s="76"/>
      <c r="C63" s="76"/>
      <c r="D63" s="90"/>
      <c r="E63" s="76"/>
      <c r="F63" s="90"/>
      <c r="G63" s="76"/>
    </row>
    <row r="64" spans="1:11" ht="14.25">
      <c r="A64" s="327" t="s">
        <v>122</v>
      </c>
      <c r="B64" s="76"/>
      <c r="C64" s="76"/>
      <c r="D64" s="92">
        <f>D50+D62</f>
        <v>677496</v>
      </c>
      <c r="E64" s="76"/>
      <c r="F64" s="92">
        <f>F50+F62</f>
        <v>599500</v>
      </c>
      <c r="G64" s="76"/>
      <c r="H64" s="93"/>
    </row>
    <row r="65" spans="1:10" ht="6.75" customHeight="1">
      <c r="A65" s="96"/>
      <c r="B65" s="76"/>
      <c r="C65" s="76"/>
      <c r="D65" s="90"/>
      <c r="E65" s="76"/>
      <c r="F65" s="90"/>
      <c r="G65" s="76"/>
    </row>
    <row r="66" spans="1:10" ht="15" thickBot="1">
      <c r="A66" s="319" t="s">
        <v>123</v>
      </c>
      <c r="B66" s="76"/>
      <c r="C66" s="76"/>
      <c r="D66" s="86">
        <f>D64+D39</f>
        <v>1245279</v>
      </c>
      <c r="E66" s="76"/>
      <c r="F66" s="86">
        <f>F64+F39</f>
        <v>1175272</v>
      </c>
      <c r="G66" s="76"/>
    </row>
    <row r="67" spans="1:10" ht="15.75" thickTop="1">
      <c r="A67" s="78"/>
      <c r="B67" s="79"/>
      <c r="C67" s="97"/>
      <c r="D67" s="148"/>
      <c r="E67" s="97"/>
      <c r="F67" s="148"/>
      <c r="G67" s="97"/>
      <c r="J67" s="93"/>
    </row>
    <row r="68" spans="1:10" ht="15">
      <c r="A68" s="78"/>
      <c r="B68" s="79"/>
      <c r="C68" s="97"/>
      <c r="D68" s="148"/>
      <c r="E68" s="97"/>
      <c r="F68" s="148"/>
      <c r="G68" s="97"/>
    </row>
    <row r="69" spans="1:10" ht="15">
      <c r="A69" s="53" t="s">
        <v>124</v>
      </c>
      <c r="B69" s="79"/>
      <c r="C69" s="97"/>
      <c r="D69" s="148"/>
      <c r="E69" s="97"/>
      <c r="F69" s="148"/>
      <c r="G69" s="97"/>
    </row>
    <row r="70" spans="1:10" ht="15">
      <c r="A70" s="78"/>
      <c r="B70" s="79"/>
      <c r="C70" s="97"/>
      <c r="D70" s="148"/>
      <c r="E70" s="97"/>
      <c r="F70" s="148"/>
      <c r="G70" s="97"/>
    </row>
    <row r="71" spans="1:10" ht="15">
      <c r="A71" s="98"/>
      <c r="B71" s="79"/>
      <c r="C71" s="99"/>
      <c r="D71" s="100"/>
      <c r="E71" s="99"/>
      <c r="F71" s="100"/>
      <c r="G71" s="99"/>
    </row>
    <row r="72" spans="1:10" ht="17.25" customHeight="1">
      <c r="A72" s="60"/>
      <c r="B72" s="60"/>
      <c r="C72" s="60"/>
      <c r="D72" s="101"/>
      <c r="E72" s="60"/>
      <c r="F72" s="101"/>
      <c r="G72" s="60"/>
    </row>
    <row r="73" spans="1:10" ht="8.25" customHeight="1">
      <c r="A73" s="60"/>
      <c r="B73" s="60"/>
      <c r="C73" s="60"/>
      <c r="D73" s="101"/>
      <c r="E73" s="60"/>
      <c r="F73" s="101"/>
      <c r="G73" s="60"/>
    </row>
    <row r="74" spans="1:10" s="21" customFormat="1" ht="15">
      <c r="A74" s="54" t="s">
        <v>73</v>
      </c>
      <c r="B74" s="25"/>
      <c r="C74" s="25"/>
      <c r="D74" s="102"/>
      <c r="E74" s="25"/>
      <c r="F74" s="102"/>
      <c r="G74" s="25"/>
    </row>
    <row r="75" spans="1:10" s="21" customFormat="1" ht="15">
      <c r="A75" s="55" t="s">
        <v>74</v>
      </c>
      <c r="B75" s="25"/>
      <c r="C75" s="25"/>
      <c r="D75" s="102"/>
      <c r="E75" s="25"/>
      <c r="F75" s="102"/>
      <c r="G75" s="25"/>
    </row>
    <row r="76" spans="1:10" s="21" customFormat="1" ht="9" customHeight="1">
      <c r="A76" s="55"/>
      <c r="B76" s="25"/>
      <c r="C76" s="25"/>
      <c r="D76" s="102"/>
      <c r="E76" s="25"/>
      <c r="F76" s="102"/>
      <c r="G76" s="25"/>
    </row>
    <row r="77" spans="1:10" s="21" customFormat="1" ht="7.5" customHeight="1">
      <c r="A77" s="55"/>
      <c r="B77" s="25"/>
      <c r="C77" s="25"/>
      <c r="D77" s="102"/>
      <c r="E77" s="25"/>
      <c r="F77" s="102"/>
      <c r="G77" s="25"/>
    </row>
    <row r="78" spans="1:10" s="21" customFormat="1" ht="15">
      <c r="A78" s="56" t="s">
        <v>19</v>
      </c>
      <c r="B78" s="25"/>
      <c r="C78" s="25"/>
      <c r="D78" s="102"/>
      <c r="E78" s="25"/>
      <c r="F78" s="102"/>
      <c r="G78" s="25"/>
    </row>
    <row r="79" spans="1:10" s="21" customFormat="1" ht="15">
      <c r="A79" s="57" t="s">
        <v>1</v>
      </c>
      <c r="B79" s="25"/>
      <c r="C79" s="25"/>
      <c r="D79" s="102"/>
      <c r="E79" s="25"/>
      <c r="F79" s="102"/>
      <c r="G79" s="25"/>
    </row>
    <row r="80" spans="1:10" s="21" customFormat="1" ht="10.5" customHeight="1">
      <c r="A80" s="58"/>
      <c r="B80" s="25"/>
      <c r="C80" s="25"/>
      <c r="D80" s="102"/>
      <c r="E80" s="25"/>
      <c r="F80" s="102"/>
      <c r="G80" s="25"/>
    </row>
    <row r="81" spans="1:1" ht="15">
      <c r="A81" s="59" t="s">
        <v>20</v>
      </c>
    </row>
    <row r="82" spans="1:1" ht="15">
      <c r="A82" s="150" t="s">
        <v>8</v>
      </c>
    </row>
    <row r="83" spans="1:1" ht="15">
      <c r="A83" s="301"/>
    </row>
    <row r="84" spans="1:1" ht="15">
      <c r="A84" s="103"/>
    </row>
    <row r="85" spans="1:1" ht="15">
      <c r="A85" s="103"/>
    </row>
    <row r="86" spans="1:1" ht="15">
      <c r="A86" s="103"/>
    </row>
  </sheetData>
  <mergeCells count="3">
    <mergeCell ref="C4:C5"/>
    <mergeCell ref="F4:F5"/>
    <mergeCell ref="D4:D5"/>
  </mergeCells>
  <pageMargins left="0.70866141732283472" right="0.70866141732283472" top="0.47244094488188981" bottom="0.47244094488188981" header="0.31496062992125984" footer="0.31496062992125984"/>
  <pageSetup paperSize="9" scale="67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view="pageBreakPreview" zoomScale="78" zoomScaleNormal="100" zoomScaleSheetLayoutView="78" workbookViewId="0"/>
  </sheetViews>
  <sheetFormatPr defaultColWidth="2.5703125" defaultRowHeight="15.75"/>
  <cols>
    <col min="1" max="1" width="85.28515625" style="125" customWidth="1"/>
    <col min="2" max="2" width="13.7109375" style="121" customWidth="1"/>
    <col min="3" max="3" width="13.5703125" style="121" customWidth="1"/>
    <col min="4" max="4" width="2.28515625" style="121" customWidth="1"/>
    <col min="5" max="5" width="13.5703125" style="121" customWidth="1"/>
    <col min="6" max="6" width="8.7109375" style="117" bestFit="1" customWidth="1"/>
    <col min="7" max="29" width="11.5703125" style="107" customWidth="1"/>
    <col min="30" max="16384" width="2.5703125" style="107"/>
  </cols>
  <sheetData>
    <row r="1" spans="1:7" s="104" customFormat="1" ht="15">
      <c r="A1" s="134" t="s">
        <v>37</v>
      </c>
      <c r="B1" s="154"/>
      <c r="C1" s="154"/>
      <c r="D1" s="154"/>
      <c r="E1" s="154"/>
      <c r="F1" s="155"/>
    </row>
    <row r="2" spans="1:7" s="105" customFormat="1" ht="15">
      <c r="A2" s="135" t="s">
        <v>125</v>
      </c>
      <c r="B2" s="156"/>
      <c r="C2" s="156"/>
      <c r="D2" s="156"/>
      <c r="E2" s="156"/>
      <c r="F2" s="155"/>
    </row>
    <row r="3" spans="1:7" s="105" customFormat="1" ht="15">
      <c r="A3" s="69" t="s">
        <v>39</v>
      </c>
      <c r="B3" s="157"/>
      <c r="C3" s="157"/>
      <c r="D3" s="157"/>
      <c r="E3" s="157"/>
      <c r="F3" s="157"/>
    </row>
    <row r="4" spans="1:7" ht="45" customHeight="1">
      <c r="B4" s="158" t="s">
        <v>4</v>
      </c>
      <c r="C4" s="305">
        <v>2020</v>
      </c>
      <c r="D4" s="297"/>
      <c r="E4" s="305">
        <v>2019</v>
      </c>
      <c r="F4" s="106"/>
    </row>
    <row r="5" spans="1:7" ht="15" customHeight="1">
      <c r="A5" s="159"/>
      <c r="B5" s="108"/>
      <c r="C5" s="302" t="s">
        <v>6</v>
      </c>
      <c r="D5" s="297"/>
      <c r="E5" s="302" t="s">
        <v>6</v>
      </c>
      <c r="F5" s="106"/>
    </row>
    <row r="6" spans="1:7" ht="20.25">
      <c r="A6" s="159"/>
      <c r="B6" s="108"/>
      <c r="C6" s="109"/>
      <c r="D6" s="108"/>
      <c r="E6" s="109"/>
      <c r="F6" s="106"/>
    </row>
    <row r="7" spans="1:7" ht="15">
      <c r="A7" s="330" t="s">
        <v>126</v>
      </c>
      <c r="B7" s="110"/>
      <c r="C7" s="116"/>
      <c r="D7" s="110"/>
      <c r="E7" s="116"/>
      <c r="F7" s="161"/>
    </row>
    <row r="8" spans="1:7" ht="15">
      <c r="A8" s="331" t="s">
        <v>127</v>
      </c>
      <c r="B8" s="153"/>
      <c r="C8" s="131">
        <v>1375573</v>
      </c>
      <c r="D8" s="110"/>
      <c r="E8" s="131">
        <v>1215433</v>
      </c>
      <c r="F8" s="131"/>
      <c r="G8" s="111"/>
    </row>
    <row r="9" spans="1:7" ht="15">
      <c r="A9" s="331" t="s">
        <v>128</v>
      </c>
      <c r="B9" s="153"/>
      <c r="C9" s="131">
        <v>-1341037</v>
      </c>
      <c r="D9" s="110"/>
      <c r="E9" s="131">
        <v>-1143957</v>
      </c>
      <c r="F9" s="131"/>
      <c r="G9" s="111"/>
    </row>
    <row r="10" spans="1:7" ht="15">
      <c r="A10" s="331" t="s">
        <v>129</v>
      </c>
      <c r="B10" s="153"/>
      <c r="C10" s="131">
        <v>-129159</v>
      </c>
      <c r="D10" s="110"/>
      <c r="E10" s="131">
        <v>-120315</v>
      </c>
      <c r="F10" s="131"/>
      <c r="G10" s="111"/>
    </row>
    <row r="11" spans="1:7" s="112" customFormat="1" ht="15">
      <c r="A11" s="331" t="s">
        <v>130</v>
      </c>
      <c r="B11" s="153"/>
      <c r="C11" s="131">
        <v>-74348</v>
      </c>
      <c r="D11" s="110"/>
      <c r="E11" s="131">
        <v>-69411</v>
      </c>
      <c r="F11" s="131"/>
      <c r="G11" s="111"/>
    </row>
    <row r="12" spans="1:7" s="112" customFormat="1" ht="15">
      <c r="A12" s="331" t="s">
        <v>131</v>
      </c>
      <c r="B12" s="153"/>
      <c r="C12" s="131">
        <v>10973</v>
      </c>
      <c r="D12" s="110"/>
      <c r="E12" s="131">
        <v>7322</v>
      </c>
      <c r="F12" s="131"/>
      <c r="G12" s="111"/>
    </row>
    <row r="13" spans="1:7" s="112" customFormat="1" ht="15">
      <c r="A13" s="331" t="s">
        <v>132</v>
      </c>
      <c r="B13" s="153"/>
      <c r="C13" s="131">
        <v>-7979</v>
      </c>
      <c r="D13" s="110"/>
      <c r="E13" s="131">
        <v>-8673</v>
      </c>
      <c r="F13" s="131"/>
      <c r="G13" s="111"/>
    </row>
    <row r="14" spans="1:7" s="112" customFormat="1" ht="15">
      <c r="A14" s="331" t="s">
        <v>133</v>
      </c>
      <c r="B14" s="153"/>
      <c r="C14" s="131">
        <v>78</v>
      </c>
      <c r="D14" s="110"/>
      <c r="E14" s="131">
        <v>135</v>
      </c>
      <c r="F14" s="131"/>
      <c r="G14" s="111"/>
    </row>
    <row r="15" spans="1:7" s="112" customFormat="1" ht="15">
      <c r="A15" s="331" t="s">
        <v>134</v>
      </c>
      <c r="B15" s="153"/>
      <c r="C15" s="131">
        <v>-9072</v>
      </c>
      <c r="D15" s="110"/>
      <c r="E15" s="131">
        <v>-7988</v>
      </c>
      <c r="F15" s="131"/>
      <c r="G15" s="111"/>
    </row>
    <row r="16" spans="1:7" s="112" customFormat="1" ht="15">
      <c r="A16" s="331" t="s">
        <v>135</v>
      </c>
      <c r="B16" s="153"/>
      <c r="C16" s="131">
        <v>-2268</v>
      </c>
      <c r="D16" s="110"/>
      <c r="E16" s="131">
        <v>225</v>
      </c>
      <c r="F16" s="131"/>
      <c r="G16" s="111"/>
    </row>
    <row r="17" spans="1:10" ht="15">
      <c r="A17" s="331" t="s">
        <v>136</v>
      </c>
      <c r="B17" s="153"/>
      <c r="C17" s="131">
        <v>-1988</v>
      </c>
      <c r="D17" s="110"/>
      <c r="E17" s="131">
        <v>-1215</v>
      </c>
      <c r="F17" s="131"/>
      <c r="G17" s="111"/>
      <c r="H17" s="164"/>
      <c r="I17" s="164"/>
      <c r="J17" s="164"/>
    </row>
    <row r="18" spans="1:10" s="112" customFormat="1" ht="15">
      <c r="A18" s="330" t="s">
        <v>137</v>
      </c>
      <c r="B18" s="110"/>
      <c r="C18" s="113">
        <f>SUM(C8:C17)</f>
        <v>-179227</v>
      </c>
      <c r="D18" s="110"/>
      <c r="E18" s="113">
        <f>SUM(E8:E17)</f>
        <v>-128444</v>
      </c>
      <c r="F18" s="165"/>
    </row>
    <row r="19" spans="1:10" s="112" customFormat="1" ht="15">
      <c r="A19" s="160"/>
      <c r="B19" s="110"/>
      <c r="C19" s="116"/>
      <c r="D19" s="110"/>
      <c r="E19" s="116"/>
      <c r="F19" s="161"/>
    </row>
    <row r="20" spans="1:10" s="112" customFormat="1" ht="15">
      <c r="A20" s="332" t="s">
        <v>138</v>
      </c>
      <c r="B20" s="110"/>
      <c r="C20" s="116"/>
      <c r="D20" s="110"/>
      <c r="E20" s="116"/>
      <c r="F20" s="161"/>
    </row>
    <row r="21" spans="1:10" ht="15">
      <c r="A21" s="331" t="s">
        <v>139</v>
      </c>
      <c r="B21" s="153"/>
      <c r="C21" s="131">
        <v>-23396</v>
      </c>
      <c r="D21" s="110"/>
      <c r="E21" s="131">
        <v>-36032</v>
      </c>
      <c r="F21" s="165"/>
      <c r="G21" s="111"/>
    </row>
    <row r="22" spans="1:10" ht="15">
      <c r="A22" s="333" t="s">
        <v>140</v>
      </c>
      <c r="B22" s="189"/>
      <c r="C22" s="131">
        <v>1773</v>
      </c>
      <c r="D22" s="110"/>
      <c r="E22" s="131">
        <v>918</v>
      </c>
      <c r="F22" s="165"/>
      <c r="G22" s="111"/>
    </row>
    <row r="23" spans="1:10" ht="15">
      <c r="A23" s="333" t="s">
        <v>141</v>
      </c>
      <c r="B23" s="189"/>
      <c r="C23" s="131">
        <v>-429</v>
      </c>
      <c r="D23" s="110"/>
      <c r="E23" s="131">
        <v>-332</v>
      </c>
      <c r="F23" s="165"/>
      <c r="G23" s="111"/>
    </row>
    <row r="24" spans="1:10" ht="15">
      <c r="A24" s="331" t="s">
        <v>142</v>
      </c>
      <c r="B24" s="153"/>
      <c r="C24" s="131">
        <v>-3032</v>
      </c>
      <c r="D24" s="110"/>
      <c r="E24" s="131">
        <v>-4000</v>
      </c>
      <c r="F24" s="165"/>
      <c r="G24" s="111"/>
    </row>
    <row r="25" spans="1:10" ht="15">
      <c r="A25" s="162" t="s">
        <v>150</v>
      </c>
      <c r="B25" s="153"/>
      <c r="C25" s="131" t="s">
        <v>12</v>
      </c>
      <c r="D25" s="110"/>
      <c r="E25" s="131">
        <v>143</v>
      </c>
      <c r="F25" s="165"/>
      <c r="G25" s="111"/>
    </row>
    <row r="26" spans="1:10" ht="15">
      <c r="A26" s="331" t="s">
        <v>143</v>
      </c>
      <c r="B26" s="153"/>
      <c r="C26" s="131">
        <v>-5262</v>
      </c>
      <c r="D26" s="110"/>
      <c r="E26" s="131">
        <v>-2170</v>
      </c>
      <c r="F26" s="165"/>
      <c r="G26" s="111"/>
    </row>
    <row r="27" spans="1:10" ht="15">
      <c r="A27" s="331" t="s">
        <v>144</v>
      </c>
      <c r="B27" s="153"/>
      <c r="C27" s="131">
        <v>56</v>
      </c>
      <c r="D27" s="110"/>
      <c r="E27" s="131">
        <v>647</v>
      </c>
      <c r="F27" s="165"/>
      <c r="G27" s="111"/>
    </row>
    <row r="28" spans="1:10" ht="15">
      <c r="A28" s="331" t="s">
        <v>145</v>
      </c>
      <c r="B28" s="153"/>
      <c r="C28" s="131">
        <v>325</v>
      </c>
      <c r="D28" s="110"/>
      <c r="E28" s="131">
        <v>190</v>
      </c>
      <c r="F28" s="165"/>
      <c r="G28" s="111"/>
    </row>
    <row r="29" spans="1:10" ht="15">
      <c r="A29" s="162" t="s">
        <v>146</v>
      </c>
      <c r="B29" s="153"/>
      <c r="C29" s="131">
        <v>877</v>
      </c>
      <c r="D29" s="110"/>
      <c r="E29" s="131">
        <v>-199</v>
      </c>
      <c r="F29" s="165"/>
      <c r="G29" s="111"/>
    </row>
    <row r="30" spans="1:10" ht="30">
      <c r="A30" s="162" t="s">
        <v>147</v>
      </c>
      <c r="B30" s="153"/>
      <c r="C30" s="131">
        <v>71</v>
      </c>
      <c r="D30" s="110"/>
      <c r="E30" s="131">
        <v>7530</v>
      </c>
      <c r="F30" s="165"/>
      <c r="G30" s="111"/>
    </row>
    <row r="31" spans="1:10" ht="15">
      <c r="A31" s="162" t="s">
        <v>148</v>
      </c>
      <c r="B31" s="166"/>
      <c r="C31" s="163">
        <v>0</v>
      </c>
      <c r="D31" s="166"/>
      <c r="E31" s="163">
        <v>-192</v>
      </c>
      <c r="F31" s="165"/>
      <c r="G31" s="111"/>
    </row>
    <row r="32" spans="1:10" ht="15">
      <c r="A32" s="331" t="s">
        <v>149</v>
      </c>
      <c r="B32" s="166"/>
      <c r="C32" s="163">
        <v>1</v>
      </c>
      <c r="D32" s="166"/>
      <c r="E32" s="163">
        <v>4799</v>
      </c>
      <c r="F32" s="165"/>
      <c r="G32" s="111"/>
    </row>
    <row r="33" spans="1:7" ht="15">
      <c r="A33" s="331" t="s">
        <v>151</v>
      </c>
      <c r="B33" s="166"/>
      <c r="C33" s="163">
        <v>-4848</v>
      </c>
      <c r="D33" s="166"/>
      <c r="E33" s="163">
        <v>-5680</v>
      </c>
      <c r="F33" s="165"/>
      <c r="G33" s="111"/>
    </row>
    <row r="34" spans="1:7" ht="15">
      <c r="A34" s="333" t="s">
        <v>152</v>
      </c>
      <c r="B34" s="153"/>
      <c r="C34" s="131">
        <v>-4532</v>
      </c>
      <c r="D34" s="110"/>
      <c r="E34" s="131">
        <v>-90660</v>
      </c>
      <c r="F34" s="165"/>
      <c r="G34" s="111"/>
    </row>
    <row r="35" spans="1:7" ht="15">
      <c r="A35" s="331" t="s">
        <v>153</v>
      </c>
      <c r="B35" s="153"/>
      <c r="C35" s="131">
        <v>37152</v>
      </c>
      <c r="D35" s="110"/>
      <c r="E35" s="131">
        <v>24379</v>
      </c>
      <c r="F35" s="165"/>
      <c r="G35" s="111"/>
    </row>
    <row r="36" spans="1:7" ht="15">
      <c r="A36" s="333" t="s">
        <v>154</v>
      </c>
      <c r="B36" s="153"/>
      <c r="C36" s="131">
        <v>-1145</v>
      </c>
      <c r="D36" s="110"/>
      <c r="E36" s="131">
        <v>-8636</v>
      </c>
      <c r="F36" s="165"/>
      <c r="G36" s="111"/>
    </row>
    <row r="37" spans="1:7" ht="15">
      <c r="A37" s="331" t="s">
        <v>155</v>
      </c>
      <c r="B37" s="153"/>
      <c r="C37" s="151">
        <v>2091</v>
      </c>
      <c r="D37" s="110"/>
      <c r="E37" s="151">
        <v>2431</v>
      </c>
      <c r="F37" s="165"/>
      <c r="G37" s="111"/>
    </row>
    <row r="38" spans="1:7" ht="15">
      <c r="A38" s="331" t="s">
        <v>156</v>
      </c>
      <c r="B38" s="153"/>
      <c r="C38" s="131">
        <v>1820</v>
      </c>
      <c r="D38" s="110"/>
      <c r="E38" s="131">
        <v>2662</v>
      </c>
      <c r="F38" s="165"/>
      <c r="G38" s="111"/>
    </row>
    <row r="39" spans="1:7" ht="15">
      <c r="A39" s="330" t="s">
        <v>157</v>
      </c>
      <c r="B39" s="167"/>
      <c r="C39" s="113">
        <f>SUM(C21:C38)</f>
        <v>1522</v>
      </c>
      <c r="D39" s="110"/>
      <c r="E39" s="113">
        <f>SUM(E21:E38)</f>
        <v>-104202</v>
      </c>
      <c r="F39" s="168"/>
    </row>
    <row r="40" spans="1:7" ht="15">
      <c r="A40" s="162"/>
      <c r="B40" s="110"/>
      <c r="C40" s="116"/>
      <c r="D40" s="110"/>
      <c r="E40" s="116"/>
      <c r="F40" s="161"/>
    </row>
    <row r="41" spans="1:7" ht="15">
      <c r="A41" s="332" t="s">
        <v>158</v>
      </c>
      <c r="B41" s="110"/>
      <c r="C41" s="169"/>
      <c r="D41" s="110"/>
      <c r="E41" s="169"/>
      <c r="F41" s="168"/>
    </row>
    <row r="42" spans="1:7" ht="15">
      <c r="A42" s="334" t="s">
        <v>159</v>
      </c>
      <c r="B42" s="153"/>
      <c r="C42" s="131">
        <v>14407</v>
      </c>
      <c r="D42" s="110"/>
      <c r="E42" s="131">
        <v>39387</v>
      </c>
      <c r="F42" s="165"/>
      <c r="G42" s="111"/>
    </row>
    <row r="43" spans="1:7" ht="15">
      <c r="A43" s="334" t="s">
        <v>160</v>
      </c>
      <c r="B43" s="153"/>
      <c r="C43" s="131">
        <v>-35683</v>
      </c>
      <c r="D43" s="110"/>
      <c r="E43" s="131">
        <v>-7172</v>
      </c>
      <c r="F43" s="165"/>
      <c r="G43" s="111"/>
    </row>
    <row r="44" spans="1:7" ht="15">
      <c r="A44" s="334" t="s">
        <v>161</v>
      </c>
      <c r="B44" s="153"/>
      <c r="C44" s="131">
        <v>13576</v>
      </c>
      <c r="D44" s="110"/>
      <c r="E44" s="131">
        <v>35251</v>
      </c>
      <c r="F44" s="165"/>
      <c r="G44" s="111"/>
    </row>
    <row r="45" spans="1:7" ht="15">
      <c r="A45" s="334" t="s">
        <v>162</v>
      </c>
      <c r="B45" s="153"/>
      <c r="C45" s="131">
        <v>-20241</v>
      </c>
      <c r="D45" s="110"/>
      <c r="E45" s="131">
        <v>-17998</v>
      </c>
      <c r="F45" s="165"/>
      <c r="G45" s="111"/>
    </row>
    <row r="46" spans="1:7" ht="15">
      <c r="A46" s="334" t="s">
        <v>163</v>
      </c>
      <c r="B46" s="153"/>
      <c r="C46" s="131">
        <v>0</v>
      </c>
      <c r="D46" s="110"/>
      <c r="E46" s="131">
        <v>6000</v>
      </c>
      <c r="F46" s="165"/>
      <c r="G46" s="111"/>
    </row>
    <row r="47" spans="1:7" ht="15">
      <c r="A47" s="334" t="s">
        <v>164</v>
      </c>
      <c r="B47" s="153"/>
      <c r="C47" s="131"/>
      <c r="D47" s="110"/>
      <c r="E47" s="131">
        <v>-6000</v>
      </c>
      <c r="F47" s="165"/>
      <c r="G47" s="111"/>
    </row>
    <row r="48" spans="1:7" ht="15">
      <c r="A48" s="334" t="s">
        <v>165</v>
      </c>
      <c r="B48" s="153"/>
      <c r="C48" s="131">
        <v>273</v>
      </c>
      <c r="D48" s="110"/>
      <c r="E48" s="131">
        <v>2431</v>
      </c>
      <c r="F48" s="165"/>
      <c r="G48" s="111"/>
    </row>
    <row r="49" spans="1:11" ht="15">
      <c r="A49" s="331" t="s">
        <v>166</v>
      </c>
      <c r="B49" s="110"/>
      <c r="C49" s="131">
        <v>-365</v>
      </c>
      <c r="D49" s="110"/>
      <c r="E49" s="131">
        <v>-2619</v>
      </c>
      <c r="F49" s="165"/>
      <c r="G49" s="111"/>
    </row>
    <row r="50" spans="1:11" ht="15">
      <c r="A50" s="331" t="s">
        <v>167</v>
      </c>
      <c r="B50" s="110"/>
      <c r="C50" s="131">
        <v>243935</v>
      </c>
      <c r="D50" s="110"/>
      <c r="E50" s="131">
        <v>200845</v>
      </c>
      <c r="F50" s="165"/>
      <c r="G50" s="111"/>
    </row>
    <row r="51" spans="1:11" ht="15">
      <c r="A51" s="335" t="s">
        <v>168</v>
      </c>
      <c r="B51" s="153"/>
      <c r="C51" s="131">
        <v>-428</v>
      </c>
      <c r="D51" s="110"/>
      <c r="E51" s="131">
        <v>-449</v>
      </c>
      <c r="F51" s="165"/>
      <c r="G51" s="111"/>
    </row>
    <row r="52" spans="1:11" ht="16.5" customHeight="1">
      <c r="A52" s="331" t="s">
        <v>169</v>
      </c>
      <c r="B52" s="153"/>
      <c r="C52" s="163">
        <v>-1701</v>
      </c>
      <c r="D52" s="110"/>
      <c r="E52" s="163">
        <v>-1412</v>
      </c>
      <c r="F52" s="165"/>
      <c r="G52" s="111"/>
    </row>
    <row r="53" spans="1:11" s="112" customFormat="1" ht="15">
      <c r="A53" s="331" t="s">
        <v>170</v>
      </c>
      <c r="B53" s="153"/>
      <c r="C53" s="131">
        <v>-16831</v>
      </c>
      <c r="D53" s="110"/>
      <c r="E53" s="131">
        <v>-13095</v>
      </c>
      <c r="F53" s="165"/>
      <c r="G53" s="111"/>
    </row>
    <row r="54" spans="1:11" s="112" customFormat="1" ht="15">
      <c r="A54" s="331" t="s">
        <v>171</v>
      </c>
      <c r="B54" s="153"/>
      <c r="C54" s="131">
        <v>38</v>
      </c>
      <c r="D54" s="110"/>
      <c r="E54" s="131">
        <v>655</v>
      </c>
      <c r="F54" s="165"/>
      <c r="G54" s="111"/>
    </row>
    <row r="55" spans="1:11" ht="15">
      <c r="A55" s="331" t="s">
        <v>172</v>
      </c>
      <c r="B55" s="153"/>
      <c r="C55" s="131">
        <v>-463</v>
      </c>
      <c r="D55" s="110"/>
      <c r="E55" s="131">
        <v>-805</v>
      </c>
      <c r="F55" s="165"/>
      <c r="G55" s="111"/>
    </row>
    <row r="56" spans="1:11" ht="15">
      <c r="A56" s="331" t="s">
        <v>173</v>
      </c>
      <c r="B56" s="153"/>
      <c r="C56" s="131">
        <v>805</v>
      </c>
      <c r="D56" s="110"/>
      <c r="E56" s="131">
        <v>0</v>
      </c>
      <c r="F56" s="165"/>
      <c r="G56" s="111"/>
    </row>
    <row r="57" spans="1:11" ht="15">
      <c r="A57" s="336" t="s">
        <v>174</v>
      </c>
      <c r="B57" s="153"/>
      <c r="C57" s="131">
        <v>-22643</v>
      </c>
      <c r="D57" s="110"/>
      <c r="E57" s="131">
        <v>-3495</v>
      </c>
      <c r="F57" s="165"/>
      <c r="G57" s="111"/>
    </row>
    <row r="58" spans="1:11" ht="15">
      <c r="A58" s="336" t="s">
        <v>175</v>
      </c>
      <c r="B58" s="153"/>
      <c r="C58" s="131">
        <v>1004</v>
      </c>
      <c r="D58" s="110"/>
      <c r="E58" s="131">
        <v>4355</v>
      </c>
      <c r="F58" s="165"/>
      <c r="G58" s="111"/>
    </row>
    <row r="59" spans="1:11" ht="15">
      <c r="A59" s="337" t="s">
        <v>176</v>
      </c>
      <c r="B59" s="110"/>
      <c r="C59" s="113">
        <f>SUM(C42:C58)</f>
        <v>175683</v>
      </c>
      <c r="D59" s="110"/>
      <c r="E59" s="113">
        <f>SUM(E42:E58)</f>
        <v>235879</v>
      </c>
      <c r="F59" s="172"/>
      <c r="I59" s="111"/>
      <c r="K59" s="111"/>
    </row>
    <row r="60" spans="1:11" ht="7.5" customHeight="1">
      <c r="A60" s="171"/>
      <c r="B60" s="110"/>
      <c r="C60" s="141"/>
      <c r="D60" s="110"/>
      <c r="E60" s="141"/>
      <c r="F60" s="172"/>
      <c r="I60" s="111"/>
      <c r="K60" s="111"/>
    </row>
    <row r="61" spans="1:11" s="112" customFormat="1" ht="27.75" customHeight="1">
      <c r="A61" s="338" t="s">
        <v>177</v>
      </c>
      <c r="B61" s="110"/>
      <c r="C61" s="114">
        <f>C18+C39+C59</f>
        <v>-2022</v>
      </c>
      <c r="D61" s="110"/>
      <c r="E61" s="114">
        <f>E18+E39+E59</f>
        <v>3233</v>
      </c>
      <c r="F61" s="172"/>
      <c r="G61" s="173"/>
      <c r="I61" s="111"/>
      <c r="K61" s="111"/>
    </row>
    <row r="62" spans="1:11" s="112" customFormat="1" ht="9.75" customHeight="1">
      <c r="A62" s="170"/>
      <c r="B62" s="110"/>
      <c r="C62" s="116"/>
      <c r="D62" s="110"/>
      <c r="E62" s="116"/>
      <c r="F62" s="172"/>
      <c r="I62" s="111"/>
      <c r="K62" s="111"/>
    </row>
    <row r="63" spans="1:11" ht="15">
      <c r="A63" s="336" t="s">
        <v>178</v>
      </c>
      <c r="B63" s="110"/>
      <c r="C63" s="131">
        <v>27362</v>
      </c>
      <c r="D63" s="110"/>
      <c r="E63" s="131">
        <v>24129</v>
      </c>
      <c r="F63" s="172"/>
      <c r="I63" s="111"/>
      <c r="K63" s="111"/>
    </row>
    <row r="64" spans="1:11" ht="9" customHeight="1">
      <c r="A64" s="170"/>
      <c r="B64" s="110"/>
      <c r="C64" s="174"/>
      <c r="D64" s="110"/>
      <c r="E64" s="174"/>
      <c r="F64" s="172"/>
      <c r="I64" s="111"/>
      <c r="K64" s="111"/>
    </row>
    <row r="65" spans="1:11" thickBot="1">
      <c r="A65" s="278" t="s">
        <v>179</v>
      </c>
      <c r="B65" s="304">
        <f>+SFP!C25</f>
        <v>26</v>
      </c>
      <c r="C65" s="115">
        <f>C63+C61</f>
        <v>25340</v>
      </c>
      <c r="D65" s="110"/>
      <c r="E65" s="115">
        <f>E63+E61</f>
        <v>27362</v>
      </c>
      <c r="F65" s="172"/>
      <c r="I65" s="111"/>
      <c r="K65" s="111"/>
    </row>
    <row r="66" spans="1:11" ht="16.5" thickTop="1">
      <c r="A66" s="152"/>
      <c r="B66" s="110"/>
      <c r="C66" s="182"/>
      <c r="D66" s="110"/>
      <c r="E66" s="182"/>
    </row>
    <row r="67" spans="1:11" ht="15">
      <c r="A67" s="356" t="str">
        <f>SFP!A69</f>
        <v xml:space="preserve">Приложения на страницах от 5 до 149 являются неотъемлемой частью консолидированной финансовой отчет </v>
      </c>
      <c r="B67" s="356"/>
      <c r="C67" s="356"/>
      <c r="D67" s="356"/>
      <c r="E67" s="110"/>
    </row>
    <row r="68" spans="1:11" ht="15">
      <c r="A68" s="175"/>
      <c r="B68" s="110"/>
      <c r="C68" s="153"/>
      <c r="D68" s="110"/>
      <c r="E68" s="110"/>
    </row>
    <row r="69" spans="1:11" ht="15">
      <c r="A69" s="175"/>
      <c r="B69" s="110"/>
      <c r="C69" s="153"/>
      <c r="D69" s="110"/>
      <c r="E69" s="153"/>
    </row>
    <row r="70" spans="1:11" ht="15">
      <c r="A70" s="54" t="s">
        <v>73</v>
      </c>
      <c r="B70" s="118"/>
      <c r="C70" s="118"/>
      <c r="D70" s="118"/>
      <c r="E70" s="118"/>
    </row>
    <row r="71" spans="1:11" ht="15">
      <c r="A71" s="55" t="s">
        <v>74</v>
      </c>
      <c r="B71" s="118"/>
      <c r="C71" s="118"/>
      <c r="D71" s="118"/>
      <c r="E71" s="118"/>
    </row>
    <row r="72" spans="1:11" ht="15">
      <c r="A72" s="176"/>
      <c r="B72" s="118"/>
      <c r="C72" s="118"/>
      <c r="D72" s="118"/>
      <c r="E72" s="118"/>
    </row>
    <row r="73" spans="1:11" ht="15">
      <c r="A73" s="119" t="s">
        <v>19</v>
      </c>
      <c r="B73" s="118"/>
      <c r="C73" s="118"/>
      <c r="D73" s="118"/>
      <c r="E73" s="118"/>
    </row>
    <row r="74" spans="1:11" ht="15">
      <c r="A74" s="120" t="s">
        <v>1</v>
      </c>
      <c r="B74" s="118"/>
      <c r="C74" s="118"/>
      <c r="D74" s="118"/>
      <c r="E74" s="118"/>
    </row>
    <row r="75" spans="1:11" ht="15">
      <c r="A75" s="177"/>
      <c r="B75" s="118"/>
      <c r="C75" s="118"/>
      <c r="D75" s="118"/>
      <c r="E75" s="118"/>
    </row>
    <row r="76" spans="1:11" ht="15">
      <c r="A76" s="178" t="s">
        <v>20</v>
      </c>
      <c r="B76" s="179"/>
      <c r="C76" s="179"/>
      <c r="D76" s="179"/>
      <c r="E76" s="179"/>
      <c r="F76" s="180"/>
    </row>
    <row r="77" spans="1:11" ht="15">
      <c r="A77" s="181" t="s">
        <v>8</v>
      </c>
    </row>
    <row r="78" spans="1:11" ht="15">
      <c r="A78" s="164"/>
    </row>
    <row r="79" spans="1:11" ht="15">
      <c r="A79" s="122"/>
    </row>
    <row r="80" spans="1:11" ht="15">
      <c r="A80" s="123"/>
    </row>
    <row r="81" spans="1:1" ht="15">
      <c r="A81" s="124"/>
    </row>
    <row r="82" spans="1:1" ht="15">
      <c r="A82" s="124"/>
    </row>
  </sheetData>
  <mergeCells count="1">
    <mergeCell ref="A67:D67"/>
  </mergeCells>
  <pageMargins left="0.70866141732283472" right="0.70866141732283472" top="0.35433070866141736" bottom="0.43307086614173229" header="0.27559055118110237" footer="0.31496062992125984"/>
  <pageSetup paperSize="9" scale="67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6"/>
  <sheetViews>
    <sheetView view="pageBreakPreview" zoomScale="75" zoomScaleNormal="55" zoomScaleSheetLayoutView="75" workbookViewId="0">
      <selection activeCell="S4" sqref="S4"/>
    </sheetView>
  </sheetViews>
  <sheetFormatPr defaultColWidth="9.28515625" defaultRowHeight="16.5"/>
  <cols>
    <col min="1" max="1" width="88.7109375" style="216" customWidth="1"/>
    <col min="2" max="2" width="11.5703125" style="198" customWidth="1"/>
    <col min="3" max="3" width="13.7109375" style="198" customWidth="1"/>
    <col min="4" max="4" width="1" style="198" customWidth="1"/>
    <col min="5" max="5" width="13.42578125" style="198" customWidth="1"/>
    <col min="6" max="6" width="0.7109375" style="198" customWidth="1"/>
    <col min="7" max="7" width="13.5703125" style="198" customWidth="1"/>
    <col min="8" max="8" width="1" style="198" customWidth="1"/>
    <col min="9" max="9" width="15.7109375" style="198" customWidth="1"/>
    <col min="10" max="10" width="1" style="198" customWidth="1"/>
    <col min="11" max="11" width="17.5703125" style="198" customWidth="1"/>
    <col min="12" max="12" width="0.5703125" style="198" customWidth="1"/>
    <col min="13" max="13" width="20.28515625" style="198" customWidth="1"/>
    <col min="14" max="14" width="0.7109375" style="198" customWidth="1"/>
    <col min="15" max="15" width="19.7109375" style="198" customWidth="1"/>
    <col min="16" max="16" width="1.42578125" style="198" customWidth="1"/>
    <col min="17" max="17" width="13.7109375" style="198" customWidth="1"/>
    <col min="18" max="18" width="2.42578125" style="198" customWidth="1"/>
    <col min="19" max="19" width="20.42578125" style="219" customWidth="1"/>
    <col min="20" max="20" width="1.42578125" style="198" customWidth="1"/>
    <col min="21" max="21" width="18.7109375" style="198" customWidth="1"/>
    <col min="22" max="22" width="11.7109375" style="126" bestFit="1" customWidth="1"/>
    <col min="23" max="23" width="10.7109375" style="126" customWidth="1"/>
    <col min="24" max="25" width="9.7109375" style="126" bestFit="1" customWidth="1"/>
    <col min="26" max="16384" width="9.28515625" style="126"/>
  </cols>
  <sheetData>
    <row r="1" spans="1:22" ht="18" customHeight="1">
      <c r="A1" s="199" t="s">
        <v>37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217"/>
      <c r="S1" s="218"/>
      <c r="T1" s="217"/>
      <c r="U1" s="217"/>
    </row>
    <row r="2" spans="1:22" ht="18" customHeight="1">
      <c r="A2" s="359" t="s">
        <v>180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</row>
    <row r="3" spans="1:22" ht="18" customHeight="1">
      <c r="A3" s="69" t="s">
        <v>39</v>
      </c>
      <c r="B3" s="192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U3" s="221"/>
    </row>
    <row r="4" spans="1:22" ht="65.25" customHeight="1">
      <c r="A4" s="200"/>
      <c r="B4" s="222"/>
      <c r="C4" s="360" t="s">
        <v>205</v>
      </c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222"/>
      <c r="S4" s="223" t="s">
        <v>213</v>
      </c>
      <c r="T4" s="222"/>
      <c r="U4" s="223" t="s">
        <v>214</v>
      </c>
    </row>
    <row r="5" spans="1:22" s="127" customFormat="1" ht="28.5" customHeight="1">
      <c r="A5" s="361"/>
      <c r="B5" s="265" t="s">
        <v>4</v>
      </c>
      <c r="C5" s="357" t="s">
        <v>206</v>
      </c>
      <c r="D5" s="266"/>
      <c r="E5" s="357" t="s">
        <v>207</v>
      </c>
      <c r="F5" s="266"/>
      <c r="G5" s="357" t="s">
        <v>208</v>
      </c>
      <c r="H5" s="266"/>
      <c r="I5" s="357" t="s">
        <v>209</v>
      </c>
      <c r="J5" s="275"/>
      <c r="K5" s="357" t="s">
        <v>210</v>
      </c>
      <c r="L5" s="275"/>
      <c r="M5" s="357" t="s">
        <v>211</v>
      </c>
      <c r="N5" s="266"/>
      <c r="O5" s="357" t="s">
        <v>101</v>
      </c>
      <c r="P5" s="266"/>
      <c r="Q5" s="357" t="s">
        <v>212</v>
      </c>
      <c r="R5" s="267"/>
      <c r="S5" s="268"/>
      <c r="T5" s="267"/>
      <c r="U5" s="267"/>
    </row>
    <row r="6" spans="1:22" s="128" customFormat="1" ht="52.9" customHeight="1">
      <c r="A6" s="362"/>
      <c r="B6" s="269"/>
      <c r="C6" s="358"/>
      <c r="D6" s="270"/>
      <c r="E6" s="358"/>
      <c r="F6" s="270"/>
      <c r="G6" s="358"/>
      <c r="H6" s="270"/>
      <c r="I6" s="358"/>
      <c r="J6" s="276"/>
      <c r="K6" s="358"/>
      <c r="L6" s="276"/>
      <c r="M6" s="358"/>
      <c r="N6" s="270"/>
      <c r="O6" s="358"/>
      <c r="P6" s="270"/>
      <c r="Q6" s="358"/>
      <c r="R6" s="269"/>
      <c r="S6" s="271"/>
      <c r="T6" s="272"/>
      <c r="U6" s="272"/>
    </row>
    <row r="7" spans="1:22" s="129" customFormat="1">
      <c r="A7" s="201"/>
      <c r="B7" s="193"/>
      <c r="C7" s="226" t="s">
        <v>6</v>
      </c>
      <c r="D7" s="226"/>
      <c r="E7" s="226" t="s">
        <v>6</v>
      </c>
      <c r="F7" s="226"/>
      <c r="G7" s="226" t="s">
        <v>6</v>
      </c>
      <c r="H7" s="226"/>
      <c r="I7" s="226" t="s">
        <v>6</v>
      </c>
      <c r="J7" s="226"/>
      <c r="K7" s="226" t="s">
        <v>6</v>
      </c>
      <c r="L7" s="226"/>
      <c r="M7" s="226" t="s">
        <v>6</v>
      </c>
      <c r="N7" s="226"/>
      <c r="O7" s="226" t="s">
        <v>6</v>
      </c>
      <c r="P7" s="226"/>
      <c r="Q7" s="226" t="s">
        <v>6</v>
      </c>
      <c r="R7" s="227"/>
      <c r="S7" s="228" t="s">
        <v>6</v>
      </c>
      <c r="T7" s="226"/>
      <c r="U7" s="226" t="s">
        <v>6</v>
      </c>
    </row>
    <row r="8" spans="1:22" s="128" customFormat="1" ht="12" customHeight="1">
      <c r="A8" s="277"/>
      <c r="B8" s="194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196"/>
      <c r="P8" s="226"/>
      <c r="Q8" s="226"/>
      <c r="R8" s="224"/>
      <c r="S8" s="225"/>
      <c r="T8" s="224"/>
      <c r="U8" s="224"/>
    </row>
    <row r="9" spans="1:22" s="130" customFormat="1" ht="3.75" customHeight="1">
      <c r="A9" s="202"/>
      <c r="B9" s="229"/>
      <c r="C9" s="230"/>
      <c r="D9" s="231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2"/>
      <c r="S9" s="233"/>
      <c r="T9" s="229"/>
      <c r="U9" s="234"/>
    </row>
    <row r="10" spans="1:22" s="130" customFormat="1" ht="17.25" thickBot="1">
      <c r="A10" s="339" t="s">
        <v>181</v>
      </c>
      <c r="B10" s="222">
        <f>+SFP!C39</f>
        <v>27</v>
      </c>
      <c r="C10" s="241">
        <v>134798</v>
      </c>
      <c r="D10" s="235"/>
      <c r="E10" s="241">
        <v>-33337</v>
      </c>
      <c r="F10" s="235"/>
      <c r="G10" s="241">
        <v>55967</v>
      </c>
      <c r="H10" s="235"/>
      <c r="I10" s="241">
        <v>29264</v>
      </c>
      <c r="J10" s="236"/>
      <c r="K10" s="241">
        <v>2933</v>
      </c>
      <c r="L10" s="236"/>
      <c r="M10" s="241">
        <v>834</v>
      </c>
      <c r="N10" s="235"/>
      <c r="O10" s="241">
        <v>285101</v>
      </c>
      <c r="P10" s="235"/>
      <c r="Q10" s="241">
        <v>475560</v>
      </c>
      <c r="R10" s="237"/>
      <c r="S10" s="241">
        <v>32969</v>
      </c>
      <c r="T10" s="238"/>
      <c r="U10" s="241">
        <v>508529</v>
      </c>
      <c r="V10" s="133"/>
    </row>
    <row r="11" spans="1:22" s="130" customFormat="1" ht="18" thickTop="1">
      <c r="A11" s="340" t="s">
        <v>182</v>
      </c>
      <c r="B11" s="222"/>
      <c r="C11" s="236"/>
      <c r="D11" s="235"/>
      <c r="E11" s="235"/>
      <c r="F11" s="235"/>
      <c r="G11" s="236"/>
      <c r="H11" s="235"/>
      <c r="I11" s="236"/>
      <c r="J11" s="236"/>
      <c r="K11" s="236"/>
      <c r="L11" s="236"/>
      <c r="M11" s="236"/>
      <c r="N11" s="235"/>
      <c r="O11" s="236"/>
      <c r="P11" s="235"/>
      <c r="Q11" s="236"/>
      <c r="R11" s="237"/>
      <c r="S11" s="237"/>
      <c r="T11" s="238"/>
      <c r="U11" s="242"/>
    </row>
    <row r="12" spans="1:22" s="130" customFormat="1">
      <c r="A12" s="205" t="s">
        <v>183</v>
      </c>
      <c r="B12" s="222"/>
      <c r="C12" s="240">
        <v>0</v>
      </c>
      <c r="D12" s="240"/>
      <c r="E12" s="240">
        <v>-805</v>
      </c>
      <c r="F12" s="240"/>
      <c r="G12" s="240">
        <v>0</v>
      </c>
      <c r="H12" s="240"/>
      <c r="I12" s="240">
        <v>0</v>
      </c>
      <c r="J12" s="240"/>
      <c r="K12" s="240">
        <v>0</v>
      </c>
      <c r="L12" s="240"/>
      <c r="M12" s="240">
        <v>0</v>
      </c>
      <c r="N12" s="240"/>
      <c r="O12" s="240">
        <v>0</v>
      </c>
      <c r="P12" s="240"/>
      <c r="Q12" s="240">
        <f>SUM(C12:P12)</f>
        <v>-805</v>
      </c>
      <c r="R12" s="242"/>
      <c r="S12" s="240">
        <v>0</v>
      </c>
      <c r="T12" s="242"/>
      <c r="U12" s="243">
        <f>SUM(Q12:T12)</f>
        <v>-805</v>
      </c>
    </row>
    <row r="13" spans="1:22" s="130" customFormat="1" ht="8.25" customHeight="1">
      <c r="A13" s="205"/>
      <c r="B13" s="222"/>
      <c r="C13" s="236"/>
      <c r="D13" s="235"/>
      <c r="E13" s="235"/>
      <c r="F13" s="235"/>
      <c r="G13" s="236"/>
      <c r="H13" s="235"/>
      <c r="I13" s="236"/>
      <c r="J13" s="236"/>
      <c r="K13" s="236"/>
      <c r="L13" s="236"/>
      <c r="M13" s="236"/>
      <c r="N13" s="235"/>
      <c r="O13" s="236"/>
      <c r="P13" s="235"/>
      <c r="Q13" s="236"/>
      <c r="R13" s="237"/>
      <c r="S13" s="237"/>
      <c r="T13" s="238"/>
      <c r="U13" s="243"/>
    </row>
    <row r="14" spans="1:22" s="130" customFormat="1">
      <c r="A14" s="204" t="s">
        <v>184</v>
      </c>
      <c r="B14" s="222"/>
      <c r="C14" s="246">
        <f>C15+C16</f>
        <v>0</v>
      </c>
      <c r="D14" s="245"/>
      <c r="E14" s="246">
        <f>E15+E16</f>
        <v>0</v>
      </c>
      <c r="F14" s="240"/>
      <c r="G14" s="246">
        <f>G15+G16</f>
        <v>3330</v>
      </c>
      <c r="H14" s="246">
        <f t="shared" ref="H14:O14" si="0">H15+H16</f>
        <v>0</v>
      </c>
      <c r="I14" s="246">
        <f t="shared" si="0"/>
        <v>0</v>
      </c>
      <c r="J14" s="246">
        <f t="shared" si="0"/>
        <v>0</v>
      </c>
      <c r="K14" s="246">
        <f t="shared" si="0"/>
        <v>0</v>
      </c>
      <c r="L14" s="246">
        <f t="shared" si="0"/>
        <v>0</v>
      </c>
      <c r="M14" s="246">
        <f t="shared" si="0"/>
        <v>0</v>
      </c>
      <c r="N14" s="246">
        <f t="shared" si="0"/>
        <v>0</v>
      </c>
      <c r="O14" s="246">
        <f t="shared" si="0"/>
        <v>-9614</v>
      </c>
      <c r="P14" s="246">
        <f t="shared" ref="P14" si="1">P15+P16</f>
        <v>0</v>
      </c>
      <c r="Q14" s="249">
        <f>SUM(C14:P14)</f>
        <v>-6284</v>
      </c>
      <c r="R14" s="246">
        <f t="shared" ref="R14" si="2">R15+R16</f>
        <v>0</v>
      </c>
      <c r="S14" s="246">
        <f t="shared" ref="S14" si="3">S15+S16</f>
        <v>0</v>
      </c>
      <c r="T14" s="246">
        <f t="shared" ref="T14" si="4">T15+T16</f>
        <v>0</v>
      </c>
      <c r="U14" s="282">
        <f>SUM(Q14:T14)</f>
        <v>-6284</v>
      </c>
    </row>
    <row r="15" spans="1:22" s="130" customFormat="1">
      <c r="A15" s="206" t="s">
        <v>185</v>
      </c>
      <c r="B15" s="222"/>
      <c r="C15" s="235">
        <v>0</v>
      </c>
      <c r="D15" s="235"/>
      <c r="E15" s="235">
        <v>0</v>
      </c>
      <c r="F15" s="235"/>
      <c r="G15" s="235">
        <v>3330</v>
      </c>
      <c r="H15" s="235"/>
      <c r="I15" s="235">
        <v>0</v>
      </c>
      <c r="J15" s="235"/>
      <c r="K15" s="235">
        <v>0</v>
      </c>
      <c r="L15" s="235"/>
      <c r="M15" s="235">
        <v>0</v>
      </c>
      <c r="N15" s="235"/>
      <c r="O15" s="235">
        <v>-3330</v>
      </c>
      <c r="P15" s="235"/>
      <c r="Q15" s="240">
        <v>0</v>
      </c>
      <c r="R15" s="251"/>
      <c r="S15" s="235">
        <v>0</v>
      </c>
      <c r="T15" s="252"/>
      <c r="U15" s="235">
        <v>0</v>
      </c>
    </row>
    <row r="16" spans="1:22" s="130" customFormat="1" ht="18" customHeight="1">
      <c r="A16" s="206" t="s">
        <v>186</v>
      </c>
      <c r="B16" s="222"/>
      <c r="C16" s="235">
        <v>0</v>
      </c>
      <c r="D16" s="235"/>
      <c r="E16" s="235">
        <v>0</v>
      </c>
      <c r="F16" s="235"/>
      <c r="G16" s="235">
        <v>0</v>
      </c>
      <c r="H16" s="235"/>
      <c r="I16" s="235">
        <v>0</v>
      </c>
      <c r="J16" s="235"/>
      <c r="K16" s="235">
        <v>0</v>
      </c>
      <c r="L16" s="235"/>
      <c r="M16" s="235">
        <v>0</v>
      </c>
      <c r="N16" s="235"/>
      <c r="O16" s="235">
        <v>-6284</v>
      </c>
      <c r="P16" s="235"/>
      <c r="Q16" s="240">
        <f t="shared" ref="Q16" si="5">SUM(C16:P16)</f>
        <v>-6284</v>
      </c>
      <c r="R16" s="251"/>
      <c r="S16" s="235">
        <v>0</v>
      </c>
      <c r="T16" s="252"/>
      <c r="U16" s="235">
        <f>SUM(Q16:T16)</f>
        <v>-6284</v>
      </c>
    </row>
    <row r="17" spans="1:22" s="130" customFormat="1" ht="6.6" customHeight="1">
      <c r="A17" s="206"/>
      <c r="B17" s="222"/>
      <c r="C17" s="236"/>
      <c r="D17" s="235"/>
      <c r="E17" s="235"/>
      <c r="F17" s="235"/>
      <c r="G17" s="236"/>
      <c r="H17" s="235"/>
      <c r="I17" s="236"/>
      <c r="J17" s="236"/>
      <c r="K17" s="236"/>
      <c r="L17" s="236"/>
      <c r="M17" s="236"/>
      <c r="N17" s="235"/>
      <c r="O17" s="236"/>
      <c r="P17" s="235"/>
      <c r="Q17" s="236"/>
      <c r="R17" s="237"/>
      <c r="S17" s="237"/>
      <c r="T17" s="238"/>
      <c r="U17" s="242"/>
    </row>
    <row r="18" spans="1:22" s="130" customFormat="1">
      <c r="A18" s="341" t="s">
        <v>187</v>
      </c>
      <c r="B18" s="222"/>
      <c r="C18" s="249">
        <v>0</v>
      </c>
      <c r="D18" s="236"/>
      <c r="E18" s="249">
        <v>0</v>
      </c>
      <c r="F18" s="236"/>
      <c r="G18" s="249">
        <v>0</v>
      </c>
      <c r="H18" s="236"/>
      <c r="I18" s="249">
        <v>0</v>
      </c>
      <c r="J18" s="236"/>
      <c r="K18" s="249">
        <v>0</v>
      </c>
      <c r="L18" s="236"/>
      <c r="M18" s="249">
        <v>0</v>
      </c>
      <c r="N18" s="236"/>
      <c r="O18" s="249">
        <f>O19+O20+O22+O23+O21</f>
        <v>-2367</v>
      </c>
      <c r="P18" s="249" t="e">
        <f>P19+P20+#REF!+P22+P23</f>
        <v>#REF!</v>
      </c>
      <c r="Q18" s="249">
        <f>Q19+Q20+Q22+Q23+Q21</f>
        <v>-2367</v>
      </c>
      <c r="R18" s="249"/>
      <c r="S18" s="249">
        <f>S19+S20+S22+S23+S21</f>
        <v>-11920</v>
      </c>
      <c r="T18" s="249" t="e">
        <f>T19+T20+#REF!+T22+T23</f>
        <v>#REF!</v>
      </c>
      <c r="U18" s="249">
        <f>U19+U20+U22+U23+U21</f>
        <v>-14287</v>
      </c>
    </row>
    <row r="19" spans="1:22" s="130" customFormat="1">
      <c r="A19" s="342" t="s">
        <v>188</v>
      </c>
      <c r="B19" s="222"/>
      <c r="C19" s="247">
        <v>0</v>
      </c>
      <c r="D19" s="235"/>
      <c r="E19" s="247">
        <v>0</v>
      </c>
      <c r="F19" s="235"/>
      <c r="G19" s="247">
        <v>0</v>
      </c>
      <c r="H19" s="235"/>
      <c r="I19" s="247">
        <v>0</v>
      </c>
      <c r="J19" s="236"/>
      <c r="K19" s="247">
        <v>0</v>
      </c>
      <c r="L19" s="236"/>
      <c r="M19" s="247">
        <v>0</v>
      </c>
      <c r="N19" s="235"/>
      <c r="O19" s="248">
        <v>0</v>
      </c>
      <c r="P19" s="235"/>
      <c r="Q19" s="240">
        <f>C19+E19+G19+I19+K19+M19+O19</f>
        <v>0</v>
      </c>
      <c r="R19" s="237"/>
      <c r="S19" s="248">
        <v>-1022</v>
      </c>
      <c r="T19" s="238"/>
      <c r="U19" s="243">
        <f>SUM(Q19:T19)</f>
        <v>-1022</v>
      </c>
    </row>
    <row r="20" spans="1:22" s="130" customFormat="1">
      <c r="A20" s="342" t="s">
        <v>189</v>
      </c>
      <c r="B20" s="222"/>
      <c r="C20" s="247">
        <v>0</v>
      </c>
      <c r="D20" s="235"/>
      <c r="E20" s="247">
        <v>0</v>
      </c>
      <c r="F20" s="235"/>
      <c r="G20" s="247">
        <v>0</v>
      </c>
      <c r="H20" s="235"/>
      <c r="I20" s="247">
        <v>0</v>
      </c>
      <c r="J20" s="236"/>
      <c r="K20" s="247">
        <v>0</v>
      </c>
      <c r="L20" s="236"/>
      <c r="M20" s="247">
        <v>0</v>
      </c>
      <c r="N20" s="235"/>
      <c r="O20" s="248">
        <v>0</v>
      </c>
      <c r="P20" s="235"/>
      <c r="Q20" s="240">
        <f>C20+E20+G20+I20+K20+M20+O20</f>
        <v>0</v>
      </c>
      <c r="R20" s="237"/>
      <c r="S20" s="248">
        <v>-3975</v>
      </c>
      <c r="T20" s="238"/>
      <c r="U20" s="243">
        <f>SUM(Q20:T20)</f>
        <v>-3975</v>
      </c>
    </row>
    <row r="21" spans="1:22" s="130" customFormat="1">
      <c r="A21" s="342" t="s">
        <v>190</v>
      </c>
      <c r="B21" s="222"/>
      <c r="C21" s="247">
        <v>0</v>
      </c>
      <c r="D21" s="235"/>
      <c r="E21" s="247">
        <v>0</v>
      </c>
      <c r="F21" s="235"/>
      <c r="G21" s="247">
        <v>0</v>
      </c>
      <c r="H21" s="235"/>
      <c r="I21" s="247">
        <v>0</v>
      </c>
      <c r="J21" s="236"/>
      <c r="K21" s="247">
        <v>0</v>
      </c>
      <c r="L21" s="236"/>
      <c r="M21" s="247">
        <v>0</v>
      </c>
      <c r="N21" s="235"/>
      <c r="O21" s="248">
        <v>-386</v>
      </c>
      <c r="P21" s="235"/>
      <c r="Q21" s="240">
        <f>C21+E21+G21+I21+K21+M21+O21</f>
        <v>-386</v>
      </c>
      <c r="R21" s="237"/>
      <c r="S21" s="248">
        <v>4007</v>
      </c>
      <c r="T21" s="238"/>
      <c r="U21" s="243">
        <f>SUM(Q21:T21)</f>
        <v>3621</v>
      </c>
      <c r="V21" s="274"/>
    </row>
    <row r="22" spans="1:22" s="130" customFormat="1">
      <c r="A22" s="342" t="s">
        <v>191</v>
      </c>
      <c r="B22" s="222"/>
      <c r="C22" s="247">
        <v>0</v>
      </c>
      <c r="D22" s="235"/>
      <c r="E22" s="247">
        <v>0</v>
      </c>
      <c r="F22" s="235"/>
      <c r="G22" s="247">
        <v>0</v>
      </c>
      <c r="H22" s="235"/>
      <c r="I22" s="247">
        <v>0</v>
      </c>
      <c r="J22" s="236"/>
      <c r="K22" s="247">
        <v>0</v>
      </c>
      <c r="L22" s="236"/>
      <c r="M22" s="247">
        <v>0</v>
      </c>
      <c r="N22" s="235"/>
      <c r="O22" s="248">
        <v>-2084</v>
      </c>
      <c r="P22" s="235"/>
      <c r="Q22" s="240">
        <f>C22+E22+G22+I22+K22+M22+O22</f>
        <v>-2084</v>
      </c>
      <c r="R22" s="237"/>
      <c r="S22" s="248">
        <v>-12356</v>
      </c>
      <c r="T22" s="238"/>
      <c r="U22" s="243">
        <f>SUM(Q22:T22)</f>
        <v>-14440</v>
      </c>
    </row>
    <row r="23" spans="1:22" s="130" customFormat="1" ht="16.149999999999999" customHeight="1">
      <c r="A23" s="342" t="s">
        <v>192</v>
      </c>
      <c r="B23" s="222"/>
      <c r="C23" s="247">
        <v>0</v>
      </c>
      <c r="D23" s="235"/>
      <c r="E23" s="247">
        <v>0</v>
      </c>
      <c r="F23" s="235"/>
      <c r="G23" s="247">
        <v>0</v>
      </c>
      <c r="H23" s="235"/>
      <c r="I23" s="247">
        <v>0</v>
      </c>
      <c r="J23" s="236"/>
      <c r="K23" s="247">
        <v>0</v>
      </c>
      <c r="L23" s="236"/>
      <c r="M23" s="247">
        <v>0</v>
      </c>
      <c r="N23" s="235"/>
      <c r="O23" s="248">
        <v>103</v>
      </c>
      <c r="P23" s="235"/>
      <c r="Q23" s="240">
        <f>C23+E23+G23+I23+K23+M23+O23</f>
        <v>103</v>
      </c>
      <c r="R23" s="237"/>
      <c r="S23" s="248">
        <v>1426</v>
      </c>
      <c r="T23" s="238"/>
      <c r="U23" s="243">
        <f>SUM(Q23:T23)</f>
        <v>1529</v>
      </c>
    </row>
    <row r="24" spans="1:22" s="130" customFormat="1">
      <c r="A24" s="206"/>
      <c r="B24" s="222"/>
      <c r="C24" s="236"/>
      <c r="D24" s="235"/>
      <c r="E24" s="235"/>
      <c r="F24" s="235"/>
      <c r="G24" s="236"/>
      <c r="H24" s="235"/>
      <c r="I24" s="236"/>
      <c r="J24" s="236"/>
      <c r="K24" s="236"/>
      <c r="L24" s="236"/>
      <c r="M24" s="236"/>
      <c r="N24" s="235"/>
      <c r="O24" s="236"/>
      <c r="P24" s="235"/>
      <c r="Q24" s="236"/>
      <c r="R24" s="237"/>
      <c r="S24" s="237"/>
      <c r="T24" s="238"/>
      <c r="U24" s="242"/>
      <c r="V24" s="145"/>
    </row>
    <row r="25" spans="1:22" s="130" customFormat="1">
      <c r="A25" s="343" t="s">
        <v>193</v>
      </c>
      <c r="B25" s="222"/>
      <c r="C25" s="250">
        <v>0</v>
      </c>
      <c r="D25" s="235"/>
      <c r="E25" s="250">
        <v>0</v>
      </c>
      <c r="F25" s="235"/>
      <c r="G25" s="250">
        <v>0</v>
      </c>
      <c r="H25" s="235"/>
      <c r="I25" s="249">
        <f>I26+I27</f>
        <v>176</v>
      </c>
      <c r="J25" s="236"/>
      <c r="K25" s="249">
        <f>K26+K27</f>
        <v>-60</v>
      </c>
      <c r="L25" s="245">
        <f t="shared" ref="L25:M25" si="6">L26+L27</f>
        <v>0</v>
      </c>
      <c r="M25" s="249">
        <f t="shared" si="6"/>
        <v>3244</v>
      </c>
      <c r="N25" s="235"/>
      <c r="O25" s="249">
        <f>O26+O27</f>
        <v>86967</v>
      </c>
      <c r="P25" s="235"/>
      <c r="Q25" s="249">
        <f>Q26+Q27</f>
        <v>90327</v>
      </c>
      <c r="R25" s="237"/>
      <c r="S25" s="249">
        <f>S26+S27</f>
        <v>-1708</v>
      </c>
      <c r="T25" s="238"/>
      <c r="U25" s="249">
        <f>U26+U27</f>
        <v>88619</v>
      </c>
      <c r="V25" s="133"/>
    </row>
    <row r="26" spans="1:22" s="130" customFormat="1">
      <c r="A26" s="344" t="s">
        <v>194</v>
      </c>
      <c r="B26" s="222"/>
      <c r="C26" s="244">
        <v>0</v>
      </c>
      <c r="D26" s="235"/>
      <c r="E26" s="244">
        <v>0</v>
      </c>
      <c r="F26" s="235"/>
      <c r="G26" s="244">
        <v>0</v>
      </c>
      <c r="H26" s="235"/>
      <c r="I26" s="240">
        <v>0</v>
      </c>
      <c r="J26" s="236"/>
      <c r="K26" s="240">
        <v>0</v>
      </c>
      <c r="L26" s="236"/>
      <c r="M26" s="240">
        <v>0</v>
      </c>
      <c r="N26" s="235"/>
      <c r="O26" s="240">
        <v>86994</v>
      </c>
      <c r="P26" s="235"/>
      <c r="Q26" s="240">
        <f>SUM(C26:P26)</f>
        <v>86994</v>
      </c>
      <c r="R26" s="237"/>
      <c r="S26" s="240">
        <v>-2635</v>
      </c>
      <c r="T26" s="238"/>
      <c r="U26" s="243">
        <f>SUM(Q26:T26)</f>
        <v>84359</v>
      </c>
    </row>
    <row r="27" spans="1:22" s="130" customFormat="1" ht="15" customHeight="1">
      <c r="A27" s="344" t="s">
        <v>195</v>
      </c>
      <c r="B27" s="222"/>
      <c r="C27" s="244">
        <v>0</v>
      </c>
      <c r="D27" s="235"/>
      <c r="E27" s="244">
        <v>0</v>
      </c>
      <c r="F27" s="235"/>
      <c r="G27" s="244">
        <v>0</v>
      </c>
      <c r="H27" s="235"/>
      <c r="I27" s="231">
        <v>176</v>
      </c>
      <c r="J27" s="236"/>
      <c r="K27" s="231">
        <v>-60</v>
      </c>
      <c r="L27" s="236"/>
      <c r="M27" s="231">
        <v>3244</v>
      </c>
      <c r="N27" s="235"/>
      <c r="O27" s="240">
        <v>-27</v>
      </c>
      <c r="P27" s="235"/>
      <c r="Q27" s="240">
        <f>SUM(C27:P27)</f>
        <v>3333</v>
      </c>
      <c r="R27" s="237"/>
      <c r="S27" s="240">
        <v>927</v>
      </c>
      <c r="T27" s="238"/>
      <c r="U27" s="243">
        <f>SUM(Q27:T27)</f>
        <v>4260</v>
      </c>
    </row>
    <row r="28" spans="1:22" s="130" customFormat="1">
      <c r="A28" s="202"/>
      <c r="B28" s="222"/>
      <c r="C28" s="244"/>
      <c r="D28" s="235"/>
      <c r="E28" s="244"/>
      <c r="F28" s="235"/>
      <c r="G28" s="244"/>
      <c r="H28" s="235"/>
      <c r="I28" s="240"/>
      <c r="J28" s="236"/>
      <c r="K28" s="240"/>
      <c r="L28" s="236"/>
      <c r="M28" s="240"/>
      <c r="N28" s="235"/>
      <c r="O28" s="240"/>
      <c r="P28" s="235"/>
      <c r="Q28" s="245"/>
      <c r="R28" s="237"/>
      <c r="S28" s="240"/>
      <c r="T28" s="238"/>
      <c r="U28" s="243"/>
      <c r="V28" s="274"/>
    </row>
    <row r="29" spans="1:22" s="130" customFormat="1" ht="17.649999999999999" customHeight="1">
      <c r="A29" s="202" t="s">
        <v>196</v>
      </c>
      <c r="B29" s="222"/>
      <c r="C29" s="244">
        <v>0</v>
      </c>
      <c r="D29" s="235"/>
      <c r="E29" s="244">
        <v>0</v>
      </c>
      <c r="F29" s="235"/>
      <c r="G29" s="244">
        <v>0</v>
      </c>
      <c r="H29" s="235"/>
      <c r="I29" s="240">
        <v>-569</v>
      </c>
      <c r="J29" s="236"/>
      <c r="K29" s="231" t="s">
        <v>12</v>
      </c>
      <c r="L29" s="236"/>
      <c r="M29" s="244">
        <v>0</v>
      </c>
      <c r="N29" s="235"/>
      <c r="O29" s="240">
        <v>569</v>
      </c>
      <c r="P29" s="235"/>
      <c r="Q29" s="240">
        <f>SUM(I29:P29)</f>
        <v>0</v>
      </c>
      <c r="R29" s="237"/>
      <c r="S29" s="240">
        <v>0</v>
      </c>
      <c r="T29" s="238"/>
      <c r="U29" s="243">
        <f>Q29+S29</f>
        <v>0</v>
      </c>
    </row>
    <row r="30" spans="1:22" s="130" customFormat="1" ht="18" customHeight="1">
      <c r="A30" s="202"/>
      <c r="B30" s="222"/>
      <c r="C30" s="236"/>
      <c r="D30" s="235"/>
      <c r="E30" s="235"/>
      <c r="F30" s="235"/>
      <c r="G30" s="236"/>
      <c r="H30" s="235"/>
      <c r="I30" s="236"/>
      <c r="J30" s="236"/>
      <c r="K30" s="236"/>
      <c r="L30" s="236"/>
      <c r="M30" s="236"/>
      <c r="N30" s="235"/>
      <c r="O30" s="236"/>
      <c r="P30" s="235"/>
      <c r="Q30" s="236"/>
      <c r="R30" s="237"/>
      <c r="S30" s="237"/>
      <c r="T30" s="238"/>
      <c r="U30" s="242"/>
      <c r="V30" s="133"/>
    </row>
    <row r="31" spans="1:22" s="130" customFormat="1" ht="17.649999999999999" customHeight="1" thickBot="1">
      <c r="A31" s="203" t="s">
        <v>197</v>
      </c>
      <c r="B31" s="222">
        <f>+SFP!C39</f>
        <v>27</v>
      </c>
      <c r="C31" s="241">
        <f>+C10+C12+C14+C18+C25+C29</f>
        <v>134798</v>
      </c>
      <c r="D31" s="241">
        <f>+D10+D12+D14+D18+D25+D29</f>
        <v>0</v>
      </c>
      <c r="E31" s="241">
        <f>E12+E14+E18+E25+E29+E10</f>
        <v>-34142</v>
      </c>
      <c r="F31" s="241" t="e">
        <f>#REF!+F12+F14+F18+F25+F29+#REF!</f>
        <v>#REF!</v>
      </c>
      <c r="G31" s="241">
        <f>G12+G14+G18+G25+G29+G10</f>
        <v>59297</v>
      </c>
      <c r="H31" s="241" t="e">
        <f>#REF!+H12+H14+H18+H25+H29+#REF!</f>
        <v>#REF!</v>
      </c>
      <c r="I31" s="241">
        <f>I12+I14+I18+I25+I29+I10</f>
        <v>28871</v>
      </c>
      <c r="J31" s="241" t="e">
        <f>#REF!+J12+J14+J18+J25+J29+#REF!</f>
        <v>#REF!</v>
      </c>
      <c r="K31" s="241">
        <f>K10+K25</f>
        <v>2873</v>
      </c>
      <c r="L31" s="241" t="e">
        <f>#REF!+L12+L14+L18+L25+L29+#REF!</f>
        <v>#REF!</v>
      </c>
      <c r="M31" s="241">
        <f>M12+M14+M18+M25+M29+M10</f>
        <v>4078</v>
      </c>
      <c r="N31" s="241" t="e">
        <f>#REF!+N12+N14+N18+N25+N29+#REF!</f>
        <v>#REF!</v>
      </c>
      <c r="O31" s="241">
        <f>O12+O14+O18+O25+O29+O10</f>
        <v>360656</v>
      </c>
      <c r="P31" s="241" t="e">
        <f>#REF!+P12+P14+P18+P25+P29+#REF!</f>
        <v>#REF!</v>
      </c>
      <c r="Q31" s="241">
        <f>Q12+Q14+Q18+Q25+Q29+Q10</f>
        <v>556431</v>
      </c>
      <c r="R31" s="241"/>
      <c r="S31" s="241">
        <f>S12+S14+S18+S25+S29+S10</f>
        <v>19341</v>
      </c>
      <c r="T31" s="241" t="e">
        <f>+T10+T12+T14+T18+T25+T29</f>
        <v>#REF!</v>
      </c>
      <c r="U31" s="241">
        <f>U12+U14+U18+U25+U29+U10</f>
        <v>575772</v>
      </c>
      <c r="V31" s="133"/>
    </row>
    <row r="32" spans="1:22" s="130" customFormat="1" ht="16.149999999999999" customHeight="1" thickTop="1">
      <c r="A32" s="203"/>
      <c r="B32" s="222"/>
      <c r="C32" s="236"/>
      <c r="D32" s="235"/>
      <c r="E32" s="236"/>
      <c r="F32" s="235"/>
      <c r="G32" s="236"/>
      <c r="H32" s="235"/>
      <c r="I32" s="236"/>
      <c r="J32" s="236"/>
      <c r="K32" s="236"/>
      <c r="L32" s="236"/>
      <c r="M32" s="236"/>
      <c r="N32" s="235"/>
      <c r="O32" s="236"/>
      <c r="P32" s="235"/>
      <c r="Q32" s="236"/>
      <c r="R32" s="237"/>
      <c r="S32" s="236"/>
      <c r="T32" s="238"/>
      <c r="U32" s="236"/>
      <c r="V32" s="133"/>
    </row>
    <row r="33" spans="1:22" s="130" customFormat="1" ht="17.25" thickBot="1">
      <c r="A33" s="339" t="s">
        <v>198</v>
      </c>
      <c r="B33" s="222"/>
      <c r="C33" s="241">
        <v>134798</v>
      </c>
      <c r="D33" s="235"/>
      <c r="E33" s="241">
        <v>-34142</v>
      </c>
      <c r="F33" s="235"/>
      <c r="G33" s="241">
        <v>59297</v>
      </c>
      <c r="H33" s="235"/>
      <c r="I33" s="241">
        <v>28871</v>
      </c>
      <c r="J33" s="236"/>
      <c r="K33" s="241">
        <v>2873</v>
      </c>
      <c r="L33" s="236"/>
      <c r="M33" s="241">
        <v>4078</v>
      </c>
      <c r="N33" s="235"/>
      <c r="O33" s="241">
        <v>360656</v>
      </c>
      <c r="P33" s="235"/>
      <c r="Q33" s="241">
        <v>556431</v>
      </c>
      <c r="R33" s="237"/>
      <c r="S33" s="241">
        <v>19341</v>
      </c>
      <c r="T33" s="238"/>
      <c r="U33" s="241">
        <v>575772</v>
      </c>
    </row>
    <row r="34" spans="1:22" s="130" customFormat="1" ht="18" thickTop="1">
      <c r="A34" s="340" t="s">
        <v>199</v>
      </c>
      <c r="B34" s="222"/>
      <c r="C34" s="236"/>
      <c r="D34" s="235"/>
      <c r="E34" s="235"/>
      <c r="F34" s="235"/>
      <c r="G34" s="236"/>
      <c r="H34" s="235"/>
      <c r="I34" s="236"/>
      <c r="J34" s="236"/>
      <c r="K34" s="236"/>
      <c r="L34" s="236"/>
      <c r="M34" s="236"/>
      <c r="N34" s="235"/>
      <c r="O34" s="236"/>
      <c r="P34" s="235"/>
      <c r="Q34" s="236"/>
      <c r="R34" s="237"/>
      <c r="S34" s="237"/>
      <c r="T34" s="238"/>
      <c r="U34" s="242"/>
    </row>
    <row r="35" spans="1:22" s="130" customFormat="1" ht="19.899999999999999" customHeight="1">
      <c r="A35" s="205" t="s">
        <v>183</v>
      </c>
      <c r="B35" s="222"/>
      <c r="C35" s="240">
        <v>0</v>
      </c>
      <c r="D35" s="240"/>
      <c r="E35" s="240">
        <v>486</v>
      </c>
      <c r="F35" s="240"/>
      <c r="G35" s="240">
        <v>0</v>
      </c>
      <c r="H35" s="240">
        <v>0</v>
      </c>
      <c r="I35" s="240">
        <v>0</v>
      </c>
      <c r="J35" s="240">
        <v>0</v>
      </c>
      <c r="K35" s="240">
        <v>0</v>
      </c>
      <c r="L35" s="240">
        <v>0</v>
      </c>
      <c r="M35" s="240">
        <v>0</v>
      </c>
      <c r="N35" s="240"/>
      <c r="O35" s="240">
        <v>-144</v>
      </c>
      <c r="P35" s="240"/>
      <c r="Q35" s="240">
        <f>SUM(E35:P35)</f>
        <v>342</v>
      </c>
      <c r="R35" s="242"/>
      <c r="S35" s="240">
        <v>0</v>
      </c>
      <c r="T35" s="242"/>
      <c r="U35" s="240">
        <f>Q35</f>
        <v>342</v>
      </c>
    </row>
    <row r="36" spans="1:22" s="130" customFormat="1" ht="8.65" customHeight="1">
      <c r="A36" s="205"/>
      <c r="B36" s="222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5"/>
      <c r="R36" s="242"/>
      <c r="S36" s="240"/>
      <c r="T36" s="242"/>
      <c r="U36" s="243"/>
    </row>
    <row r="37" spans="1:22" s="130" customFormat="1">
      <c r="A37" s="345" t="s">
        <v>200</v>
      </c>
      <c r="B37" s="222"/>
      <c r="C37" s="284">
        <v>0</v>
      </c>
      <c r="D37" s="245"/>
      <c r="E37" s="284">
        <v>0</v>
      </c>
      <c r="F37" s="240"/>
      <c r="G37" s="249">
        <f>G38+G40</f>
        <v>4038</v>
      </c>
      <c r="H37" s="240">
        <f t="shared" ref="H37:N37" si="7">H38+H40</f>
        <v>0</v>
      </c>
      <c r="I37" s="284">
        <f t="shared" si="7"/>
        <v>0</v>
      </c>
      <c r="J37" s="240">
        <f t="shared" si="7"/>
        <v>0</v>
      </c>
      <c r="K37" s="284">
        <f t="shared" si="7"/>
        <v>0</v>
      </c>
      <c r="L37" s="240">
        <f t="shared" si="7"/>
        <v>0</v>
      </c>
      <c r="M37" s="284">
        <f t="shared" si="7"/>
        <v>0</v>
      </c>
      <c r="N37" s="240">
        <f t="shared" si="7"/>
        <v>0</v>
      </c>
      <c r="O37" s="249">
        <f>O38+O40+O39</f>
        <v>-17868</v>
      </c>
      <c r="P37" s="249">
        <f t="shared" ref="P37" si="8">P38+P40</f>
        <v>0</v>
      </c>
      <c r="Q37" s="249">
        <f>Q38+Q40+Q39</f>
        <v>-13830</v>
      </c>
      <c r="R37" s="249">
        <f t="shared" ref="R37" si="9">R38+R40</f>
        <v>0</v>
      </c>
      <c r="S37" s="249">
        <f>S38+S40+S39</f>
        <v>0</v>
      </c>
      <c r="T37" s="249">
        <f t="shared" ref="T37" si="10">T38+T40</f>
        <v>0</v>
      </c>
      <c r="U37" s="249">
        <f>U38+U40+U39</f>
        <v>-13830</v>
      </c>
    </row>
    <row r="38" spans="1:22" s="130" customFormat="1">
      <c r="A38" s="342" t="s">
        <v>185</v>
      </c>
      <c r="B38" s="222"/>
      <c r="C38" s="240">
        <v>0</v>
      </c>
      <c r="D38" s="240"/>
      <c r="E38" s="240">
        <v>0</v>
      </c>
      <c r="F38" s="240"/>
      <c r="G38" s="240">
        <v>4038</v>
      </c>
      <c r="H38" s="240"/>
      <c r="I38" s="240">
        <v>0</v>
      </c>
      <c r="J38" s="240"/>
      <c r="K38" s="240">
        <v>0</v>
      </c>
      <c r="L38" s="240"/>
      <c r="M38" s="240">
        <v>0</v>
      </c>
      <c r="N38" s="240"/>
      <c r="O38" s="240">
        <v>-4038</v>
      </c>
      <c r="P38" s="240"/>
      <c r="Q38" s="240">
        <f>SUM(C38:O38)</f>
        <v>0</v>
      </c>
      <c r="R38" s="243"/>
      <c r="S38" s="240">
        <v>0</v>
      </c>
      <c r="T38" s="285"/>
      <c r="U38" s="286">
        <f t="shared" ref="U38" si="11">+Q38+S38</f>
        <v>0</v>
      </c>
    </row>
    <row r="39" spans="1:22" s="130" customFormat="1">
      <c r="A39" s="206" t="s">
        <v>201</v>
      </c>
      <c r="B39" s="222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>
        <v>-8798</v>
      </c>
      <c r="P39" s="240"/>
      <c r="Q39" s="240">
        <f>SUM(C39:O39)</f>
        <v>-8798</v>
      </c>
      <c r="R39" s="243"/>
      <c r="S39" s="240">
        <v>0</v>
      </c>
      <c r="T39" s="243"/>
      <c r="U39" s="242">
        <f t="shared" ref="U39:U42" si="12">+Q39+S39</f>
        <v>-8798</v>
      </c>
    </row>
    <row r="40" spans="1:22" s="130" customFormat="1" ht="18.75" customHeight="1">
      <c r="A40" s="206" t="s">
        <v>202</v>
      </c>
      <c r="B40" s="222"/>
      <c r="C40" s="240">
        <v>0</v>
      </c>
      <c r="D40" s="240"/>
      <c r="E40" s="240">
        <v>0</v>
      </c>
      <c r="F40" s="240"/>
      <c r="G40" s="240">
        <v>0</v>
      </c>
      <c r="H40" s="240"/>
      <c r="I40" s="240">
        <v>0</v>
      </c>
      <c r="J40" s="240"/>
      <c r="K40" s="240">
        <v>0</v>
      </c>
      <c r="L40" s="240"/>
      <c r="M40" s="240">
        <v>0</v>
      </c>
      <c r="N40" s="240"/>
      <c r="O40" s="240">
        <v>-5032</v>
      </c>
      <c r="P40" s="240"/>
      <c r="Q40" s="240">
        <f>SUM(C40:O40)</f>
        <v>-5032</v>
      </c>
      <c r="R40" s="243"/>
      <c r="S40" s="240">
        <v>0</v>
      </c>
      <c r="T40" s="243"/>
      <c r="U40" s="242">
        <f t="shared" si="12"/>
        <v>-5032</v>
      </c>
    </row>
    <row r="41" spans="1:22" s="130" customFormat="1" ht="6.6" customHeight="1">
      <c r="A41" s="206"/>
      <c r="B41" s="222"/>
      <c r="C41" s="245"/>
      <c r="D41" s="240"/>
      <c r="E41" s="240"/>
      <c r="F41" s="240"/>
      <c r="G41" s="245"/>
      <c r="H41" s="240"/>
      <c r="I41" s="245"/>
      <c r="J41" s="245"/>
      <c r="K41" s="245"/>
      <c r="L41" s="245"/>
      <c r="M41" s="245"/>
      <c r="N41" s="240"/>
      <c r="O41" s="245"/>
      <c r="P41" s="240"/>
      <c r="Q41" s="245"/>
      <c r="R41" s="242"/>
      <c r="S41" s="242"/>
      <c r="T41" s="242"/>
      <c r="U41" s="242"/>
    </row>
    <row r="42" spans="1:22" s="130" customFormat="1">
      <c r="A42" s="341" t="s">
        <v>187</v>
      </c>
      <c r="B42" s="222"/>
      <c r="C42" s="284">
        <v>0</v>
      </c>
      <c r="D42" s="245"/>
      <c r="E42" s="284">
        <v>0</v>
      </c>
      <c r="F42" s="245"/>
      <c r="G42" s="284">
        <v>0</v>
      </c>
      <c r="H42" s="245"/>
      <c r="I42" s="284">
        <v>0</v>
      </c>
      <c r="J42" s="245"/>
      <c r="K42" s="284">
        <v>0</v>
      </c>
      <c r="L42" s="245"/>
      <c r="M42" s="284">
        <v>0</v>
      </c>
      <c r="N42" s="245"/>
      <c r="O42" s="249">
        <f>SUM(O43:O46)</f>
        <v>-12597</v>
      </c>
      <c r="P42" s="240"/>
      <c r="Q42" s="249">
        <f>SUM(Q43:Q46)</f>
        <v>-12597</v>
      </c>
      <c r="R42" s="242"/>
      <c r="S42" s="246">
        <f>SUM(S43:S46)</f>
        <v>531</v>
      </c>
      <c r="T42" s="242"/>
      <c r="U42" s="246">
        <f t="shared" si="12"/>
        <v>-12066</v>
      </c>
    </row>
    <row r="43" spans="1:22" s="130" customFormat="1">
      <c r="A43" s="342" t="s">
        <v>203</v>
      </c>
      <c r="B43" s="222"/>
      <c r="C43" s="240">
        <v>0</v>
      </c>
      <c r="D43" s="240"/>
      <c r="E43" s="240">
        <v>0</v>
      </c>
      <c r="F43" s="240"/>
      <c r="G43" s="240">
        <v>0</v>
      </c>
      <c r="H43" s="240"/>
      <c r="I43" s="240">
        <v>0</v>
      </c>
      <c r="J43" s="245"/>
      <c r="K43" s="240">
        <v>0</v>
      </c>
      <c r="L43" s="245"/>
      <c r="M43" s="240">
        <v>0</v>
      </c>
      <c r="N43" s="240"/>
      <c r="O43" s="240">
        <v>0</v>
      </c>
      <c r="P43" s="240"/>
      <c r="Q43" s="240">
        <f t="shared" ref="Q43:Q46" si="13">SUM(C43:O43)</f>
        <v>0</v>
      </c>
      <c r="R43" s="242"/>
      <c r="S43" s="240">
        <v>-205</v>
      </c>
      <c r="T43" s="242"/>
      <c r="U43" s="243">
        <f t="shared" ref="U43:U46" si="14">+Q43+S43</f>
        <v>-205</v>
      </c>
    </row>
    <row r="44" spans="1:22" s="130" customFormat="1">
      <c r="A44" s="342" t="s">
        <v>189</v>
      </c>
      <c r="B44" s="222"/>
      <c r="C44" s="240">
        <v>0</v>
      </c>
      <c r="D44" s="240"/>
      <c r="E44" s="240">
        <v>0</v>
      </c>
      <c r="F44" s="240"/>
      <c r="G44" s="240">
        <v>0</v>
      </c>
      <c r="H44" s="240"/>
      <c r="I44" s="240">
        <v>0</v>
      </c>
      <c r="J44" s="245"/>
      <c r="K44" s="240">
        <v>0</v>
      </c>
      <c r="L44" s="245"/>
      <c r="M44" s="240">
        <v>0</v>
      </c>
      <c r="N44" s="240"/>
      <c r="O44" s="240">
        <v>0</v>
      </c>
      <c r="P44" s="240"/>
      <c r="Q44" s="240">
        <f t="shared" si="13"/>
        <v>0</v>
      </c>
      <c r="R44" s="242"/>
      <c r="S44" s="240">
        <v>-6617</v>
      </c>
      <c r="T44" s="242"/>
      <c r="U44" s="243">
        <f t="shared" si="14"/>
        <v>-6617</v>
      </c>
    </row>
    <row r="45" spans="1:22" s="130" customFormat="1">
      <c r="A45" s="342" t="s">
        <v>191</v>
      </c>
      <c r="B45" s="222"/>
      <c r="C45" s="240">
        <v>0</v>
      </c>
      <c r="D45" s="240"/>
      <c r="E45" s="240">
        <v>0</v>
      </c>
      <c r="F45" s="240"/>
      <c r="G45" s="240">
        <v>0</v>
      </c>
      <c r="H45" s="240"/>
      <c r="I45" s="240">
        <v>0</v>
      </c>
      <c r="J45" s="245"/>
      <c r="K45" s="240">
        <v>0</v>
      </c>
      <c r="L45" s="245"/>
      <c r="M45" s="240">
        <v>0</v>
      </c>
      <c r="N45" s="240"/>
      <c r="O45" s="240">
        <f>-8697-3928</f>
        <v>-12625</v>
      </c>
      <c r="P45" s="240"/>
      <c r="Q45" s="240">
        <f t="shared" si="13"/>
        <v>-12625</v>
      </c>
      <c r="R45" s="242"/>
      <c r="S45" s="240">
        <f>9101-1836</f>
        <v>7265</v>
      </c>
      <c r="T45" s="242"/>
      <c r="U45" s="243">
        <f t="shared" si="14"/>
        <v>-5360</v>
      </c>
    </row>
    <row r="46" spans="1:22" s="130" customFormat="1" ht="16.149999999999999" customHeight="1">
      <c r="A46" s="342" t="s">
        <v>192</v>
      </c>
      <c r="B46" s="222"/>
      <c r="C46" s="240">
        <v>0</v>
      </c>
      <c r="D46" s="240"/>
      <c r="E46" s="240">
        <v>0</v>
      </c>
      <c r="F46" s="240"/>
      <c r="G46" s="240">
        <v>0</v>
      </c>
      <c r="H46" s="240"/>
      <c r="I46" s="240">
        <v>0</v>
      </c>
      <c r="J46" s="245"/>
      <c r="K46" s="240">
        <v>0</v>
      </c>
      <c r="L46" s="245"/>
      <c r="M46" s="240">
        <v>0</v>
      </c>
      <c r="N46" s="240"/>
      <c r="O46" s="240">
        <v>28</v>
      </c>
      <c r="P46" s="240"/>
      <c r="Q46" s="240">
        <f t="shared" si="13"/>
        <v>28</v>
      </c>
      <c r="R46" s="242"/>
      <c r="S46" s="240">
        <v>88</v>
      </c>
      <c r="T46" s="242"/>
      <c r="U46" s="243">
        <f t="shared" si="14"/>
        <v>116</v>
      </c>
    </row>
    <row r="47" spans="1:22" s="130" customFormat="1" ht="16.899999999999999" customHeight="1">
      <c r="A47" s="206"/>
      <c r="B47" s="222"/>
      <c r="C47" s="245"/>
      <c r="D47" s="240"/>
      <c r="E47" s="240"/>
      <c r="F47" s="240"/>
      <c r="G47" s="245"/>
      <c r="H47" s="240"/>
      <c r="I47" s="245"/>
      <c r="J47" s="245"/>
      <c r="K47" s="245"/>
      <c r="L47" s="245"/>
      <c r="M47" s="245"/>
      <c r="N47" s="240"/>
      <c r="O47" s="245"/>
      <c r="P47" s="240"/>
      <c r="Q47" s="245"/>
      <c r="R47" s="242"/>
      <c r="S47" s="242"/>
      <c r="T47" s="242"/>
      <c r="U47" s="242"/>
      <c r="V47" s="145"/>
    </row>
    <row r="48" spans="1:22" s="130" customFormat="1">
      <c r="A48" s="343" t="s">
        <v>193</v>
      </c>
      <c r="B48" s="222"/>
      <c r="C48" s="249">
        <v>0</v>
      </c>
      <c r="D48" s="240"/>
      <c r="E48" s="249">
        <v>0</v>
      </c>
      <c r="F48" s="240"/>
      <c r="G48" s="249">
        <v>0</v>
      </c>
      <c r="H48" s="240"/>
      <c r="I48" s="249">
        <f>I49+I50</f>
        <v>-37</v>
      </c>
      <c r="J48" s="245"/>
      <c r="K48" s="249">
        <f>K49+K50</f>
        <v>-637</v>
      </c>
      <c r="L48" s="245">
        <f t="shared" ref="L48:U48" si="15">L49+L50</f>
        <v>0</v>
      </c>
      <c r="M48" s="249">
        <f t="shared" si="15"/>
        <v>-706</v>
      </c>
      <c r="N48" s="245">
        <f t="shared" si="15"/>
        <v>0</v>
      </c>
      <c r="O48" s="249">
        <f t="shared" si="15"/>
        <v>24795</v>
      </c>
      <c r="P48" s="245">
        <f t="shared" si="15"/>
        <v>0</v>
      </c>
      <c r="Q48" s="249">
        <f>Q49+Q50</f>
        <v>23415</v>
      </c>
      <c r="R48" s="245">
        <f t="shared" si="15"/>
        <v>0</v>
      </c>
      <c r="S48" s="249">
        <f t="shared" si="15"/>
        <v>-5850</v>
      </c>
      <c r="T48" s="249">
        <f t="shared" si="15"/>
        <v>0</v>
      </c>
      <c r="U48" s="249">
        <f t="shared" si="15"/>
        <v>17565</v>
      </c>
      <c r="V48" s="133"/>
    </row>
    <row r="49" spans="1:21" s="130" customFormat="1">
      <c r="A49" s="344" t="s">
        <v>194</v>
      </c>
      <c r="B49" s="222"/>
      <c r="C49" s="240">
        <v>0</v>
      </c>
      <c r="D49" s="240"/>
      <c r="E49" s="240">
        <v>0</v>
      </c>
      <c r="F49" s="240"/>
      <c r="G49" s="240">
        <v>0</v>
      </c>
      <c r="H49" s="240"/>
      <c r="I49" s="240">
        <v>0</v>
      </c>
      <c r="J49" s="245"/>
      <c r="K49" s="240">
        <v>0</v>
      </c>
      <c r="L49" s="245"/>
      <c r="M49" s="240">
        <v>0</v>
      </c>
      <c r="N49" s="240"/>
      <c r="O49" s="240">
        <v>24976</v>
      </c>
      <c r="P49" s="240"/>
      <c r="Q49" s="245">
        <f>SUM(C49:O49)</f>
        <v>24976</v>
      </c>
      <c r="R49" s="242"/>
      <c r="S49" s="240">
        <v>-4999</v>
      </c>
      <c r="T49" s="242"/>
      <c r="U49" s="243">
        <f>+Q49+S49</f>
        <v>19977</v>
      </c>
    </row>
    <row r="50" spans="1:21" s="130" customFormat="1" ht="20.65" customHeight="1">
      <c r="A50" s="344" t="s">
        <v>195</v>
      </c>
      <c r="B50" s="222"/>
      <c r="C50" s="240">
        <v>0</v>
      </c>
      <c r="D50" s="240"/>
      <c r="E50" s="240">
        <v>0</v>
      </c>
      <c r="F50" s="240"/>
      <c r="G50" s="240">
        <v>0</v>
      </c>
      <c r="H50" s="240"/>
      <c r="I50" s="240">
        <v>-37</v>
      </c>
      <c r="J50" s="245"/>
      <c r="K50" s="240">
        <v>-637</v>
      </c>
      <c r="L50" s="245"/>
      <c r="M50" s="240">
        <v>-706</v>
      </c>
      <c r="N50" s="240"/>
      <c r="O50" s="240">
        <v>-181</v>
      </c>
      <c r="P50" s="240"/>
      <c r="Q50" s="245">
        <f>SUM(C50:O50)</f>
        <v>-1561</v>
      </c>
      <c r="R50" s="242"/>
      <c r="S50" s="240">
        <v>-851</v>
      </c>
      <c r="T50" s="242"/>
      <c r="U50" s="243">
        <f>+Q50+S50</f>
        <v>-2412</v>
      </c>
    </row>
    <row r="51" spans="1:21" s="130" customFormat="1" ht="18" customHeight="1">
      <c r="A51" s="202"/>
      <c r="B51" s="222"/>
      <c r="C51" s="240"/>
      <c r="D51" s="240"/>
      <c r="E51" s="240"/>
      <c r="F51" s="240"/>
      <c r="G51" s="240"/>
      <c r="H51" s="240"/>
      <c r="I51" s="240"/>
      <c r="J51" s="245"/>
      <c r="K51" s="240"/>
      <c r="L51" s="245"/>
      <c r="M51" s="240"/>
      <c r="N51" s="240"/>
      <c r="O51" s="240"/>
      <c r="P51" s="240"/>
      <c r="Q51" s="245">
        <f t="shared" ref="Q51" si="16">SUM(C51:O51)</f>
        <v>0</v>
      </c>
      <c r="R51" s="242"/>
      <c r="S51" s="240"/>
      <c r="T51" s="242"/>
      <c r="U51" s="243"/>
    </row>
    <row r="52" spans="1:21" s="130" customFormat="1">
      <c r="A52" s="202" t="s">
        <v>196</v>
      </c>
      <c r="B52" s="222"/>
      <c r="C52" s="240">
        <v>0</v>
      </c>
      <c r="D52" s="240"/>
      <c r="E52" s="240">
        <v>0</v>
      </c>
      <c r="F52" s="240"/>
      <c r="G52" s="240">
        <v>0</v>
      </c>
      <c r="H52" s="240"/>
      <c r="I52" s="240">
        <v>-409</v>
      </c>
      <c r="J52" s="245"/>
      <c r="K52" s="240">
        <v>46</v>
      </c>
      <c r="L52" s="245"/>
      <c r="M52" s="240">
        <v>0</v>
      </c>
      <c r="N52" s="240"/>
      <c r="O52" s="240">
        <f>-I52-K52</f>
        <v>363</v>
      </c>
      <c r="P52" s="240"/>
      <c r="Q52" s="245">
        <f>SUM(I52:P52)</f>
        <v>0</v>
      </c>
      <c r="R52" s="242"/>
      <c r="S52" s="240">
        <v>0</v>
      </c>
      <c r="T52" s="242"/>
      <c r="U52" s="243">
        <f>+Q52+S52</f>
        <v>0</v>
      </c>
    </row>
    <row r="53" spans="1:21" s="130" customFormat="1" ht="18.600000000000001" customHeight="1">
      <c r="A53" s="203"/>
      <c r="B53" s="222"/>
      <c r="C53" s="236"/>
      <c r="D53" s="235"/>
      <c r="E53" s="235"/>
      <c r="F53" s="235"/>
      <c r="G53" s="236"/>
      <c r="H53" s="235"/>
      <c r="I53" s="236"/>
      <c r="J53" s="236"/>
      <c r="K53" s="236"/>
      <c r="L53" s="236"/>
      <c r="M53" s="236"/>
      <c r="N53" s="235"/>
      <c r="O53" s="236"/>
      <c r="P53" s="235"/>
      <c r="Q53" s="245"/>
      <c r="R53" s="237"/>
      <c r="S53" s="237"/>
      <c r="T53" s="238"/>
      <c r="U53" s="243"/>
    </row>
    <row r="54" spans="1:21" s="130" customFormat="1" ht="17.25" thickBot="1">
      <c r="A54" s="203" t="s">
        <v>204</v>
      </c>
      <c r="B54" s="222">
        <f>+SFP!C39</f>
        <v>27</v>
      </c>
      <c r="C54" s="241">
        <f>+C31+C35+C37+C42+C48+C52</f>
        <v>134798</v>
      </c>
      <c r="D54" s="235"/>
      <c r="E54" s="241">
        <f>+E33+E35+E37+E42+E48+E52</f>
        <v>-33656</v>
      </c>
      <c r="F54" s="235"/>
      <c r="G54" s="241">
        <f>+G33+G35+G37+G42+G48+G52</f>
        <v>63335</v>
      </c>
      <c r="H54" s="235"/>
      <c r="I54" s="241">
        <f>+I33+I35+I37+I42+I48+I52</f>
        <v>28425</v>
      </c>
      <c r="J54" s="236"/>
      <c r="K54" s="241">
        <f>+K33+K35+K37+K42+K48+K52</f>
        <v>2282</v>
      </c>
      <c r="L54" s="236"/>
      <c r="M54" s="241">
        <f>+M33+M35+M37+M42+M48+M52</f>
        <v>3372</v>
      </c>
      <c r="N54" s="235"/>
      <c r="O54" s="241">
        <f>+O33+O35+O37+O42+O48+O52+O53</f>
        <v>355205</v>
      </c>
      <c r="P54" s="241" t="e">
        <f>+P33+P35+P37+P42+P48+P52+#REF!+P53</f>
        <v>#REF!</v>
      </c>
      <c r="Q54" s="241">
        <f>+Q33+Q35+Q37+Q42+Q48+Q52+Q53</f>
        <v>553761</v>
      </c>
      <c r="R54" s="241"/>
      <c r="S54" s="241">
        <f>+S33+S35+S37+S42+S48+S52+S53</f>
        <v>14022</v>
      </c>
      <c r="T54" s="241" t="e">
        <f>+T33+T35+T37+T42+T48+T52+#REF!+T53</f>
        <v>#REF!</v>
      </c>
      <c r="U54" s="241">
        <f>+U33+U35+U37+U42+U48+U52+U53</f>
        <v>567783</v>
      </c>
    </row>
    <row r="55" spans="1:21" s="130" customFormat="1" ht="17.25" thickTop="1">
      <c r="A55" s="203"/>
      <c r="B55" s="222"/>
      <c r="C55" s="236"/>
      <c r="D55" s="235"/>
      <c r="E55" s="236"/>
      <c r="F55" s="235"/>
      <c r="G55" s="236"/>
      <c r="H55" s="235"/>
      <c r="I55" s="236"/>
      <c r="J55" s="236"/>
      <c r="K55" s="236"/>
      <c r="L55" s="236"/>
      <c r="M55" s="236"/>
      <c r="N55" s="235"/>
      <c r="O55" s="236"/>
      <c r="P55" s="235"/>
      <c r="Q55" s="236"/>
      <c r="R55" s="237"/>
      <c r="S55" s="236"/>
      <c r="T55" s="238"/>
      <c r="U55" s="236"/>
    </row>
    <row r="56" spans="1:21" s="21" customFormat="1">
      <c r="A56" s="203"/>
      <c r="B56" s="222"/>
      <c r="C56" s="236"/>
      <c r="D56" s="235"/>
      <c r="E56" s="235"/>
      <c r="F56" s="235"/>
      <c r="G56" s="236"/>
      <c r="H56" s="235"/>
      <c r="I56" s="236"/>
      <c r="J56" s="236"/>
      <c r="K56" s="236"/>
      <c r="L56" s="236"/>
      <c r="M56" s="236"/>
      <c r="N56" s="235"/>
      <c r="O56" s="236"/>
      <c r="P56" s="235"/>
      <c r="Q56" s="236"/>
      <c r="R56" s="237"/>
      <c r="S56" s="237"/>
      <c r="T56" s="238"/>
      <c r="U56" s="239"/>
    </row>
    <row r="57" spans="1:21" s="21" customFormat="1" ht="23.65" customHeight="1">
      <c r="A57" s="296" t="str">
        <f>+SCI!A61</f>
        <v xml:space="preserve">Приложения на страницах от 5 до 149 являются неотъемлемой частью консолидированной финансовой отчет </v>
      </c>
      <c r="B57" s="253"/>
      <c r="C57" s="196"/>
      <c r="D57" s="196"/>
      <c r="E57" s="196"/>
      <c r="F57" s="196"/>
      <c r="G57" s="254"/>
      <c r="H57" s="255"/>
      <c r="I57" s="254"/>
      <c r="J57" s="254"/>
      <c r="K57" s="256"/>
      <c r="L57" s="254"/>
      <c r="M57" s="254"/>
      <c r="N57" s="254"/>
      <c r="O57" s="256"/>
      <c r="P57" s="254"/>
      <c r="Q57" s="256"/>
      <c r="R57" s="195"/>
      <c r="S57" s="256"/>
      <c r="T57" s="195"/>
      <c r="U57" s="256"/>
    </row>
    <row r="58" spans="1:21" ht="4.9000000000000004" customHeight="1">
      <c r="A58" s="208"/>
      <c r="B58" s="258"/>
      <c r="C58" s="254"/>
      <c r="D58" s="254"/>
      <c r="E58" s="254"/>
      <c r="F58" s="254"/>
      <c r="G58" s="254"/>
      <c r="H58" s="255"/>
      <c r="I58" s="254"/>
      <c r="J58" s="254"/>
      <c r="K58" s="254"/>
      <c r="L58" s="254"/>
      <c r="M58" s="254"/>
      <c r="N58" s="254"/>
      <c r="O58" s="254"/>
      <c r="P58" s="254"/>
      <c r="Q58" s="254"/>
      <c r="R58" s="195"/>
      <c r="S58" s="257"/>
      <c r="T58" s="195"/>
      <c r="U58" s="195"/>
    </row>
    <row r="59" spans="1:21" ht="18" customHeight="1">
      <c r="B59" s="259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</row>
    <row r="60" spans="1:21" ht="17.25">
      <c r="A60" s="207" t="s">
        <v>73</v>
      </c>
      <c r="B60" s="259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</row>
    <row r="61" spans="1:21" ht="24" customHeight="1">
      <c r="A61" s="299" t="s">
        <v>74</v>
      </c>
      <c r="B61" s="259"/>
    </row>
    <row r="62" spans="1:21" ht="17.25">
      <c r="A62" s="209"/>
      <c r="B62" s="259"/>
    </row>
    <row r="63" spans="1:21" ht="14.25" customHeight="1">
      <c r="A63" s="207" t="s">
        <v>19</v>
      </c>
      <c r="B63" s="261"/>
    </row>
    <row r="64" spans="1:21" ht="19.899999999999999" customHeight="1">
      <c r="A64" s="210" t="s">
        <v>1</v>
      </c>
      <c r="B64" s="261"/>
    </row>
    <row r="65" spans="1:2">
      <c r="A65" s="211"/>
      <c r="B65" s="262"/>
    </row>
    <row r="66" spans="1:2" ht="17.25">
      <c r="A66" s="212" t="s">
        <v>20</v>
      </c>
      <c r="B66" s="263"/>
    </row>
    <row r="67" spans="1:2" ht="17.25">
      <c r="A67" s="213" t="s">
        <v>8</v>
      </c>
      <c r="B67" s="264"/>
    </row>
    <row r="68" spans="1:2">
      <c r="A68" s="300"/>
    </row>
    <row r="70" spans="1:2">
      <c r="A70" s="214"/>
    </row>
    <row r="76" spans="1:2">
      <c r="A76" s="215"/>
      <c r="B76" s="197"/>
    </row>
  </sheetData>
  <mergeCells count="11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244094488188981" right="0.31496062992125984" top="0.6692913385826772" bottom="0.59055118110236227" header="0.6692913385826772" footer="0.59055118110236227"/>
  <pageSetup paperSize="9" scale="43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5</vt:i4>
      </vt:variant>
      <vt:variant>
        <vt:lpstr>Наименувани диапазони</vt:lpstr>
      </vt:variant>
      <vt:variant>
        <vt:i4>5</vt:i4>
      </vt:variant>
    </vt:vector>
  </HeadingPairs>
  <TitlesOfParts>
    <vt:vector size="10" baseType="lpstr">
      <vt:lpstr>Cover </vt:lpstr>
      <vt:lpstr>SCI</vt:lpstr>
      <vt:lpstr>SFP</vt:lpstr>
      <vt:lpstr>SCF</vt:lpstr>
      <vt:lpstr>SEQ</vt:lpstr>
      <vt:lpstr>'Cover '!Област_печат</vt:lpstr>
      <vt:lpstr>SCF!Област_печат</vt:lpstr>
      <vt:lpstr>SCI!Област_печат</vt:lpstr>
      <vt:lpstr>SFP!Област_печат</vt:lpstr>
      <vt:lpstr>SCI!Печат_заглавия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User</cp:lastModifiedBy>
  <cp:lastPrinted>2020-11-18T11:16:48Z</cp:lastPrinted>
  <dcterms:created xsi:type="dcterms:W3CDTF">2012-04-12T11:15:46Z</dcterms:created>
  <dcterms:modified xsi:type="dcterms:W3CDTF">2021-02-26T11:27:42Z</dcterms:modified>
</cp:coreProperties>
</file>