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  <externalReference r:id="rId9"/>
    <externalReference r:id="rId10"/>
  </externalReferences>
  <definedNames>
    <definedName name="AS2DocOpenMode" hidden="1">"AS2DocumentEdit"</definedName>
    <definedName name="_xlnm.Print_Area" localSheetId="3">'CFS'!$A$1:$E$69</definedName>
    <definedName name="_xlnm.Print_Area" localSheetId="4">'EQS'!$A$1:$U$55</definedName>
    <definedName name="_xlnm.Print_Area" localSheetId="1">'IS'!$A$1:$E$61</definedName>
    <definedName name="_xlnm.Print_Area" localSheetId="2">'SFP'!$A$1:$F$72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'CFS'!$71:$65536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'CFS'!$A$1:$E$48</definedName>
    <definedName name="Z_2BD2C2C3_AF9C_11D6_9CEF_00D009775214_.wvu.Rows" localSheetId="3" hidden="1">'CFS'!$69:$65536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'CFS'!$71:$65536,'CFS'!$58:$58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'EQS'!$A$1:$R$43</definedName>
    <definedName name="Z_9656BBF7_C4A3_41EC_B0C6_A21B380E3C2F_.wvu.Rows" localSheetId="3" hidden="1">'CFS'!$71:$65536,'CFS'!$58:$58</definedName>
  </definedNames>
  <calcPr fullCalcOnLoad="1"/>
</workbook>
</file>

<file path=xl/comments4.xml><?xml version="1.0" encoding="utf-8"?>
<comments xmlns="http://schemas.openxmlformats.org/spreadsheetml/2006/main">
  <authors>
    <author>Jordanka Petkova</author>
  </authors>
  <commentList>
    <comment ref="C51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за равнение с ОФС</t>
        </r>
      </text>
    </comment>
    <comment ref="C8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плюс 1 ед. за равнение на варанти с ОФС</t>
        </r>
      </text>
    </comment>
  </commentList>
</comments>
</file>

<file path=xl/sharedStrings.xml><?xml version="1.0" encoding="utf-8"?>
<sst xmlns="http://schemas.openxmlformats.org/spreadsheetml/2006/main" count="237" uniqueCount="204">
  <si>
    <t>АКТИВ</t>
  </si>
  <si>
    <t>Приложения</t>
  </si>
  <si>
    <t>BGN'000</t>
  </si>
  <si>
    <t>гр. София</t>
  </si>
  <si>
    <t>ул. Илиенско шосе 16</t>
  </si>
  <si>
    <t>Йорданка Петкова</t>
  </si>
  <si>
    <t>Весела Стоева</t>
  </si>
  <si>
    <t>д.и.н.Огнян Донев</t>
  </si>
  <si>
    <t xml:space="preserve">                                      д.и.н. Огнян Донев</t>
  </si>
  <si>
    <t>Венцислав Стоев</t>
  </si>
  <si>
    <t xml:space="preserve"> </t>
  </si>
  <si>
    <t>Преоценъчен резерв - имоти, машини и оборудване</t>
  </si>
  <si>
    <t>Борис Борисов</t>
  </si>
  <si>
    <t>Александър Чаушев</t>
  </si>
  <si>
    <t xml:space="preserve">                                                                              Йорданка Петкова</t>
  </si>
  <si>
    <t>15,16</t>
  </si>
  <si>
    <t>26 (а)</t>
  </si>
  <si>
    <t xml:space="preserve">      Борис Борисов</t>
  </si>
  <si>
    <t xml:space="preserve">           Йорданка Петкова</t>
  </si>
  <si>
    <t>Иван Бадински</t>
  </si>
  <si>
    <t>2020   BGN'000</t>
  </si>
  <si>
    <t>Стефан Вачев</t>
  </si>
  <si>
    <t>Александър Йотов</t>
  </si>
  <si>
    <t>26 (б)</t>
  </si>
  <si>
    <t>Нетни парични потоци (използвани във) / от финансова дейност</t>
  </si>
  <si>
    <t>2021   BGN'000</t>
  </si>
  <si>
    <t>Бисера Лазарова</t>
  </si>
  <si>
    <t>Симеон Донев</t>
  </si>
  <si>
    <t xml:space="preserve">Инг Банк Н.В. </t>
  </si>
  <si>
    <t>Ситибанк Н.А.</t>
  </si>
  <si>
    <t>8,9</t>
  </si>
  <si>
    <t>Наименование общества:</t>
  </si>
  <si>
    <t>СОФАРМА АO</t>
  </si>
  <si>
    <t>Совет  директоров:</t>
  </si>
  <si>
    <t>д-р эк. н.  Огнян Донев</t>
  </si>
  <si>
    <t>Исполнительный директор:</t>
  </si>
  <si>
    <t>д-р эк. н. Огнян Донев</t>
  </si>
  <si>
    <t>Прокурор:</t>
  </si>
  <si>
    <t>Финансовый директор:</t>
  </si>
  <si>
    <t xml:space="preserve">Главный бухгалтер: </t>
  </si>
  <si>
    <t>Начальник юридического отдела:</t>
  </si>
  <si>
    <t>Адрес управления:</t>
  </si>
  <si>
    <t>Адвокаты:</t>
  </si>
  <si>
    <t>Обслуживающие банки:</t>
  </si>
  <si>
    <t>Райффайзенбанк (Болгария)  ЕАД</t>
  </si>
  <si>
    <t>Банка ДСК ЕАO</t>
  </si>
  <si>
    <t>Юробанк и Еф Джи България АO</t>
  </si>
  <si>
    <t>Уникредит  АO</t>
  </si>
  <si>
    <t>Сибанк ЕАO</t>
  </si>
  <si>
    <t>Аудиторы:</t>
  </si>
  <si>
    <t>Бейкър Тили Клиту и Партньори ООO</t>
  </si>
  <si>
    <t>ПРЕДВАРИТЕЛЬНЫЙ ИНДИВИДУАЛЬНЫЙ ОТЧЕТ О СОВОКУПНОМ ДОХОДЕ</t>
  </si>
  <si>
    <t>за год, закончившийся 31 декабря 2021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</si>
  <si>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</si>
  <si>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</si>
  <si>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</si>
  <si>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на сырье и  материалы</t>
  </si>
  <si>
    <t>Расходы на внешние  услуги</t>
  </si>
  <si>
    <t>Расходы на персонал</t>
  </si>
  <si>
    <t>Расходы на амортизацию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</si>
  <si>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</si>
  <si>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</si>
  <si>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активов, не подпадающих под действие МСФО (IFRS) 9</t>
  </si>
  <si>
    <t>Финансовые доходы</t>
  </si>
  <si>
    <t>Финансовые расходы</t>
  </si>
  <si>
    <t>Финансовые доходы / (расходы), нетто</t>
  </si>
  <si>
    <t>Прибыль до налогообложения</t>
  </si>
  <si>
    <t>Расходы по налогу на прибыль</t>
  </si>
  <si>
    <t>Чистая прибыль за год</t>
  </si>
  <si>
    <t>Прочие компоненты совокупного дохода:</t>
  </si>
  <si>
    <t>Компоненты, которые  не могут быть реклассифицированы  в прибыль или убыток:</t>
  </si>
  <si>
    <t xml:space="preserve">Последующие переоценки недвижимости
машины и оборудование </t>
  </si>
  <si>
    <t>Чистое изменение справедливой стоимости прочих долгосрочных капиталовложений</t>
  </si>
  <si>
    <t>Последующие оценки обязательств пенсионных планов с установленными выплатами</t>
  </si>
  <si>
    <t>Налог на прибыль, относящийся к компонентам прочего совокупного дохода, которые не будут реклассифицированы</t>
  </si>
  <si>
    <t>Прочий совокупный доход за год, за вычетом налога</t>
  </si>
  <si>
    <t xml:space="preserve">ОБЩИЙ СОВОКУПНЬІЙ  ДОХОД ЗА ГОД </t>
  </si>
  <si>
    <t>Главная чистая прибыль на акцию                                                                               BGN                                                               BGN</t>
  </si>
  <si>
    <t>Приложения на страницах с 5 до 146 являются неотъемлемой частью финансового отчета.</t>
  </si>
  <si>
    <t xml:space="preserve">Исполнительный директор: </t>
  </si>
  <si>
    <t>д-р эк. н Огнян Донев</t>
  </si>
  <si>
    <t xml:space="preserve">Финансовый директор: </t>
  </si>
  <si>
    <t>Гл. бухгалтер:</t>
  </si>
  <si>
    <t>ПРЕДВАРИТЕЛЬНЫЙ ИНДИВИДУАЛЬНЫЙ ОТЧЕТ О ФИНАНСОВОМ СОСТОЯНИИ</t>
  </si>
  <si>
    <t>СОФАРМА АО</t>
  </si>
  <si>
    <t>31 декабря               2021
      BGN'000</t>
  </si>
  <si>
    <t>31 декабря               2020
      BGN'000</t>
  </si>
  <si>
    <t>Нетекущие активы</t>
  </si>
  <si>
    <t>Недвижимость, машины и оборудование</t>
  </si>
  <si>
    <t>Нематериальные активы</t>
  </si>
  <si>
    <t xml:space="preserve">Инвестиционная недвижимость </t>
  </si>
  <si>
    <t xml:space="preserve">Инвестиции в дочерние общества </t>
  </si>
  <si>
    <t>Инвестиции в ассоциированные и совместные предприятия</t>
  </si>
  <si>
    <t>Другие долгосрочные капитальные вложения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</si>
  <si>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</si>
  <si>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</si>
  <si>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Текущие активы</t>
  </si>
  <si>
    <t>Материальные запасы</t>
  </si>
  <si>
    <t>Дебиторская задолженность связанных предприятий</t>
  </si>
  <si>
    <t>Торговая дебиторская задолженность</t>
  </si>
  <si>
    <t>Предоставленные займы третьим лицам</t>
  </si>
  <si>
    <t xml:space="preserve">Прочая дебиторская задолженность и предоплаченные расходы 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</si>
  <si>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</si>
  <si>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</si>
  <si>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</si>
  <si>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СОБСТВЕННЬІЙ КАПИТАЛ </t>
  </si>
  <si>
    <t>Основной акционерный капитал</t>
  </si>
  <si>
    <t>Обратно выкупленные собственные акции</t>
  </si>
  <si>
    <t>Резервы</t>
  </si>
  <si>
    <t xml:space="preserve">Нераспределенная прибыль </t>
  </si>
  <si>
    <t>Другие компоненты капитала</t>
  </si>
  <si>
    <t>ПАССИВЬІ</t>
  </si>
  <si>
    <t>Долгосрочные обязательства</t>
  </si>
  <si>
    <t xml:space="preserve">Долгосрочные банковские займы </t>
  </si>
  <si>
    <t xml:space="preserve">Пассивы по отсроченным налогам </t>
  </si>
  <si>
    <t>Государственное финансирование</t>
  </si>
  <si>
    <t>Обязательства по договорам лизинга</t>
  </si>
  <si>
    <t>Долгосрочные обязательства перед персоналом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</si>
  <si>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</si>
  <si>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</si>
  <si>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</si>
  <si>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</si>
  <si>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</si>
  <si>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 xml:space="preserve">Обязательства по налогам </t>
  </si>
  <si>
    <t xml:space="preserve">Обязательства перед персоналом  и по социальному страхованию </t>
  </si>
  <si>
    <t xml:space="preserve">Прочие текущие обязательства </t>
  </si>
  <si>
    <t>ОБЩИЙ ПАССИВЬІ</t>
  </si>
  <si>
    <t>ОБЩИЙ СОБСТВЕННЬІЙ КАПИТАЛ И ПАССИВЬІ</t>
  </si>
  <si>
    <t>ПРЕДВАРИТЕЛЬНЫЙ ИНДИВИДУАЛЬНЫЙ ОТЧЕТ О ДЕНЕЖНЫХ ПОТОКАХ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</si>
  <si>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</si>
  <si>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</si>
  <si>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</si>
  <si>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</si>
  <si>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</si>
  <si>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</si>
  <si>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Уплаченный налог на прибыль, нетто</t>
  </si>
  <si>
    <t>Выплаченные проценты и банковские комиссии по кредитам на оборотный капитал</t>
  </si>
  <si>
    <t>Курсовые разницы, нетто</t>
  </si>
  <si>
    <t xml:space="preserve">Чистые  денежные потоки от операционной деяельности </t>
  </si>
  <si>
    <t>Прочие платежи/(поступления), нетто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</si>
  <si>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</si>
  <si>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</si>
  <si>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</si>
  <si>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нематериальных активов</t>
  </si>
  <si>
    <t>Приобретение инвестиционной недвижимости</t>
  </si>
  <si>
    <t>Выручка от продажи инвестиционной недвижимости</t>
  </si>
  <si>
    <t>Покупка акций ассоциированных компаний</t>
  </si>
  <si>
    <t>Поступления от продажи акций в ассоциированных дружества</t>
  </si>
  <si>
    <t>Покупка капитальных вложений</t>
  </si>
  <si>
    <t>Выручка от продажи капитальных вложений</t>
  </si>
  <si>
    <t>Покупка акций и долей в дочерних компаниях</t>
  </si>
  <si>
    <t>Выручка от продажи акций и долей в дочерних компаниях</t>
  </si>
  <si>
    <t xml:space="preserve">Дивидендные поступления от инвестиций в дочерние компании </t>
  </si>
  <si>
    <t xml:space="preserve">Дивидендные поступления от других долгосрочных капитальных вложений 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</si>
  <si>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</si>
  <si>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</si>
  <si>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</si>
  <si>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</si>
  <si>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Полученные проценты по предоставленным займам</t>
  </si>
  <si>
    <t>Поступления от платы за поручительство</t>
  </si>
  <si>
    <t>Чистые денежные потоки от / (использованные в) инвестиционной деятельности</t>
  </si>
  <si>
    <t>Денежные потоки от финансовой деятельности</t>
  </si>
  <si>
    <t>Поступления от долгосрочных банковских кредитов</t>
  </si>
  <si>
    <t>Погашение долгосрочных банковских кредитов</t>
  </si>
  <si>
    <t>(Погашение) / Поступления по краткосрочным банковским кредитам (овердрафт), нетто</t>
  </si>
  <si>
    <t>Уплаченные проценты и сборы по кредитам на инвестиционные цели</t>
  </si>
  <si>
    <t>Поступления от продажи выкупленных собственных акций</t>
  </si>
  <si>
    <t>Выплаченные дивиденды</t>
  </si>
  <si>
    <t>Платежи по договорам лизинга третьим лицам</t>
  </si>
  <si>
    <t>Государственные финансирование, полученные на земли сельскохозяйственного назначения</t>
  </si>
  <si>
    <t>Поступления/(платежи), нетто, относящиеся к прочим компонентам капитала (варранты)</t>
  </si>
  <si>
    <t>Чистое уменьшение денежных средств и денежных эквивалентов</t>
  </si>
  <si>
    <t>Денежные средства и их эквивалент по состоянию на 1 января</t>
  </si>
  <si>
    <t>Денежные средства и их эквиваленты по состоянию на 31 декабря</t>
  </si>
  <si>
    <t>ПРЕДВАРИТЕЛЬНЫЙ ИНДИВИДУАЛЬНЬІЙ ОТЧЕТ ОБ ИЗМЕНЕНИЯХ СОБСТВЕННОГО  КАПИТАЛА</t>
  </si>
  <si>
    <t>Сальдо на 1 яваря 2020 года</t>
  </si>
  <si>
    <t>Эффекты oбратно выкупленные собственные акции</t>
  </si>
  <si>
    <t>- приобретение выкупленных акций</t>
  </si>
  <si>
    <t>- проданные выкупленные акции</t>
  </si>
  <si>
    <t xml:space="preserve">Распределение прибыли на:     </t>
  </si>
  <si>
    <t xml:space="preserve"> - резервы</t>
  </si>
  <si>
    <t xml:space="preserve"> - дивиденды от прибыли за 2019 год</t>
  </si>
  <si>
    <t xml:space="preserve"> - шестимесячные дивиденды от прибыли за 2020 год </t>
  </si>
  <si>
    <t>Общий совокупный доход за год, в т.ч.:</t>
  </si>
  <si>
    <t xml:space="preserve">    - чистая прибыль за год </t>
  </si>
  <si>
    <t xml:space="preserve">    - прочие компоненты совокупного дохода, за вычетом налогов </t>
  </si>
  <si>
    <t>Перенос на счет нераспределенная прибыль</t>
  </si>
  <si>
    <t>Сальдо на 31 декабря 2020 года</t>
  </si>
  <si>
    <t>Изменения в собственном капитале за 2021 год</t>
  </si>
  <si>
    <t>Эффекты от проданных и выкупленных собственных акций, в том числе:</t>
  </si>
  <si>
    <t>Другие составляющие капитала, в т.ч.</t>
  </si>
  <si>
    <t xml:space="preserve"> - эмиссия стоимость</t>
  </si>
  <si>
    <t xml:space="preserve"> - транзакционный расходы</t>
  </si>
  <si>
    <t xml:space="preserve">Распределение прибыли для:            </t>
  </si>
  <si>
    <t>Сальдо на 31 декабря 2021 года</t>
  </si>
  <si>
    <t xml:space="preserve">Финансовый директор:                                                         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</si>
  <si>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</si>
  <si>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</si>
  <si>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</si>
  <si>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Дополнительные резервы</t>
  </si>
  <si>
    <t>Прочие компоненты капитала (резерв для выпущенных варрантов)</t>
  </si>
  <si>
    <t>Нераспределенная прибыль</t>
  </si>
  <si>
    <t>Общий собственный капитал</t>
  </si>
  <si>
    <t xml:space="preserve">Изменения  собственного капитала за 2020 год 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</si>
</sst>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7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29" borderId="1" applyNumberFormat="0" applyAlignment="0" applyProtection="0"/>
    <xf numFmtId="0" fontId="80" fillId="0" borderId="6" applyNumberFormat="0" applyFill="0" applyAlignment="0" applyProtection="0"/>
    <xf numFmtId="0" fontId="8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2" fillId="26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9" fillId="0" borderId="10" xfId="59" applyFont="1" applyBorder="1" applyAlignment="1">
      <alignment horizontal="left" vertical="center"/>
      <protection/>
    </xf>
    <xf numFmtId="0" fontId="8" fillId="0" borderId="0" xfId="65" applyFont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8" fillId="0" borderId="0" xfId="60" applyFont="1">
      <alignment/>
      <protection/>
    </xf>
    <xf numFmtId="179" fontId="8" fillId="0" borderId="0" xfId="60" applyNumberFormat="1" applyFont="1" applyAlignment="1">
      <alignment horizontal="right"/>
      <protection/>
    </xf>
    <xf numFmtId="0" fontId="9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0" applyFont="1">
      <alignment/>
      <protection/>
    </xf>
    <xf numFmtId="15" fontId="14" fillId="0" borderId="0" xfId="59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59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0" applyFont="1">
      <alignment/>
      <protection/>
    </xf>
    <xf numFmtId="0" fontId="9" fillId="0" borderId="0" xfId="60" applyFont="1">
      <alignment/>
      <protection/>
    </xf>
    <xf numFmtId="0" fontId="8" fillId="0" borderId="0" xfId="61" applyFont="1" applyAlignment="1" applyProtection="1">
      <alignment vertical="top"/>
      <protection locked="0"/>
    </xf>
    <xf numFmtId="0" fontId="7" fillId="0" borderId="0" xfId="61" applyFont="1" applyAlignment="1" applyProtection="1">
      <alignment vertical="top"/>
      <protection locked="0"/>
    </xf>
    <xf numFmtId="0" fontId="8" fillId="0" borderId="0" xfId="59" applyFont="1" applyAlignment="1">
      <alignment vertical="center"/>
      <protection/>
    </xf>
    <xf numFmtId="0" fontId="8" fillId="0" borderId="0" xfId="59" applyFont="1" applyAlignment="1">
      <alignment horizontal="left" vertical="center"/>
      <protection/>
    </xf>
    <xf numFmtId="0" fontId="20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59" applyFont="1" applyAlignment="1">
      <alignment vertical="center"/>
      <protection/>
    </xf>
    <xf numFmtId="0" fontId="21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1" applyFont="1" applyAlignment="1">
      <alignment horizontal="left"/>
      <protection/>
    </xf>
    <xf numFmtId="0" fontId="22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wrapText="1"/>
    </xf>
    <xf numFmtId="179" fontId="11" fillId="0" borderId="0" xfId="66" applyNumberFormat="1" applyFont="1" applyAlignment="1">
      <alignment horizontal="right" vertical="center" wrapText="1"/>
      <protection/>
    </xf>
    <xf numFmtId="0" fontId="28" fillId="0" borderId="0" xfId="60" applyFont="1" applyAlignment="1">
      <alignment vertical="top" wrapText="1"/>
      <protection/>
    </xf>
    <xf numFmtId="0" fontId="0" fillId="0" borderId="0" xfId="66" applyAlignment="1">
      <alignment horizontal="left" vertical="center"/>
      <protection/>
    </xf>
    <xf numFmtId="0" fontId="27" fillId="0" borderId="0" xfId="65" applyFont="1" applyAlignment="1" quotePrefix="1">
      <alignment horizontal="left" vertical="center"/>
      <protection/>
    </xf>
    <xf numFmtId="0" fontId="29" fillId="0" borderId="0" xfId="60" applyFont="1" applyAlignment="1">
      <alignment horizontal="center"/>
      <protection/>
    </xf>
    <xf numFmtId="179" fontId="8" fillId="0" borderId="0" xfId="60" applyNumberFormat="1" applyFont="1" applyAlignment="1">
      <alignment horizontal="right"/>
      <protection/>
    </xf>
    <xf numFmtId="0" fontId="30" fillId="0" borderId="0" xfId="60" applyFont="1" applyAlignment="1">
      <alignment vertical="top" wrapText="1"/>
      <protection/>
    </xf>
    <xf numFmtId="0" fontId="29" fillId="0" borderId="0" xfId="60" applyFont="1" applyAlignment="1">
      <alignment horizontal="center"/>
      <protection/>
    </xf>
    <xf numFmtId="0" fontId="28" fillId="0" borderId="0" xfId="60" applyFont="1" applyAlignment="1">
      <alignment vertical="top"/>
      <protection/>
    </xf>
    <xf numFmtId="0" fontId="30" fillId="0" borderId="0" xfId="60" applyFont="1" applyAlignment="1">
      <alignment vertical="top"/>
      <protection/>
    </xf>
    <xf numFmtId="0" fontId="8" fillId="0" borderId="0" xfId="59" applyFont="1" applyAlignment="1">
      <alignment horizontal="left" vertical="center" wrapText="1"/>
      <protection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21" fillId="0" borderId="0" xfId="66" applyNumberFormat="1" applyFont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34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6" fillId="0" borderId="0" xfId="60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4" applyNumberFormat="1" applyFont="1" applyBorder="1" applyAlignment="1">
      <alignment horizontal="right" vertical="center"/>
      <protection/>
    </xf>
    <xf numFmtId="209" fontId="11" fillId="0" borderId="0" xfId="64" applyNumberFormat="1" applyFont="1" applyAlignment="1">
      <alignment horizontal="right" vertical="center"/>
      <protection/>
    </xf>
    <xf numFmtId="209" fontId="11" fillId="0" borderId="12" xfId="64" applyNumberFormat="1" applyFont="1" applyBorder="1" applyAlignment="1">
      <alignment horizontal="right" vertical="center"/>
      <protection/>
    </xf>
    <xf numFmtId="209" fontId="11" fillId="0" borderId="11" xfId="64" applyNumberFormat="1" applyFont="1" applyBorder="1" applyAlignment="1">
      <alignment vertical="center"/>
      <protection/>
    </xf>
    <xf numFmtId="209" fontId="11" fillId="0" borderId="0" xfId="64" applyNumberFormat="1" applyFont="1" applyAlignment="1">
      <alignment vertical="center"/>
      <protection/>
    </xf>
    <xf numFmtId="209" fontId="11" fillId="0" borderId="10" xfId="64" applyNumberFormat="1" applyFont="1" applyBorder="1" applyAlignment="1">
      <alignment vertical="center"/>
      <protection/>
    </xf>
    <xf numFmtId="209" fontId="11" fillId="0" borderId="12" xfId="64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179" fontId="8" fillId="0" borderId="0" xfId="63" applyNumberFormat="1" applyFont="1" applyAlignment="1">
      <alignment horizontal="right"/>
      <protection/>
    </xf>
    <xf numFmtId="179" fontId="9" fillId="0" borderId="11" xfId="63" applyNumberFormat="1" applyFont="1" applyBorder="1" applyAlignment="1">
      <alignment horizontal="right"/>
      <protection/>
    </xf>
    <xf numFmtId="0" fontId="23" fillId="0" borderId="0" xfId="0" applyFont="1" applyAlignment="1">
      <alignment horizontal="center" wrapText="1"/>
    </xf>
    <xf numFmtId="0" fontId="35" fillId="0" borderId="0" xfId="67" applyFont="1" applyAlignment="1">
      <alignment horizontal="left" vertical="center"/>
      <protection/>
    </xf>
    <xf numFmtId="0" fontId="10" fillId="0" borderId="0" xfId="59" applyFont="1" applyAlignment="1">
      <alignment horizontal="left"/>
      <protection/>
    </xf>
    <xf numFmtId="0" fontId="10" fillId="0" borderId="0" xfId="59" applyFont="1" applyAlignment="1">
      <alignment horizontal="right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59" applyFont="1" applyAlignment="1">
      <alignment horizontal="right" vertical="center"/>
      <protection/>
    </xf>
    <xf numFmtId="0" fontId="7" fillId="0" borderId="0" xfId="59" applyFont="1" applyAlignment="1">
      <alignment vertical="center"/>
      <protection/>
    </xf>
    <xf numFmtId="0" fontId="5" fillId="0" borderId="0" xfId="60" applyFont="1" applyAlignment="1">
      <alignment vertical="top" wrapText="1"/>
      <protection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6" fillId="0" borderId="0" xfId="0" applyFont="1" applyAlignment="1">
      <alignment horizontal="left" vertical="center" wrapText="1"/>
    </xf>
    <xf numFmtId="179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1" applyFont="1" applyAlignment="1">
      <alignment vertical="top"/>
      <protection/>
    </xf>
    <xf numFmtId="0" fontId="5" fillId="0" borderId="0" xfId="61" applyFont="1" applyAlignment="1" applyProtection="1">
      <alignment vertical="top"/>
      <protection locked="0"/>
    </xf>
    <xf numFmtId="0" fontId="31" fillId="0" borderId="0" xfId="0" applyFont="1" applyAlignment="1">
      <alignment horizontal="center" vertical="top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9" fontId="8" fillId="0" borderId="0" xfId="70" applyFont="1" applyAlignment="1">
      <alignment/>
    </xf>
    <xf numFmtId="203" fontId="12" fillId="0" borderId="0" xfId="42" applyNumberFormat="1" applyFont="1" applyAlignment="1">
      <alignment horizontal="right"/>
    </xf>
    <xf numFmtId="0" fontId="8" fillId="0" borderId="0" xfId="59" applyFont="1" applyAlignment="1">
      <alignment vertical="center" wrapText="1"/>
      <protection/>
    </xf>
    <xf numFmtId="3" fontId="29" fillId="0" borderId="0" xfId="60" applyNumberFormat="1" applyFont="1" applyAlignment="1">
      <alignment horizontal="center"/>
      <protection/>
    </xf>
    <xf numFmtId="209" fontId="42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8" fillId="0" borderId="0" xfId="0" applyFont="1" applyAlignment="1">
      <alignment/>
    </xf>
    <xf numFmtId="179" fontId="41" fillId="0" borderId="0" xfId="0" applyNumberFormat="1" applyFont="1" applyAlignment="1">
      <alignment horizontal="left" vertical="center"/>
    </xf>
    <xf numFmtId="179" fontId="44" fillId="0" borderId="0" xfId="0" applyNumberFormat="1" applyFont="1" applyAlignment="1">
      <alignment horizontal="center"/>
    </xf>
    <xf numFmtId="179" fontId="39" fillId="0" borderId="0" xfId="0" applyNumberFormat="1" applyFont="1" applyAlignment="1">
      <alignment horizontal="center"/>
    </xf>
    <xf numFmtId="203" fontId="43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179" fontId="29" fillId="0" borderId="0" xfId="60" applyNumberFormat="1" applyFont="1" applyAlignment="1">
      <alignment horizontal="center"/>
      <protection/>
    </xf>
    <xf numFmtId="0" fontId="42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4" fillId="0" borderId="0" xfId="0" applyNumberFormat="1" applyFont="1" applyAlignment="1">
      <alignment horizontal="center"/>
    </xf>
    <xf numFmtId="9" fontId="39" fillId="0" borderId="0" xfId="70" applyFont="1" applyAlignment="1">
      <alignment/>
    </xf>
    <xf numFmtId="213" fontId="8" fillId="0" borderId="0" xfId="0" applyNumberFormat="1" applyFont="1" applyAlignment="1">
      <alignment/>
    </xf>
    <xf numFmtId="181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61" applyFont="1" applyAlignment="1">
      <alignment vertical="top"/>
      <protection/>
    </xf>
    <xf numFmtId="0" fontId="45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6" fillId="0" borderId="0" xfId="61" applyNumberFormat="1" applyFont="1" applyAlignment="1">
      <alignment horizontal="center" vertical="center" wrapText="1"/>
      <protection/>
    </xf>
    <xf numFmtId="179" fontId="26" fillId="0" borderId="0" xfId="61" applyNumberFormat="1" applyFont="1" applyAlignment="1">
      <alignment horizontal="right" vertical="center" wrapText="1"/>
      <protection/>
    </xf>
    <xf numFmtId="0" fontId="46" fillId="0" borderId="0" xfId="0" applyFont="1" applyAlignment="1">
      <alignment/>
    </xf>
    <xf numFmtId="179" fontId="3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3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right"/>
    </xf>
    <xf numFmtId="179" fontId="9" fillId="0" borderId="11" xfId="42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60" applyFont="1" applyAlignment="1">
      <alignment vertical="top" wrapText="1"/>
      <protection/>
    </xf>
    <xf numFmtId="206" fontId="9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37" fillId="0" borderId="0" xfId="59" applyFont="1" applyAlignment="1">
      <alignment vertical="center"/>
      <protection/>
    </xf>
    <xf numFmtId="179" fontId="8" fillId="0" borderId="0" xfId="63" applyNumberFormat="1" applyFont="1" applyAlignment="1">
      <alignment horizontal="center"/>
      <protection/>
    </xf>
    <xf numFmtId="0" fontId="31" fillId="0" borderId="0" xfId="61" applyFont="1" applyAlignment="1">
      <alignment horizontal="right" vertical="top" wrapText="1"/>
      <protection/>
    </xf>
    <xf numFmtId="0" fontId="31" fillId="0" borderId="0" xfId="61" applyFont="1" applyAlignment="1">
      <alignment horizontal="center" vertical="top" wrapText="1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203" fontId="48" fillId="0" borderId="0" xfId="0" applyNumberFormat="1" applyFont="1" applyAlignment="1">
      <alignment/>
    </xf>
    <xf numFmtId="0" fontId="47" fillId="0" borderId="0" xfId="61" applyFont="1">
      <alignment/>
      <protection/>
    </xf>
    <xf numFmtId="0" fontId="31" fillId="0" borderId="0" xfId="0" applyFont="1" applyAlignment="1">
      <alignment horizontal="right"/>
    </xf>
    <xf numFmtId="0" fontId="47" fillId="0" borderId="0" xfId="0" applyFont="1" applyAlignment="1">
      <alignment/>
    </xf>
    <xf numFmtId="0" fontId="31" fillId="0" borderId="0" xfId="61" applyFont="1" applyAlignment="1">
      <alignment vertical="center" wrapText="1"/>
      <protection/>
    </xf>
    <xf numFmtId="0" fontId="47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203" fontId="47" fillId="0" borderId="0" xfId="61" applyNumberFormat="1" applyFont="1" applyAlignment="1">
      <alignment vertical="center"/>
      <protection/>
    </xf>
    <xf numFmtId="203" fontId="47" fillId="0" borderId="0" xfId="0" applyNumberFormat="1" applyFont="1" applyAlignment="1">
      <alignment/>
    </xf>
    <xf numFmtId="0" fontId="47" fillId="0" borderId="0" xfId="61" applyFont="1" applyAlignment="1">
      <alignment vertical="center"/>
      <protection/>
    </xf>
    <xf numFmtId="0" fontId="31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50" fillId="0" borderId="0" xfId="0" applyFont="1" applyAlignment="1">
      <alignment/>
    </xf>
    <xf numFmtId="0" fontId="48" fillId="0" borderId="0" xfId="59" applyFont="1" applyAlignment="1">
      <alignment horizontal="right" vertical="center"/>
      <protection/>
    </xf>
    <xf numFmtId="203" fontId="51" fillId="0" borderId="0" xfId="61" applyNumberFormat="1" applyFont="1" applyAlignment="1">
      <alignment vertical="center"/>
      <protection/>
    </xf>
    <xf numFmtId="0" fontId="50" fillId="0" borderId="0" xfId="0" applyFont="1" applyAlignment="1">
      <alignment horizontal="left" vertical="center" wrapText="1"/>
    </xf>
    <xf numFmtId="0" fontId="49" fillId="0" borderId="0" xfId="61" applyFont="1" applyAlignment="1">
      <alignment vertical="top"/>
      <protection/>
    </xf>
    <xf numFmtId="0" fontId="47" fillId="0" borderId="0" xfId="61" applyFont="1" applyAlignment="1">
      <alignment vertical="top"/>
      <protection/>
    </xf>
    <xf numFmtId="0" fontId="50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79" fontId="52" fillId="0" borderId="0" xfId="61" applyNumberFormat="1" applyFont="1" applyAlignment="1">
      <alignment horizontal="right" vertical="center" wrapText="1"/>
      <protection/>
    </xf>
    <xf numFmtId="0" fontId="48" fillId="0" borderId="0" xfId="0" applyFont="1" applyAlignment="1">
      <alignment vertical="top"/>
    </xf>
    <xf numFmtId="0" fontId="47" fillId="0" borderId="0" xfId="61" applyFont="1" applyAlignment="1" quotePrefix="1">
      <alignment vertical="center" wrapText="1"/>
      <protection/>
    </xf>
    <xf numFmtId="0" fontId="48" fillId="0" borderId="0" xfId="62" applyFont="1" applyAlignment="1">
      <alignment vertical="center" wrapText="1"/>
      <protection/>
    </xf>
    <xf numFmtId="0" fontId="18" fillId="0" borderId="0" xfId="59" applyFont="1" applyAlignment="1">
      <alignment horizontal="right" vertical="center"/>
      <protection/>
    </xf>
    <xf numFmtId="0" fontId="18" fillId="0" borderId="0" xfId="59" applyFont="1" applyAlignment="1">
      <alignment horizontal="left" vertical="center"/>
      <protection/>
    </xf>
    <xf numFmtId="0" fontId="18" fillId="0" borderId="0" xfId="59" applyFont="1" applyAlignment="1">
      <alignment vertical="center"/>
      <protection/>
    </xf>
    <xf numFmtId="209" fontId="11" fillId="32" borderId="11" xfId="64" applyNumberFormat="1" applyFont="1" applyFill="1" applyBorder="1" applyAlignment="1">
      <alignment vertical="center"/>
      <protection/>
    </xf>
    <xf numFmtId="0" fontId="8" fillId="32" borderId="0" xfId="60" applyFont="1" applyFill="1">
      <alignment/>
      <protection/>
    </xf>
    <xf numFmtId="0" fontId="0" fillId="0" borderId="10" xfId="66" applyFont="1" applyBorder="1" applyAlignment="1">
      <alignment horizontal="left" vertical="center"/>
      <protection/>
    </xf>
    <xf numFmtId="0" fontId="8" fillId="0" borderId="0" xfId="0" applyFont="1" applyAlignment="1">
      <alignment horizontal="left"/>
    </xf>
    <xf numFmtId="179" fontId="16" fillId="0" borderId="0" xfId="0" applyNumberFormat="1" applyFont="1" applyAlignment="1">
      <alignment horizontal="right" vertical="top" wrapText="1"/>
    </xf>
    <xf numFmtId="0" fontId="49" fillId="0" borderId="0" xfId="62" applyFont="1" applyAlignment="1">
      <alignment horizontal="left" vertical="center" wrapText="1"/>
      <protection/>
    </xf>
    <xf numFmtId="0" fontId="49" fillId="0" borderId="0" xfId="0" applyFont="1" applyAlignment="1">
      <alignment horizontal="right"/>
    </xf>
    <xf numFmtId="179" fontId="47" fillId="0" borderId="10" xfId="44" applyNumberFormat="1" applyFont="1" applyBorder="1" applyAlignment="1">
      <alignment horizontal="right"/>
    </xf>
    <xf numFmtId="179" fontId="47" fillId="0" borderId="0" xfId="44" applyNumberFormat="1" applyFont="1" applyAlignment="1">
      <alignment horizontal="right"/>
    </xf>
    <xf numFmtId="179" fontId="48" fillId="0" borderId="0" xfId="44" applyNumberFormat="1" applyFont="1" applyAlignment="1">
      <alignment horizontal="right"/>
    </xf>
    <xf numFmtId="179" fontId="31" fillId="0" borderId="10" xfId="44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03" fontId="9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203" fontId="16" fillId="0" borderId="0" xfId="0" applyNumberFormat="1" applyFont="1" applyBorder="1" applyAlignment="1">
      <alignment horizontal="center"/>
    </xf>
    <xf numFmtId="179" fontId="9" fillId="0" borderId="0" xfId="42" applyNumberFormat="1" applyFont="1" applyBorder="1" applyAlignment="1">
      <alignment/>
    </xf>
    <xf numFmtId="179" fontId="9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right"/>
    </xf>
    <xf numFmtId="209" fontId="11" fillId="32" borderId="0" xfId="64" applyNumberFormat="1" applyFont="1" applyFill="1" applyBorder="1" applyAlignment="1">
      <alignment vertical="center"/>
      <protection/>
    </xf>
    <xf numFmtId="0" fontId="16" fillId="0" borderId="0" xfId="60" applyFont="1">
      <alignment/>
      <protection/>
    </xf>
    <xf numFmtId="0" fontId="5" fillId="0" borderId="0" xfId="60" applyFont="1">
      <alignment/>
      <protection/>
    </xf>
    <xf numFmtId="0" fontId="16" fillId="0" borderId="0" xfId="60" applyFont="1" applyAlignment="1">
      <alignment horizontal="left" wrapText="1"/>
      <protection/>
    </xf>
    <xf numFmtId="179" fontId="9" fillId="0" borderId="10" xfId="63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9" fillId="0" borderId="13" xfId="63" applyNumberFormat="1" applyFont="1" applyBorder="1" applyAlignment="1">
      <alignment horizontal="right"/>
      <protection/>
    </xf>
    <xf numFmtId="3" fontId="12" fillId="0" borderId="0" xfId="0" applyNumberFormat="1" applyFont="1" applyFill="1" applyAlignment="1">
      <alignment horizontal="right"/>
    </xf>
    <xf numFmtId="179" fontId="36" fillId="0" borderId="0" xfId="0" applyNumberFormat="1" applyFont="1" applyBorder="1" applyAlignment="1">
      <alignment horizontal="center"/>
    </xf>
    <xf numFmtId="206" fontId="9" fillId="0" borderId="0" xfId="0" applyNumberFormat="1" applyFont="1" applyFill="1" applyAlignment="1">
      <alignment horizontal="right"/>
    </xf>
    <xf numFmtId="0" fontId="37" fillId="0" borderId="0" xfId="0" applyFont="1" applyFill="1" applyAlignment="1">
      <alignment horizontal="center"/>
    </xf>
    <xf numFmtId="3" fontId="2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179" fontId="52" fillId="0" borderId="0" xfId="61" applyNumberFormat="1" applyFont="1" applyAlignment="1">
      <alignment horizontal="center" vertical="center" wrapText="1"/>
      <protection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203" fontId="9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179" fontId="8" fillId="0" borderId="10" xfId="0" applyNumberFormat="1" applyFont="1" applyFill="1" applyBorder="1" applyAlignment="1">
      <alignment horizontal="right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6" fillId="0" borderId="11" xfId="0" applyNumberFormat="1" applyFont="1" applyBorder="1" applyAlignment="1">
      <alignment horizontal="center"/>
    </xf>
    <xf numFmtId="179" fontId="16" fillId="0" borderId="0" xfId="0" applyNumberFormat="1" applyFont="1" applyAlignment="1">
      <alignment horizontal="center"/>
    </xf>
    <xf numFmtId="9" fontId="9" fillId="0" borderId="0" xfId="70" applyFont="1" applyAlignment="1">
      <alignment/>
    </xf>
    <xf numFmtId="179" fontId="9" fillId="0" borderId="0" xfId="42" applyNumberFormat="1" applyFont="1" applyAlignment="1">
      <alignment/>
    </xf>
    <xf numFmtId="179" fontId="8" fillId="0" borderId="0" xfId="42" applyNumberFormat="1" applyFont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/>
    </xf>
    <xf numFmtId="179" fontId="9" fillId="0" borderId="12" xfId="0" applyNumberFormat="1" applyFont="1" applyBorder="1" applyAlignment="1">
      <alignment horizontal="right"/>
    </xf>
    <xf numFmtId="203" fontId="8" fillId="0" borderId="0" xfId="42" applyNumberFormat="1" applyFont="1" applyAlignment="1">
      <alignment/>
    </xf>
    <xf numFmtId="203" fontId="12" fillId="0" borderId="0" xfId="42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50" fillId="0" borderId="0" xfId="0" applyFont="1" applyBorder="1" applyAlignment="1">
      <alignment horizontal="center" vertical="center" wrapText="1"/>
    </xf>
    <xf numFmtId="0" fontId="47" fillId="0" borderId="0" xfId="61" applyFont="1" applyBorder="1" applyAlignment="1">
      <alignment vertical="top"/>
      <protection/>
    </xf>
    <xf numFmtId="0" fontId="10" fillId="0" borderId="0" xfId="63" applyFont="1" applyBorder="1">
      <alignment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179" fontId="47" fillId="0" borderId="0" xfId="44" applyNumberFormat="1" applyFont="1" applyAlignment="1">
      <alignment horizontal="right" vertical="center"/>
    </xf>
    <xf numFmtId="179" fontId="0" fillId="0" borderId="0" xfId="66" applyNumberFormat="1" applyAlignment="1">
      <alignment horizontal="left" vertical="center"/>
      <protection/>
    </xf>
    <xf numFmtId="179" fontId="29" fillId="0" borderId="0" xfId="60" applyNumberFormat="1" applyFont="1" applyAlignment="1">
      <alignment horizontal="center"/>
      <protection/>
    </xf>
    <xf numFmtId="0" fontId="18" fillId="0" borderId="0" xfId="0" applyFont="1" applyAlignment="1">
      <alignment/>
    </xf>
    <xf numFmtId="0" fontId="8" fillId="0" borderId="0" xfId="60" applyFont="1" applyAlignment="1">
      <alignment/>
      <protection/>
    </xf>
    <xf numFmtId="179" fontId="31" fillId="0" borderId="10" xfId="0" applyNumberFormat="1" applyFont="1" applyBorder="1" applyAlignment="1">
      <alignment horizontal="center"/>
    </xf>
    <xf numFmtId="179" fontId="47" fillId="0" borderId="0" xfId="0" applyNumberFormat="1" applyFont="1" applyAlignment="1">
      <alignment horizontal="center"/>
    </xf>
    <xf numFmtId="179" fontId="31" fillId="0" borderId="0" xfId="0" applyNumberFormat="1" applyFont="1" applyAlignment="1">
      <alignment horizontal="center"/>
    </xf>
    <xf numFmtId="179" fontId="31" fillId="0" borderId="0" xfId="0" applyNumberFormat="1" applyFont="1" applyAlignment="1">
      <alignment/>
    </xf>
    <xf numFmtId="179" fontId="47" fillId="0" borderId="0" xfId="0" applyNumberFormat="1" applyFont="1" applyAlignment="1">
      <alignment/>
    </xf>
    <xf numFmtId="179" fontId="47" fillId="0" borderId="10" xfId="0" applyNumberFormat="1" applyFont="1" applyBorder="1" applyAlignment="1">
      <alignment horizontal="center"/>
    </xf>
    <xf numFmtId="179" fontId="48" fillId="0" borderId="0" xfId="44" applyNumberFormat="1" applyFont="1" applyAlignment="1">
      <alignment horizontal="right" vertical="center"/>
    </xf>
    <xf numFmtId="179" fontId="47" fillId="0" borderId="10" xfId="44" applyNumberFormat="1" applyFont="1" applyBorder="1" applyAlignment="1">
      <alignment horizontal="right" vertical="center"/>
    </xf>
    <xf numFmtId="179" fontId="47" fillId="0" borderId="0" xfId="44" applyNumberFormat="1" applyFont="1" applyAlignment="1">
      <alignment horizontal="center"/>
    </xf>
    <xf numFmtId="179" fontId="48" fillId="0" borderId="0" xfId="44" applyNumberFormat="1" applyFont="1" applyAlignment="1">
      <alignment horizontal="right" vertical="center"/>
    </xf>
    <xf numFmtId="179" fontId="48" fillId="0" borderId="0" xfId="0" applyNumberFormat="1" applyFont="1" applyAlignment="1">
      <alignment/>
    </xf>
    <xf numFmtId="179" fontId="31" fillId="0" borderId="0" xfId="44" applyNumberFormat="1" applyFont="1" applyAlignment="1">
      <alignment horizontal="right"/>
    </xf>
    <xf numFmtId="179" fontId="31" fillId="0" borderId="0" xfId="0" applyNumberFormat="1" applyFont="1" applyAlignment="1">
      <alignment horizontal="center"/>
    </xf>
    <xf numFmtId="179" fontId="31" fillId="0" borderId="0" xfId="0" applyNumberFormat="1" applyFont="1" applyAlignment="1">
      <alignment/>
    </xf>
    <xf numFmtId="179" fontId="47" fillId="0" borderId="0" xfId="44" applyNumberFormat="1" applyFont="1" applyAlignment="1">
      <alignment horizontal="center" vertical="center"/>
    </xf>
    <xf numFmtId="179" fontId="31" fillId="0" borderId="13" xfId="0" applyNumberFormat="1" applyFont="1" applyBorder="1" applyAlignment="1">
      <alignment horizontal="center"/>
    </xf>
    <xf numFmtId="179" fontId="48" fillId="0" borderId="10" xfId="44" applyNumberFormat="1" applyFont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181" fontId="12" fillId="0" borderId="0" xfId="42" applyFont="1" applyAlignment="1">
      <alignment horizontal="right"/>
    </xf>
    <xf numFmtId="206" fontId="9" fillId="33" borderId="0" xfId="0" applyNumberFormat="1" applyFont="1" applyFill="1" applyAlignment="1">
      <alignment horizontal="right"/>
    </xf>
    <xf numFmtId="0" fontId="30" fillId="0" borderId="0" xfId="60" applyFont="1" applyAlignment="1">
      <alignment vertical="top"/>
      <protection/>
    </xf>
    <xf numFmtId="203" fontId="9" fillId="0" borderId="10" xfId="0" applyNumberFormat="1" applyFont="1" applyFill="1" applyBorder="1" applyAlignment="1">
      <alignment horizontal="right"/>
    </xf>
    <xf numFmtId="179" fontId="47" fillId="0" borderId="0" xfId="44" applyNumberFormat="1" applyFont="1" applyFill="1" applyAlignment="1">
      <alignment horizontal="right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1" fillId="0" borderId="0" xfId="0" applyFont="1" applyAlignment="1">
      <alignment horizontal="center" vertical="top"/>
    </xf>
    <xf numFmtId="179" fontId="16" fillId="0" borderId="0" xfId="0" applyNumberFormat="1" applyFont="1" applyAlignment="1">
      <alignment horizontal="right" vertical="top" wrapText="1"/>
    </xf>
    <xf numFmtId="179" fontId="5" fillId="0" borderId="0" xfId="0" applyNumberFormat="1" applyFont="1" applyAlignment="1">
      <alignment horizontal="right" vertical="top" wrapText="1"/>
    </xf>
    <xf numFmtId="15" fontId="34" fillId="0" borderId="0" xfId="59" applyNumberFormat="1" applyFont="1" applyAlignment="1">
      <alignment horizontal="right" vertical="center" wrapText="1"/>
      <protection/>
    </xf>
    <xf numFmtId="0" fontId="31" fillId="0" borderId="0" xfId="61" applyFont="1" applyAlignment="1">
      <alignment horizontal="right" vertical="top" wrapText="1"/>
      <protection/>
    </xf>
    <xf numFmtId="203" fontId="31" fillId="0" borderId="0" xfId="44" applyNumberFormat="1" applyFont="1" applyAlignment="1">
      <alignment horizontal="right" vertical="top" wrapText="1"/>
    </xf>
    <xf numFmtId="0" fontId="31" fillId="0" borderId="0" xfId="61" applyFont="1" applyFill="1" applyAlignment="1">
      <alignment horizontal="right" vertical="top" wrapText="1"/>
      <protection/>
    </xf>
    <xf numFmtId="0" fontId="9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FS_SOPHARMA_2005 (2)" xfId="63"/>
    <cellStyle name="Normal_P&amp;L" xfId="64"/>
    <cellStyle name="Normal_P&amp;L_Financial statements_bg model 2002" xfId="65"/>
    <cellStyle name="Normal_Sheet2" xfId="66"/>
    <cellStyle name="Normal_SOPHARMA_FS_01_12_2007_predvaritelen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AUDSERVER\Audit-Share\My%20Documents\MESECHNI%20OTCHETI%202011\IV-to%20tr-e\m.12\SOPHARMA_FS%2031.12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afileserver\Audit-Share\My%20Documents\MESECHNI%20OTCHETI%202007\IV-to%20tr-e%202007\m.12\SOPHARMA_FS_01_12_2007_predvaritel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etkova\Documents\&#1054;&#1044;&#1048;&#1058;%20&#1057;&#1054;&#1060;&#1040;&#1056;&#1052;&#1040;%20-%202021\&#1054;&#1058;&#1063;&#1045;&#1058;%20&#1050;&#1066;&#1052;%2030.09.2021%20&#1075;\PETKOVA%20%20RABOTEN-31.1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2">
        <row r="63">
          <cell r="A63" t="str">
            <v>Борис Борисов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50">
          <cell r="A50" t="str">
            <v>Йорданка Петкова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 - събития след 31.12.2020 г"/>
      <sheetName val="46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6" zoomScaleNormal="76" zoomScalePageLayoutView="0" workbookViewId="0" topLeftCell="A1">
      <selection activeCell="A1" sqref="A1"/>
    </sheetView>
  </sheetViews>
  <sheetFormatPr defaultColWidth="0" defaultRowHeight="12.75" customHeight="1" zeroHeight="1"/>
  <cols>
    <col min="1" max="2" width="9.28125" style="27" customWidth="1"/>
    <col min="3" max="3" width="16.57421875" style="27" customWidth="1"/>
    <col min="4" max="9" width="9.28125" style="27" customWidth="1"/>
    <col min="10" max="16384" width="9.28125" style="27" hidden="1" customWidth="1"/>
  </cols>
  <sheetData>
    <row r="1" spans="1:8" ht="18.75">
      <c r="A1" s="25" t="s">
        <v>31</v>
      </c>
      <c r="B1" s="26"/>
      <c r="C1" s="26"/>
      <c r="D1" s="31" t="s">
        <v>32</v>
      </c>
      <c r="E1" s="26"/>
      <c r="F1" s="26"/>
      <c r="G1" s="26"/>
      <c r="H1" s="26"/>
    </row>
    <row r="2" ht="12.75"/>
    <row r="3" ht="12.75"/>
    <row r="4" ht="12.75"/>
    <row r="5" spans="1:9" ht="18.75">
      <c r="A5" s="28" t="s">
        <v>33</v>
      </c>
      <c r="D5" s="16" t="s">
        <v>34</v>
      </c>
      <c r="E5" s="57"/>
      <c r="F5" s="29"/>
      <c r="G5" s="29"/>
      <c r="H5" s="29"/>
      <c r="I5" s="29"/>
    </row>
    <row r="6" spans="1:9" ht="17.25" customHeight="1">
      <c r="A6" s="28"/>
      <c r="D6" s="16" t="s">
        <v>6</v>
      </c>
      <c r="E6" s="57"/>
      <c r="F6" s="29"/>
      <c r="G6" s="29"/>
      <c r="H6" s="29"/>
      <c r="I6" s="29"/>
    </row>
    <row r="7" spans="1:9" ht="18.75">
      <c r="A7" s="28"/>
      <c r="D7" s="16" t="s">
        <v>13</v>
      </c>
      <c r="E7" s="57"/>
      <c r="F7" s="29"/>
      <c r="G7" s="29"/>
      <c r="H7" s="29"/>
      <c r="I7" s="29"/>
    </row>
    <row r="8" spans="1:9" ht="18.75">
      <c r="A8" s="28"/>
      <c r="D8" s="16" t="s">
        <v>26</v>
      </c>
      <c r="E8" s="57"/>
      <c r="F8" s="29"/>
      <c r="G8" s="29"/>
      <c r="H8" s="29"/>
      <c r="I8" s="29"/>
    </row>
    <row r="9" spans="1:9" ht="16.5">
      <c r="A9" s="30"/>
      <c r="D9" s="16" t="s">
        <v>19</v>
      </c>
      <c r="E9" s="57"/>
      <c r="F9" s="30"/>
      <c r="G9" s="29"/>
      <c r="H9" s="29"/>
      <c r="I9" s="29"/>
    </row>
    <row r="10" spans="1:9" ht="18.75">
      <c r="A10" s="28"/>
      <c r="D10" s="29"/>
      <c r="E10" s="29"/>
      <c r="F10" s="29"/>
      <c r="G10" s="29"/>
      <c r="H10" s="29"/>
      <c r="I10" s="29"/>
    </row>
    <row r="11" spans="1:9" ht="18.75">
      <c r="A11" s="28"/>
      <c r="D11" s="16"/>
      <c r="E11" s="16"/>
      <c r="F11" s="16"/>
      <c r="G11" s="29"/>
      <c r="H11" s="29"/>
      <c r="I11" s="29"/>
    </row>
    <row r="12" spans="1:7" ht="18.75">
      <c r="A12" s="28" t="s">
        <v>35</v>
      </c>
      <c r="D12" s="16" t="s">
        <v>36</v>
      </c>
      <c r="E12" s="54"/>
      <c r="F12" s="54"/>
      <c r="G12" s="55"/>
    </row>
    <row r="13" spans="4:9" ht="16.5">
      <c r="D13" s="16"/>
      <c r="E13" s="54"/>
      <c r="F13" s="54"/>
      <c r="G13" s="57"/>
      <c r="H13" s="29"/>
      <c r="I13" s="29"/>
    </row>
    <row r="14" spans="4:9" ht="16.5">
      <c r="D14" s="16"/>
      <c r="E14" s="54"/>
      <c r="F14" s="54"/>
      <c r="G14" s="57"/>
      <c r="H14" s="29"/>
      <c r="I14" s="29"/>
    </row>
    <row r="15" spans="1:9" ht="18.75">
      <c r="A15" s="28" t="s">
        <v>37</v>
      </c>
      <c r="D15" s="16" t="s">
        <v>27</v>
      </c>
      <c r="E15" s="54"/>
      <c r="F15" s="54"/>
      <c r="G15" s="57"/>
      <c r="H15" s="29"/>
      <c r="I15" s="29"/>
    </row>
    <row r="16" spans="4:9" ht="16.5">
      <c r="D16" s="16"/>
      <c r="E16" s="54"/>
      <c r="F16" s="54"/>
      <c r="G16" s="57"/>
      <c r="H16" s="29"/>
      <c r="I16" s="29"/>
    </row>
    <row r="17" spans="1:9" ht="18.75">
      <c r="A17" s="28" t="s">
        <v>38</v>
      </c>
      <c r="D17" s="16" t="s">
        <v>12</v>
      </c>
      <c r="E17" s="54"/>
      <c r="F17" s="54"/>
      <c r="G17" s="57"/>
      <c r="H17" s="29"/>
      <c r="I17" s="29"/>
    </row>
    <row r="18" spans="1:9" ht="18.75">
      <c r="A18" s="28"/>
      <c r="D18" s="16"/>
      <c r="E18" s="54"/>
      <c r="F18" s="54"/>
      <c r="G18" s="57"/>
      <c r="H18" s="29"/>
      <c r="I18" s="29"/>
    </row>
    <row r="19" spans="1:9" ht="18.75">
      <c r="A19" s="28"/>
      <c r="D19" s="16"/>
      <c r="E19" s="54"/>
      <c r="F19" s="54"/>
      <c r="G19" s="57"/>
      <c r="H19" s="29"/>
      <c r="I19" s="29"/>
    </row>
    <row r="20" spans="1:9" ht="18.75">
      <c r="A20" s="28" t="s">
        <v>39</v>
      </c>
      <c r="B20" s="28"/>
      <c r="C20" s="28"/>
      <c r="D20" s="16" t="s">
        <v>5</v>
      </c>
      <c r="E20" s="54"/>
      <c r="F20" s="54"/>
      <c r="G20" s="57"/>
      <c r="H20" s="29"/>
      <c r="I20" s="29"/>
    </row>
    <row r="21" spans="1:9" ht="18.75">
      <c r="A21" s="28"/>
      <c r="B21" s="28"/>
      <c r="C21" s="28"/>
      <c r="D21" s="16"/>
      <c r="E21" s="54"/>
      <c r="F21" s="54"/>
      <c r="G21" s="57"/>
      <c r="H21" s="29"/>
      <c r="I21" s="29"/>
    </row>
    <row r="22" spans="1:9" ht="18.75">
      <c r="A22" s="28"/>
      <c r="B22" s="28"/>
      <c r="C22" s="28"/>
      <c r="D22" s="16"/>
      <c r="E22" s="54"/>
      <c r="F22" s="54"/>
      <c r="G22" s="57"/>
      <c r="H22" s="29"/>
      <c r="I22" s="29"/>
    </row>
    <row r="23" spans="1:9" ht="18.75">
      <c r="A23" s="28" t="s">
        <v>40</v>
      </c>
      <c r="B23" s="28"/>
      <c r="C23" s="28"/>
      <c r="D23" s="16" t="s">
        <v>22</v>
      </c>
      <c r="E23" s="54"/>
      <c r="F23" s="54"/>
      <c r="G23" s="57"/>
      <c r="H23" s="29"/>
      <c r="I23" s="29"/>
    </row>
    <row r="24" spans="1:9" ht="18.75">
      <c r="A24" s="28"/>
      <c r="B24" s="28"/>
      <c r="C24" s="28"/>
      <c r="D24" s="16"/>
      <c r="E24" s="54"/>
      <c r="F24" s="54"/>
      <c r="G24" s="57"/>
      <c r="H24" s="29"/>
      <c r="I24" s="29"/>
    </row>
    <row r="25" spans="1:9" ht="18.75">
      <c r="A25" s="28"/>
      <c r="D25" s="16"/>
      <c r="E25" s="54"/>
      <c r="F25" s="54"/>
      <c r="G25" s="55"/>
      <c r="H25" s="28"/>
      <c r="I25" s="28"/>
    </row>
    <row r="26" spans="1:7" ht="18.75">
      <c r="A26" s="28" t="s">
        <v>41</v>
      </c>
      <c r="D26" s="16" t="s">
        <v>3</v>
      </c>
      <c r="E26" s="54"/>
      <c r="F26" s="54"/>
      <c r="G26" s="55"/>
    </row>
    <row r="27" spans="1:7" ht="18.75">
      <c r="A27" s="28"/>
      <c r="D27" s="16" t="s">
        <v>4</v>
      </c>
      <c r="E27" s="54"/>
      <c r="F27" s="54"/>
      <c r="G27" s="55"/>
    </row>
    <row r="28" spans="1:7" ht="18.75">
      <c r="A28" s="28"/>
      <c r="D28" s="29"/>
      <c r="E28" s="57"/>
      <c r="F28" s="57"/>
      <c r="G28" s="55"/>
    </row>
    <row r="29" spans="1:7" ht="18.75">
      <c r="A29" s="28"/>
      <c r="D29" s="16"/>
      <c r="E29" s="55"/>
      <c r="F29" s="55"/>
      <c r="G29" s="55"/>
    </row>
    <row r="30" spans="1:7" ht="18.75">
      <c r="A30" s="28" t="s">
        <v>42</v>
      </c>
      <c r="C30" s="62"/>
      <c r="D30" s="16" t="s">
        <v>9</v>
      </c>
      <c r="E30" s="54"/>
      <c r="F30" s="55"/>
      <c r="G30" s="55"/>
    </row>
    <row r="31" spans="1:7" ht="18.75">
      <c r="A31" s="28"/>
      <c r="C31" s="62"/>
      <c r="D31" s="16" t="s">
        <v>21</v>
      </c>
      <c r="E31" s="54"/>
      <c r="F31" s="55"/>
      <c r="G31" s="58"/>
    </row>
    <row r="32" spans="1:7" ht="18.75">
      <c r="A32" s="28"/>
      <c r="D32" s="16"/>
      <c r="E32" s="58"/>
      <c r="F32" s="55"/>
      <c r="G32" s="58"/>
    </row>
    <row r="33" spans="1:9" ht="18.75">
      <c r="A33" s="28" t="s">
        <v>43</v>
      </c>
      <c r="D33" s="16" t="s">
        <v>44</v>
      </c>
      <c r="E33" s="54"/>
      <c r="F33" s="54"/>
      <c r="G33" s="54"/>
      <c r="H33" s="28"/>
      <c r="I33" s="28"/>
    </row>
    <row r="34" spans="1:9" ht="18.75">
      <c r="A34" s="28"/>
      <c r="D34" s="16" t="s">
        <v>45</v>
      </c>
      <c r="E34" s="54"/>
      <c r="F34" s="54"/>
      <c r="G34" s="54"/>
      <c r="H34" s="28"/>
      <c r="I34" s="28"/>
    </row>
    <row r="35" spans="1:7" ht="18.75">
      <c r="A35" s="28"/>
      <c r="D35" s="16" t="s">
        <v>46</v>
      </c>
      <c r="E35" s="54"/>
      <c r="F35" s="54"/>
      <c r="G35" s="54"/>
    </row>
    <row r="36" spans="1:7" ht="18.75">
      <c r="A36" s="28"/>
      <c r="D36" s="16" t="s">
        <v>28</v>
      </c>
      <c r="E36" s="54"/>
      <c r="F36" s="54"/>
      <c r="G36" s="54"/>
    </row>
    <row r="37" spans="1:7" ht="18.75">
      <c r="A37" s="28"/>
      <c r="D37" s="16" t="s">
        <v>47</v>
      </c>
      <c r="E37" s="54"/>
      <c r="F37" s="54"/>
      <c r="G37" s="54"/>
    </row>
    <row r="38" spans="1:7" ht="18.75">
      <c r="A38" s="28"/>
      <c r="D38" s="16" t="s">
        <v>29</v>
      </c>
      <c r="E38" s="54"/>
      <c r="F38" s="54"/>
      <c r="G38" s="54"/>
    </row>
    <row r="39" spans="1:7" ht="18.75">
      <c r="A39" s="28"/>
      <c r="D39" s="16" t="s">
        <v>48</v>
      </c>
      <c r="E39" s="54"/>
      <c r="F39" s="54"/>
      <c r="G39" s="54"/>
    </row>
    <row r="40" spans="1:7" ht="18.75">
      <c r="A40" s="28"/>
      <c r="D40" s="16"/>
      <c r="E40" s="58"/>
      <c r="F40" s="55"/>
      <c r="G40" s="58"/>
    </row>
    <row r="41" spans="1:7" ht="18.75">
      <c r="A41" s="28" t="s">
        <v>49</v>
      </c>
      <c r="D41" s="29" t="s">
        <v>50</v>
      </c>
      <c r="E41" s="146"/>
      <c r="F41" s="58"/>
      <c r="G41" s="58"/>
    </row>
    <row r="42" spans="1:7" ht="18.75">
      <c r="A42" s="28"/>
      <c r="E42" s="58"/>
      <c r="F42" s="55"/>
      <c r="G42" s="58"/>
    </row>
    <row r="43" spans="1:6" ht="18.75">
      <c r="A43" s="28"/>
      <c r="F43" s="28"/>
    </row>
    <row r="44" spans="1:6" ht="18.75">
      <c r="A44" s="28"/>
      <c r="F44" s="28"/>
    </row>
    <row r="45" spans="1:6" ht="18.75">
      <c r="A45" s="28"/>
      <c r="F45" s="28"/>
    </row>
    <row r="46" spans="1:6" ht="18.75">
      <c r="A46" s="28"/>
      <c r="F46" s="28"/>
    </row>
    <row r="47" spans="1:6" ht="18.75">
      <c r="A47" s="28"/>
      <c r="F47" s="28"/>
    </row>
    <row r="48" spans="1:6" ht="18.75">
      <c r="A48" s="28"/>
      <c r="F48" s="28"/>
    </row>
    <row r="49" spans="1:6" ht="18.75">
      <c r="A49" s="28"/>
      <c r="F49" s="28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1" ht="12.75" customHeight="1"/>
    <row r="72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="86" zoomScaleSheetLayoutView="86" zoomScalePageLayoutView="0" workbookViewId="0" topLeftCell="A1">
      <selection activeCell="C24" sqref="C24"/>
    </sheetView>
  </sheetViews>
  <sheetFormatPr defaultColWidth="9.140625" defaultRowHeight="12.75"/>
  <cols>
    <col min="1" max="1" width="61.7109375" style="14" customWidth="1"/>
    <col min="2" max="2" width="10.8515625" style="37" customWidth="1"/>
    <col min="3" max="3" width="11.8515625" style="37" customWidth="1"/>
    <col min="4" max="4" width="1.8515625" style="37" customWidth="1"/>
    <col min="5" max="6" width="10.00390625" style="37" customWidth="1"/>
    <col min="7" max="7" width="7.421875" style="14" customWidth="1"/>
    <col min="8" max="16384" width="9.140625" style="14" customWidth="1"/>
  </cols>
  <sheetData>
    <row r="1" spans="1:6" ht="15">
      <c r="A1" s="281" t="str">
        <f>'Cover '!D1</f>
        <v>СОФАРМА АO</v>
      </c>
      <c r="B1" s="282"/>
      <c r="C1" s="282"/>
      <c r="D1" s="282"/>
      <c r="E1" s="282"/>
      <c r="F1" s="205"/>
    </row>
    <row r="2" spans="1:6" s="40" customFormat="1" ht="15">
      <c r="A2" s="283" t="s">
        <v>51</v>
      </c>
      <c r="B2" s="284"/>
      <c r="C2" s="284"/>
      <c r="D2" s="284"/>
      <c r="E2" s="284"/>
      <c r="F2" s="197"/>
    </row>
    <row r="3" spans="1:6" ht="15">
      <c r="A3" s="82" t="s">
        <v>52</v>
      </c>
      <c r="B3" s="83"/>
      <c r="C3" s="224"/>
      <c r="D3" s="83"/>
      <c r="E3" s="83"/>
      <c r="F3" s="83"/>
    </row>
    <row r="4" spans="1:6" ht="15" customHeight="1">
      <c r="A4" s="112"/>
      <c r="B4" s="285" t="s">
        <v>1</v>
      </c>
      <c r="C4" s="286" t="s">
        <v>25</v>
      </c>
      <c r="D4" s="84"/>
      <c r="E4" s="286" t="s">
        <v>20</v>
      </c>
      <c r="F4" s="198"/>
    </row>
    <row r="5" spans="1:6" ht="12.75" customHeight="1">
      <c r="A5" s="125"/>
      <c r="B5" s="285"/>
      <c r="C5" s="286"/>
      <c r="D5" s="84"/>
      <c r="E5" s="286"/>
      <c r="F5" s="198"/>
    </row>
    <row r="6" spans="1:6" ht="15" customHeight="1">
      <c r="A6" s="113"/>
      <c r="C6" s="225"/>
      <c r="E6" s="225"/>
      <c r="F6" s="144"/>
    </row>
    <row r="7" ht="15">
      <c r="A7" s="102"/>
    </row>
    <row r="8" spans="1:7" ht="15">
      <c r="A8" s="40" t="s">
        <v>53</v>
      </c>
      <c r="B8" s="37">
        <v>3</v>
      </c>
      <c r="C8" s="227">
        <f>200242+151</f>
        <v>200393</v>
      </c>
      <c r="D8" s="98"/>
      <c r="E8" s="226">
        <v>206737</v>
      </c>
      <c r="F8" s="129"/>
      <c r="G8" s="137"/>
    </row>
    <row r="9" spans="1:8" ht="15">
      <c r="A9" s="40" t="s">
        <v>54</v>
      </c>
      <c r="B9" s="37">
        <v>4</v>
      </c>
      <c r="C9" s="227">
        <f>4164-33</f>
        <v>4131</v>
      </c>
      <c r="D9" s="182"/>
      <c r="E9" s="227">
        <v>4188</v>
      </c>
      <c r="F9" s="129"/>
      <c r="G9" s="115"/>
      <c r="H9" s="116"/>
    </row>
    <row r="10" spans="1:8" ht="27" customHeight="1">
      <c r="A10" s="39" t="s">
        <v>55</v>
      </c>
      <c r="C10" s="226">
        <v>-792</v>
      </c>
      <c r="D10" s="129"/>
      <c r="E10" s="226">
        <v>5376</v>
      </c>
      <c r="F10" s="129"/>
      <c r="G10" s="115"/>
      <c r="H10" s="116"/>
    </row>
    <row r="11" spans="1:8" ht="15">
      <c r="A11" s="40" t="s">
        <v>56</v>
      </c>
      <c r="B11" s="108">
        <v>5</v>
      </c>
      <c r="C11" s="226">
        <f>-65025+33</f>
        <v>-64992</v>
      </c>
      <c r="D11" s="129"/>
      <c r="E11" s="226">
        <v>-70114</v>
      </c>
      <c r="F11" s="129"/>
      <c r="G11" s="115"/>
      <c r="H11" s="116"/>
    </row>
    <row r="12" spans="1:8" ht="15">
      <c r="A12" s="40" t="s">
        <v>57</v>
      </c>
      <c r="B12" s="37">
        <v>6</v>
      </c>
      <c r="C12" s="227">
        <v>-34842</v>
      </c>
      <c r="D12" s="129"/>
      <c r="E12" s="227">
        <v>-36438</v>
      </c>
      <c r="F12" s="129"/>
      <c r="G12" s="115"/>
      <c r="H12" s="116"/>
    </row>
    <row r="13" spans="1:8" ht="15">
      <c r="A13" s="40" t="s">
        <v>58</v>
      </c>
      <c r="B13" s="37">
        <v>7</v>
      </c>
      <c r="C13" s="226">
        <v>-46058</v>
      </c>
      <c r="D13" s="129"/>
      <c r="E13" s="226">
        <v>-49804</v>
      </c>
      <c r="F13" s="129"/>
      <c r="G13" s="115"/>
      <c r="H13" s="116"/>
    </row>
    <row r="14" spans="1:8" ht="15">
      <c r="A14" s="40" t="s">
        <v>59</v>
      </c>
      <c r="B14" s="37" t="s">
        <v>15</v>
      </c>
      <c r="C14" s="226">
        <f>-17576+31</f>
        <v>-17545</v>
      </c>
      <c r="D14" s="129"/>
      <c r="E14" s="226">
        <v>-18230</v>
      </c>
      <c r="F14" s="129"/>
      <c r="G14" s="115"/>
      <c r="H14" s="116"/>
    </row>
    <row r="15" spans="1:8" ht="15">
      <c r="A15" s="40" t="s">
        <v>60</v>
      </c>
      <c r="B15" s="37" t="s">
        <v>30</v>
      </c>
      <c r="C15" s="227">
        <v>-6885</v>
      </c>
      <c r="D15" s="98"/>
      <c r="E15" s="226">
        <v>-8892</v>
      </c>
      <c r="F15" s="129"/>
      <c r="G15" s="115"/>
      <c r="H15" s="116"/>
    </row>
    <row r="16" spans="1:8" ht="15">
      <c r="A16" s="82" t="s">
        <v>61</v>
      </c>
      <c r="C16" s="228">
        <f>SUM(C8:C15)</f>
        <v>33410</v>
      </c>
      <c r="D16" s="129"/>
      <c r="E16" s="228">
        <f>SUM(E8:E15)</f>
        <v>32823</v>
      </c>
      <c r="F16" s="206"/>
      <c r="G16" s="115"/>
      <c r="H16" s="116"/>
    </row>
    <row r="17" spans="1:6" ht="7.5" customHeight="1">
      <c r="A17" s="40"/>
      <c r="C17" s="229"/>
      <c r="D17" s="98"/>
      <c r="E17" s="229"/>
      <c r="F17" s="130"/>
    </row>
    <row r="18" spans="1:6" ht="15">
      <c r="A18" s="40" t="s">
        <v>62</v>
      </c>
      <c r="B18" s="37">
        <v>10</v>
      </c>
      <c r="C18" s="230">
        <v>-4719</v>
      </c>
      <c r="D18" s="98"/>
      <c r="E18" s="230">
        <v>-7373</v>
      </c>
      <c r="F18" s="207"/>
    </row>
    <row r="19" spans="1:6" ht="6" customHeight="1">
      <c r="A19" s="40"/>
      <c r="C19" s="229"/>
      <c r="D19" s="98"/>
      <c r="E19" s="229"/>
      <c r="F19" s="130"/>
    </row>
    <row r="20" spans="1:6" ht="15">
      <c r="A20" s="40" t="s">
        <v>63</v>
      </c>
      <c r="B20" s="37">
        <v>11</v>
      </c>
      <c r="C20" s="226">
        <v>11159</v>
      </c>
      <c r="D20" s="98"/>
      <c r="E20" s="226">
        <v>13400</v>
      </c>
      <c r="F20" s="129"/>
    </row>
    <row r="21" spans="1:6" ht="15">
      <c r="A21" s="40" t="s">
        <v>64</v>
      </c>
      <c r="B21" s="37">
        <v>12</v>
      </c>
      <c r="C21" s="227">
        <v>-12650</v>
      </c>
      <c r="D21" s="129"/>
      <c r="E21" s="226">
        <v>-7085</v>
      </c>
      <c r="F21" s="129"/>
    </row>
    <row r="22" spans="1:6" ht="15">
      <c r="A22" s="102" t="s">
        <v>65</v>
      </c>
      <c r="C22" s="228">
        <f>C20+C21</f>
        <v>-1491</v>
      </c>
      <c r="D22" s="129"/>
      <c r="E22" s="228">
        <f>E20+E21</f>
        <v>6315</v>
      </c>
      <c r="F22" s="206"/>
    </row>
    <row r="23" spans="1:6" ht="8.25" customHeight="1">
      <c r="A23" s="85"/>
      <c r="C23" s="229"/>
      <c r="D23" s="103"/>
      <c r="E23" s="229"/>
      <c r="F23" s="130"/>
    </row>
    <row r="24" spans="1:6" ht="15">
      <c r="A24" s="82" t="s">
        <v>66</v>
      </c>
      <c r="C24" s="231">
        <f>C16+C22+C18</f>
        <v>27200</v>
      </c>
      <c r="D24" s="98"/>
      <c r="E24" s="231">
        <f>E16+E22+E18</f>
        <v>31765</v>
      </c>
      <c r="F24" s="206"/>
    </row>
    <row r="25" spans="1:6" ht="7.5" customHeight="1">
      <c r="A25" s="82"/>
      <c r="C25" s="232"/>
      <c r="D25" s="98"/>
      <c r="E25" s="232"/>
      <c r="F25" s="131"/>
    </row>
    <row r="26" spans="1:6" ht="15">
      <c r="A26" s="40" t="s">
        <v>67</v>
      </c>
      <c r="B26" s="37">
        <v>13</v>
      </c>
      <c r="C26" s="227">
        <f>-2668-40</f>
        <v>-2708</v>
      </c>
      <c r="D26" s="98"/>
      <c r="E26" s="226">
        <v>-3101</v>
      </c>
      <c r="F26" s="129"/>
    </row>
    <row r="27" spans="1:6" ht="15">
      <c r="A27" s="82"/>
      <c r="B27" s="36"/>
      <c r="C27" s="233"/>
      <c r="D27" s="129"/>
      <c r="E27" s="233"/>
      <c r="F27" s="208"/>
    </row>
    <row r="28" spans="1:8" ht="15">
      <c r="A28" s="82" t="s">
        <v>68</v>
      </c>
      <c r="B28" s="142"/>
      <c r="C28" s="279">
        <f>C24+C26</f>
        <v>24492</v>
      </c>
      <c r="D28" s="99"/>
      <c r="E28" s="231">
        <f>E24+E26</f>
        <v>28664</v>
      </c>
      <c r="F28" s="206"/>
      <c r="G28" s="115"/>
      <c r="H28" s="116"/>
    </row>
    <row r="29" spans="1:6" ht="8.25" customHeight="1">
      <c r="A29" s="82"/>
      <c r="B29" s="36"/>
      <c r="C29" s="234"/>
      <c r="D29" s="99"/>
      <c r="E29" s="234"/>
      <c r="F29" s="126"/>
    </row>
    <row r="30" spans="1:6" ht="15">
      <c r="A30" s="101" t="s">
        <v>69</v>
      </c>
      <c r="B30" s="123"/>
      <c r="C30" s="235"/>
      <c r="D30" s="36"/>
      <c r="E30" s="235"/>
      <c r="F30" s="136"/>
    </row>
    <row r="31" spans="1:6" ht="30">
      <c r="A31" s="122" t="s">
        <v>70</v>
      </c>
      <c r="B31" s="123"/>
      <c r="C31" s="236"/>
      <c r="D31" s="127"/>
      <c r="E31" s="236"/>
      <c r="F31" s="147"/>
    </row>
    <row r="32" spans="1:6" ht="30">
      <c r="A32" s="106" t="s">
        <v>71</v>
      </c>
      <c r="B32" s="37">
        <v>15</v>
      </c>
      <c r="C32" s="237">
        <v>8298</v>
      </c>
      <c r="D32" s="105"/>
      <c r="E32" s="237">
        <v>-41</v>
      </c>
      <c r="F32" s="147"/>
    </row>
    <row r="33" spans="1:11" ht="30">
      <c r="A33" s="185" t="s">
        <v>72</v>
      </c>
      <c r="B33" s="37">
        <v>20</v>
      </c>
      <c r="C33" s="237">
        <v>-354</v>
      </c>
      <c r="D33" s="98"/>
      <c r="E33" s="237">
        <v>-637</v>
      </c>
      <c r="F33" s="148"/>
      <c r="I33" s="115"/>
      <c r="K33" s="115"/>
    </row>
    <row r="34" spans="1:6" ht="30">
      <c r="A34" s="106" t="s">
        <v>73</v>
      </c>
      <c r="B34" s="37">
        <v>33</v>
      </c>
      <c r="C34" s="238">
        <v>-53</v>
      </c>
      <c r="D34" s="149"/>
      <c r="E34" s="238">
        <v>-158</v>
      </c>
      <c r="F34" s="150"/>
    </row>
    <row r="35" spans="1:6" ht="30">
      <c r="A35" s="106" t="s">
        <v>74</v>
      </c>
      <c r="B35" s="37">
        <v>13</v>
      </c>
      <c r="C35" s="239">
        <v>-830</v>
      </c>
      <c r="D35" s="150"/>
      <c r="E35" s="239">
        <v>4</v>
      </c>
      <c r="F35" s="207"/>
    </row>
    <row r="36" spans="1:6" ht="15">
      <c r="A36" s="104" t="s">
        <v>75</v>
      </c>
      <c r="B36" s="37">
        <v>14</v>
      </c>
      <c r="C36" s="151">
        <f>SUM(C32:C35)</f>
        <v>7061</v>
      </c>
      <c r="D36" s="150"/>
      <c r="E36" s="151">
        <f>SUM(E32:E35)</f>
        <v>-832</v>
      </c>
      <c r="F36" s="209"/>
    </row>
    <row r="37" spans="1:6" ht="9" customHeight="1">
      <c r="A37" s="104"/>
      <c r="C37" s="240"/>
      <c r="D37" s="220"/>
      <c r="E37" s="240"/>
      <c r="F37" s="210"/>
    </row>
    <row r="38" spans="1:6" ht="15.75" thickBot="1">
      <c r="A38" s="104" t="s">
        <v>76</v>
      </c>
      <c r="B38" s="123"/>
      <c r="C38" s="241">
        <f>C36+C28</f>
        <v>31553</v>
      </c>
      <c r="D38" s="121"/>
      <c r="E38" s="241">
        <f>E36+E28</f>
        <v>27832</v>
      </c>
      <c r="F38" s="211"/>
    </row>
    <row r="39" spans="1:6" ht="9.75" customHeight="1" thickTop="1">
      <c r="A39" s="107"/>
      <c r="B39" s="123"/>
      <c r="C39" s="242"/>
      <c r="D39" s="121"/>
      <c r="E39" s="242"/>
      <c r="F39" s="128"/>
    </row>
    <row r="40" spans="1:6" ht="9.75" customHeight="1">
      <c r="A40" s="107"/>
      <c r="B40" s="123"/>
      <c r="C40" s="242"/>
      <c r="D40" s="121"/>
      <c r="E40" s="242"/>
      <c r="F40" s="128"/>
    </row>
    <row r="41" spans="1:6" ht="15">
      <c r="A41" s="40" t="s">
        <v>77</v>
      </c>
      <c r="B41" s="37">
        <v>28</v>
      </c>
      <c r="C41" s="277">
        <v>0.2</v>
      </c>
      <c r="D41" s="222"/>
      <c r="E41" s="221">
        <v>0.2279411340589901</v>
      </c>
      <c r="F41" s="155"/>
    </row>
    <row r="42" spans="1:4" ht="15">
      <c r="A42" s="53"/>
      <c r="D42" s="152"/>
    </row>
    <row r="43" spans="1:4" ht="15">
      <c r="A43" s="53"/>
      <c r="D43" s="152"/>
    </row>
    <row r="44" spans="1:4" ht="15">
      <c r="A44" s="53"/>
      <c r="D44" s="152"/>
    </row>
    <row r="45" spans="1:3" ht="15">
      <c r="A45" s="256" t="s">
        <v>78</v>
      </c>
      <c r="C45" s="143"/>
    </row>
    <row r="46" spans="1:3" ht="15">
      <c r="A46" s="97"/>
      <c r="C46" s="143"/>
    </row>
    <row r="47" spans="1:3" ht="15">
      <c r="A47" s="97"/>
      <c r="C47" s="143"/>
    </row>
    <row r="49" spans="1:3" ht="15">
      <c r="A49" s="13" t="s">
        <v>79</v>
      </c>
      <c r="C49" s="36"/>
    </row>
    <row r="50" ht="15">
      <c r="A50" s="72" t="s">
        <v>80</v>
      </c>
    </row>
    <row r="51" ht="15">
      <c r="A51" s="72"/>
    </row>
    <row r="52" ht="15">
      <c r="A52" s="13" t="s">
        <v>81</v>
      </c>
    </row>
    <row r="53" ht="15">
      <c r="A53" s="72" t="s">
        <v>12</v>
      </c>
    </row>
    <row r="54" ht="15">
      <c r="A54" s="72"/>
    </row>
    <row r="55" ht="15">
      <c r="A55" s="77" t="s">
        <v>82</v>
      </c>
    </row>
    <row r="56" ht="15">
      <c r="A56" s="139" t="s">
        <v>14</v>
      </c>
    </row>
    <row r="57" ht="15">
      <c r="A57" s="139"/>
    </row>
    <row r="58" ht="15">
      <c r="A58" s="139"/>
    </row>
    <row r="59" ht="15">
      <c r="A59" s="139"/>
    </row>
    <row r="60" ht="15">
      <c r="A60" s="251"/>
    </row>
    <row r="61" spans="1:2" ht="15">
      <c r="A61" s="141"/>
      <c r="B61"/>
    </row>
  </sheetData>
  <sheetProtection/>
  <mergeCells count="5">
    <mergeCell ref="A1:E1"/>
    <mergeCell ref="A2:E2"/>
    <mergeCell ref="B4:B5"/>
    <mergeCell ref="E4:E5"/>
    <mergeCell ref="C4:C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00390625" style="0" customWidth="1"/>
    <col min="6" max="6" width="3.421875" style="0" bestFit="1" customWidth="1"/>
  </cols>
  <sheetData>
    <row r="1" spans="1:6" ht="14.25">
      <c r="A1" s="32" t="s">
        <v>84</v>
      </c>
      <c r="B1" s="79"/>
      <c r="C1" s="79"/>
      <c r="D1" s="79"/>
      <c r="E1" s="32"/>
      <c r="F1" s="32"/>
    </row>
    <row r="2" spans="1:6" ht="14.25">
      <c r="A2" s="33" t="s">
        <v>83</v>
      </c>
      <c r="B2" s="80"/>
      <c r="C2" s="80"/>
      <c r="D2" s="80"/>
      <c r="E2" s="33"/>
      <c r="F2" s="33"/>
    </row>
    <row r="3" spans="1:6" ht="15">
      <c r="A3" s="33" t="s">
        <v>52</v>
      </c>
      <c r="B3" s="81"/>
      <c r="C3" s="81"/>
      <c r="D3" s="81"/>
      <c r="E3" s="18"/>
      <c r="F3" s="18"/>
    </row>
    <row r="4" spans="1:6" ht="26.25" customHeight="1">
      <c r="A4" s="86"/>
      <c r="B4" s="285" t="s">
        <v>1</v>
      </c>
      <c r="C4" s="286" t="s">
        <v>85</v>
      </c>
      <c r="D4" s="84"/>
      <c r="E4" s="286" t="s">
        <v>86</v>
      </c>
      <c r="F4" s="153"/>
    </row>
    <row r="5" spans="2:6" ht="12" customHeight="1">
      <c r="B5" s="285"/>
      <c r="C5" s="287"/>
      <c r="D5" s="84"/>
      <c r="E5" s="287"/>
      <c r="F5" s="186"/>
    </row>
    <row r="6" spans="2:6" ht="15.75" customHeight="1">
      <c r="B6" s="111"/>
      <c r="C6" s="145"/>
      <c r="D6" s="84"/>
      <c r="E6" s="145"/>
      <c r="F6" s="187"/>
    </row>
    <row r="7" spans="1:6" ht="14.25">
      <c r="A7" s="33" t="s">
        <v>0</v>
      </c>
      <c r="B7" s="38"/>
      <c r="C7" s="38"/>
      <c r="D7" s="38"/>
      <c r="E7" s="38"/>
      <c r="F7" s="38"/>
    </row>
    <row r="8" spans="1:6" ht="14.25">
      <c r="A8" s="33" t="s">
        <v>87</v>
      </c>
      <c r="B8" s="35"/>
      <c r="C8" s="35"/>
      <c r="D8" s="35"/>
      <c r="E8" s="35"/>
      <c r="F8" s="35"/>
    </row>
    <row r="9" spans="1:6" ht="15">
      <c r="A9" s="18" t="s">
        <v>88</v>
      </c>
      <c r="B9" s="41">
        <v>15</v>
      </c>
      <c r="C9" s="156">
        <v>205090</v>
      </c>
      <c r="D9" s="41"/>
      <c r="E9" s="156">
        <v>211681</v>
      </c>
      <c r="F9" s="63"/>
    </row>
    <row r="10" spans="1:6" ht="15">
      <c r="A10" s="23" t="s">
        <v>89</v>
      </c>
      <c r="B10" s="41">
        <v>16</v>
      </c>
      <c r="C10" s="156">
        <v>4305</v>
      </c>
      <c r="D10" s="41"/>
      <c r="E10" s="156">
        <v>4143</v>
      </c>
      <c r="F10" s="63"/>
    </row>
    <row r="11" spans="1:6" ht="15">
      <c r="A11" s="18" t="s">
        <v>90</v>
      </c>
      <c r="B11" s="41">
        <v>17</v>
      </c>
      <c r="C11" s="156">
        <v>47302</v>
      </c>
      <c r="D11" s="41"/>
      <c r="E11" s="156">
        <v>44759</v>
      </c>
      <c r="F11" s="63"/>
    </row>
    <row r="12" spans="1:6" ht="15">
      <c r="A12" s="23" t="s">
        <v>91</v>
      </c>
      <c r="B12" s="41">
        <v>18</v>
      </c>
      <c r="C12" s="156">
        <v>80598</v>
      </c>
      <c r="D12" s="41"/>
      <c r="E12" s="156">
        <v>86809</v>
      </c>
      <c r="F12" s="63"/>
    </row>
    <row r="13" spans="1:6" ht="15">
      <c r="A13" s="23" t="s">
        <v>92</v>
      </c>
      <c r="B13" s="41">
        <v>19</v>
      </c>
      <c r="C13" s="156">
        <v>54485</v>
      </c>
      <c r="D13" s="41"/>
      <c r="E13" s="156">
        <v>6062</v>
      </c>
      <c r="F13" s="63"/>
    </row>
    <row r="14" spans="1:6" ht="15">
      <c r="A14" s="157" t="s">
        <v>93</v>
      </c>
      <c r="B14" s="41">
        <v>20</v>
      </c>
      <c r="C14" s="156">
        <v>5706</v>
      </c>
      <c r="D14" s="41"/>
      <c r="E14" s="156">
        <v>11607</v>
      </c>
      <c r="F14" s="63"/>
    </row>
    <row r="15" spans="1:6" ht="30">
      <c r="A15" s="118" t="s">
        <v>94</v>
      </c>
      <c r="B15" s="41">
        <v>21</v>
      </c>
      <c r="C15" s="156">
        <v>49695</v>
      </c>
      <c r="D15" s="41"/>
      <c r="E15" s="156">
        <v>59725</v>
      </c>
      <c r="F15" s="183"/>
    </row>
    <row r="16" spans="1:6" ht="15">
      <c r="A16" s="118" t="s">
        <v>95</v>
      </c>
      <c r="B16" s="41">
        <v>22</v>
      </c>
      <c r="C16" s="156">
        <v>9546</v>
      </c>
      <c r="D16" s="41"/>
      <c r="E16" s="156">
        <v>11105</v>
      </c>
      <c r="F16" s="183"/>
    </row>
    <row r="17" spans="1:9" ht="15">
      <c r="A17" s="15"/>
      <c r="B17" s="133"/>
      <c r="C17" s="65">
        <f>SUM(C9:C16)</f>
        <v>456727</v>
      </c>
      <c r="D17" s="35"/>
      <c r="E17" s="65">
        <f>SUM(E9:E16)</f>
        <v>435891</v>
      </c>
      <c r="F17" s="66"/>
      <c r="I17" s="153" t="s">
        <v>10</v>
      </c>
    </row>
    <row r="18" spans="1:6" ht="14.25" customHeight="1">
      <c r="A18" s="33" t="s">
        <v>96</v>
      </c>
      <c r="B18" s="35"/>
      <c r="C18" s="64"/>
      <c r="D18" s="35"/>
      <c r="E18" s="64"/>
      <c r="F18" s="64"/>
    </row>
    <row r="19" spans="1:6" ht="15">
      <c r="A19" s="18" t="s">
        <v>97</v>
      </c>
      <c r="B19" s="41">
        <v>23</v>
      </c>
      <c r="C19" s="63">
        <v>63492</v>
      </c>
      <c r="D19" s="41"/>
      <c r="E19" s="63">
        <v>68160</v>
      </c>
      <c r="F19" s="63"/>
    </row>
    <row r="20" spans="1:6" ht="15">
      <c r="A20" s="18" t="s">
        <v>98</v>
      </c>
      <c r="B20" s="41">
        <v>24</v>
      </c>
      <c r="C20" s="244">
        <f>87549</f>
        <v>87549</v>
      </c>
      <c r="D20" s="184"/>
      <c r="E20" s="63">
        <v>114169</v>
      </c>
      <c r="F20" s="183"/>
    </row>
    <row r="21" spans="1:6" ht="15">
      <c r="A21" s="18" t="s">
        <v>99</v>
      </c>
      <c r="B21" s="41">
        <v>25</v>
      </c>
      <c r="C21" s="219">
        <f>21946+4890+151</f>
        <v>26987</v>
      </c>
      <c r="D21" s="41"/>
      <c r="E21" s="219">
        <v>18382</v>
      </c>
      <c r="F21" s="183"/>
    </row>
    <row r="22" spans="1:6" ht="15">
      <c r="A22" s="15" t="s">
        <v>100</v>
      </c>
      <c r="B22" s="41" t="s">
        <v>16</v>
      </c>
      <c r="C22" s="63">
        <v>1804</v>
      </c>
      <c r="D22" s="41"/>
      <c r="E22" s="63">
        <v>3903</v>
      </c>
      <c r="F22" s="183"/>
    </row>
    <row r="23" spans="1:6" ht="15">
      <c r="A23" s="15" t="s">
        <v>101</v>
      </c>
      <c r="B23" s="41" t="s">
        <v>23</v>
      </c>
      <c r="C23" s="219">
        <f>7335-41</f>
        <v>7294</v>
      </c>
      <c r="D23" s="41"/>
      <c r="E23" s="219">
        <v>6057</v>
      </c>
      <c r="F23" s="63"/>
    </row>
    <row r="24" spans="1:6" ht="15">
      <c r="A24" s="18" t="s">
        <v>102</v>
      </c>
      <c r="B24" s="41">
        <v>27</v>
      </c>
      <c r="C24" s="63">
        <v>15619</v>
      </c>
      <c r="D24" s="41"/>
      <c r="E24" s="63">
        <f>3956-180</f>
        <v>3776</v>
      </c>
      <c r="F24" s="63"/>
    </row>
    <row r="25" spans="1:6" ht="14.25">
      <c r="A25" s="33"/>
      <c r="B25" s="35"/>
      <c r="C25" s="65">
        <f>SUM(C19:C24)</f>
        <v>202745</v>
      </c>
      <c r="D25" s="35"/>
      <c r="E25" s="65">
        <f>SUM(E19:E24)</f>
        <v>214447</v>
      </c>
      <c r="F25" s="66"/>
    </row>
    <row r="26" spans="1:6" ht="8.25" customHeight="1">
      <c r="A26" s="33"/>
      <c r="B26" s="35"/>
      <c r="C26" s="66"/>
      <c r="D26" s="35"/>
      <c r="E26" s="66"/>
      <c r="F26" s="66"/>
    </row>
    <row r="27" spans="1:6" ht="15.75" customHeight="1" thickBot="1">
      <c r="A27" s="33" t="s">
        <v>103</v>
      </c>
      <c r="B27" s="133"/>
      <c r="C27" s="67">
        <f>SUM(C17+C25)</f>
        <v>659472</v>
      </c>
      <c r="D27" s="35"/>
      <c r="E27" s="67">
        <f>SUM(E17+E25)</f>
        <v>650338</v>
      </c>
      <c r="F27" s="66"/>
    </row>
    <row r="28" spans="1:6" ht="10.5" customHeight="1" thickTop="1">
      <c r="A28" s="18"/>
      <c r="B28" s="41"/>
      <c r="C28" s="64"/>
      <c r="D28" s="41"/>
      <c r="E28" s="64"/>
      <c r="F28" s="64"/>
    </row>
    <row r="29" spans="1:6" ht="15.75" customHeight="1">
      <c r="A29" s="33" t="s">
        <v>104</v>
      </c>
      <c r="B29" s="38"/>
      <c r="C29" s="87"/>
      <c r="D29" s="38"/>
      <c r="E29" s="87"/>
      <c r="F29" s="87"/>
    </row>
    <row r="30" spans="1:6" ht="17.25" customHeight="1">
      <c r="A30" s="33" t="s">
        <v>105</v>
      </c>
      <c r="B30" s="38"/>
      <c r="C30" s="87"/>
      <c r="D30" s="38"/>
      <c r="E30" s="87"/>
      <c r="F30" s="87"/>
    </row>
    <row r="31" spans="1:6" ht="15">
      <c r="A31" s="18" t="s">
        <v>106</v>
      </c>
      <c r="B31" s="75"/>
      <c r="C31" s="117">
        <v>134798</v>
      </c>
      <c r="D31" s="75"/>
      <c r="E31" s="117">
        <v>134798</v>
      </c>
      <c r="F31" s="117"/>
    </row>
    <row r="32" spans="1:7" ht="15">
      <c r="A32" s="18" t="s">
        <v>107</v>
      </c>
      <c r="B32" s="75"/>
      <c r="C32" s="117">
        <v>-50284</v>
      </c>
      <c r="D32" s="75"/>
      <c r="E32" s="117">
        <v>-33656</v>
      </c>
      <c r="F32" s="117"/>
      <c r="G32" s="100"/>
    </row>
    <row r="33" spans="1:6" ht="15">
      <c r="A33" s="18" t="s">
        <v>108</v>
      </c>
      <c r="B33" s="75"/>
      <c r="C33" s="117">
        <v>439041</v>
      </c>
      <c r="D33" s="75"/>
      <c r="E33" s="117">
        <v>408807</v>
      </c>
      <c r="F33" s="117"/>
    </row>
    <row r="34" spans="1:6" ht="15">
      <c r="A34" s="275" t="s">
        <v>110</v>
      </c>
      <c r="B34" s="75"/>
      <c r="C34" s="117">
        <v>12512</v>
      </c>
      <c r="D34" s="75"/>
      <c r="E34" s="117">
        <v>0</v>
      </c>
      <c r="F34" s="117"/>
    </row>
    <row r="35" spans="1:6" ht="15">
      <c r="A35" s="18" t="s">
        <v>109</v>
      </c>
      <c r="B35" s="75"/>
      <c r="C35" s="243">
        <f>28207+151</f>
        <v>28358</v>
      </c>
      <c r="D35" s="75"/>
      <c r="E35" s="243">
        <v>27039</v>
      </c>
      <c r="F35" s="183"/>
    </row>
    <row r="36" spans="1:6" ht="14.25">
      <c r="A36" s="33"/>
      <c r="B36" s="38">
        <v>28</v>
      </c>
      <c r="C36" s="194">
        <f>SUM(C31:C35)</f>
        <v>564425</v>
      </c>
      <c r="D36" s="41"/>
      <c r="E36" s="194">
        <f>SUM(E31:E35)</f>
        <v>536988</v>
      </c>
      <c r="F36" s="69"/>
    </row>
    <row r="37" spans="1:6" ht="14.25">
      <c r="A37" s="33" t="s">
        <v>111</v>
      </c>
      <c r="B37" s="35"/>
      <c r="C37" s="75"/>
      <c r="D37" s="75"/>
      <c r="E37" s="75"/>
      <c r="F37" s="75"/>
    </row>
    <row r="38" spans="1:6" ht="15">
      <c r="A38" s="33" t="s">
        <v>112</v>
      </c>
      <c r="B38" s="75"/>
      <c r="C38" s="75"/>
      <c r="D38" s="75"/>
      <c r="E38" s="75"/>
      <c r="F38" s="64"/>
    </row>
    <row r="39" spans="1:6" ht="15">
      <c r="A39" s="18" t="s">
        <v>113</v>
      </c>
      <c r="B39" s="75">
        <v>29</v>
      </c>
      <c r="C39" s="63">
        <v>6750</v>
      </c>
      <c r="D39" s="75"/>
      <c r="E39" s="63">
        <v>15</v>
      </c>
      <c r="F39" s="117"/>
    </row>
    <row r="40" spans="1:6" ht="15">
      <c r="A40" s="23" t="s">
        <v>114</v>
      </c>
      <c r="B40" s="75">
        <v>30</v>
      </c>
      <c r="C40" s="244">
        <f>5606+783</f>
        <v>6389</v>
      </c>
      <c r="D40" s="75"/>
      <c r="E40" s="244">
        <v>5358</v>
      </c>
      <c r="F40" s="183"/>
    </row>
    <row r="41" spans="1:6" ht="15">
      <c r="A41" s="124" t="s">
        <v>115</v>
      </c>
      <c r="B41" s="75">
        <v>31</v>
      </c>
      <c r="C41" s="63">
        <v>4007</v>
      </c>
      <c r="D41" s="75"/>
      <c r="E41" s="63">
        <v>4427</v>
      </c>
      <c r="F41" s="117"/>
    </row>
    <row r="42" spans="1:6" ht="15">
      <c r="A42" s="124" t="s">
        <v>116</v>
      </c>
      <c r="B42" s="75">
        <v>32</v>
      </c>
      <c r="C42" s="63">
        <v>496</v>
      </c>
      <c r="E42" s="63">
        <v>1533</v>
      </c>
      <c r="F42" s="117"/>
    </row>
    <row r="43" spans="1:7" ht="15">
      <c r="A43" s="18" t="s">
        <v>117</v>
      </c>
      <c r="B43" s="75">
        <v>33</v>
      </c>
      <c r="C43" s="63">
        <v>4794</v>
      </c>
      <c r="D43" s="75"/>
      <c r="E43" s="63">
        <v>4758</v>
      </c>
      <c r="F43" s="117"/>
      <c r="G43" s="100"/>
    </row>
    <row r="44" spans="1:6" ht="15">
      <c r="A44" s="15"/>
      <c r="B44" s="35"/>
      <c r="C44" s="194">
        <f>SUM(C39:C43)</f>
        <v>22436</v>
      </c>
      <c r="D44" s="35"/>
      <c r="E44" s="194">
        <f>SUM(E39:E43)</f>
        <v>16091</v>
      </c>
      <c r="F44" s="69"/>
    </row>
    <row r="45" spans="1:6" ht="6.75" customHeight="1">
      <c r="A45" s="15"/>
      <c r="B45" s="35"/>
      <c r="C45" s="212"/>
      <c r="D45" s="35"/>
      <c r="E45" s="212"/>
      <c r="F45" s="69"/>
    </row>
    <row r="46" spans="1:6" ht="15">
      <c r="A46" s="33" t="s">
        <v>118</v>
      </c>
      <c r="B46" s="89"/>
      <c r="C46" s="89"/>
      <c r="D46" s="89"/>
      <c r="E46" s="89"/>
      <c r="F46" s="90"/>
    </row>
    <row r="47" spans="1:6" ht="15">
      <c r="A47" s="24" t="s">
        <v>119</v>
      </c>
      <c r="B47" s="41">
        <v>34</v>
      </c>
      <c r="C47" s="63">
        <v>46663</v>
      </c>
      <c r="D47" s="223"/>
      <c r="E47" s="63">
        <v>73335</v>
      </c>
      <c r="F47" s="117"/>
    </row>
    <row r="48" spans="1:6" ht="15">
      <c r="A48" s="24" t="s">
        <v>120</v>
      </c>
      <c r="B48" s="41">
        <v>29</v>
      </c>
      <c r="C48" s="276">
        <v>0</v>
      </c>
      <c r="D48" s="41"/>
      <c r="E48" s="63">
        <v>2404</v>
      </c>
      <c r="F48" s="117"/>
    </row>
    <row r="49" spans="1:6" ht="15">
      <c r="A49" s="24" t="s">
        <v>121</v>
      </c>
      <c r="B49" s="41">
        <v>35</v>
      </c>
      <c r="C49" s="63">
        <f>12914+180</f>
        <v>13094</v>
      </c>
      <c r="D49" s="41"/>
      <c r="E49" s="63">
        <v>7218</v>
      </c>
      <c r="F49" s="117"/>
    </row>
    <row r="50" spans="1:6" ht="15">
      <c r="A50" s="24" t="s">
        <v>122</v>
      </c>
      <c r="B50" s="41">
        <v>36</v>
      </c>
      <c r="C50" s="63">
        <v>1601</v>
      </c>
      <c r="D50" s="41"/>
      <c r="E50" s="63">
        <v>1273</v>
      </c>
      <c r="F50" s="117"/>
    </row>
    <row r="51" spans="1:6" ht="15">
      <c r="A51" s="24" t="s">
        <v>123</v>
      </c>
      <c r="B51" s="41">
        <v>37</v>
      </c>
      <c r="C51" s="63">
        <v>697</v>
      </c>
      <c r="D51" s="41"/>
      <c r="E51" s="63">
        <v>2092</v>
      </c>
      <c r="F51" s="117"/>
    </row>
    <row r="52" spans="1:6" ht="26.25" customHeight="1">
      <c r="A52" s="52" t="s">
        <v>124</v>
      </c>
      <c r="B52" s="41">
        <v>38</v>
      </c>
      <c r="C52" s="63">
        <v>8025</v>
      </c>
      <c r="D52" s="41"/>
      <c r="E52" s="63">
        <v>7507</v>
      </c>
      <c r="F52" s="117"/>
    </row>
    <row r="53" spans="1:6" ht="15">
      <c r="A53" s="24" t="s">
        <v>125</v>
      </c>
      <c r="B53" s="41">
        <v>39</v>
      </c>
      <c r="C53" s="63">
        <v>2531</v>
      </c>
      <c r="D53" s="41"/>
      <c r="E53" s="63">
        <f>3611-1-180</f>
        <v>3430</v>
      </c>
      <c r="F53" s="183"/>
    </row>
    <row r="54" spans="1:6" ht="14.25">
      <c r="A54" s="33"/>
      <c r="B54" s="35"/>
      <c r="C54" s="68">
        <f>SUM(C47:C53)</f>
        <v>72611</v>
      </c>
      <c r="D54" s="35"/>
      <c r="E54" s="68">
        <f>SUM(E47:E53)</f>
        <v>97259</v>
      </c>
      <c r="F54" s="69"/>
    </row>
    <row r="55" spans="1:6" ht="6.75" customHeight="1">
      <c r="A55" s="33"/>
      <c r="B55" s="35"/>
      <c r="C55" s="69"/>
      <c r="D55" s="35"/>
      <c r="E55" s="69"/>
      <c r="F55" s="69"/>
    </row>
    <row r="56" spans="1:6" ht="14.25">
      <c r="A56" s="88" t="s">
        <v>126</v>
      </c>
      <c r="B56" s="35"/>
      <c r="C56" s="70">
        <f>C44+C54</f>
        <v>95047</v>
      </c>
      <c r="D56" s="35"/>
      <c r="E56" s="70">
        <f>E44+E54</f>
        <v>113350</v>
      </c>
      <c r="F56" s="69"/>
    </row>
    <row r="57" spans="1:6" ht="5.25" customHeight="1">
      <c r="A57" s="91"/>
      <c r="B57" s="35"/>
      <c r="C57" s="69"/>
      <c r="D57" s="35"/>
      <c r="E57" s="69"/>
      <c r="F57" s="69"/>
    </row>
    <row r="58" spans="1:6" ht="15" thickBot="1">
      <c r="A58" s="33" t="s">
        <v>127</v>
      </c>
      <c r="B58" s="35"/>
      <c r="C58" s="71">
        <f>C36+C56</f>
        <v>659472</v>
      </c>
      <c r="D58" s="35"/>
      <c r="E58" s="71">
        <f>E36+E56</f>
        <v>650338</v>
      </c>
      <c r="F58" s="69"/>
    </row>
    <row r="59" spans="1:6" ht="7.5" customHeight="1" thickTop="1">
      <c r="A59" s="18"/>
      <c r="B59" s="41"/>
      <c r="C59" s="120"/>
      <c r="D59" s="41"/>
      <c r="E59" s="120"/>
      <c r="F59" s="120"/>
    </row>
    <row r="60" spans="1:6" ht="17.25" customHeight="1">
      <c r="A60" s="18"/>
      <c r="B60" s="41"/>
      <c r="C60" s="120"/>
      <c r="D60" s="41"/>
      <c r="E60" s="120"/>
      <c r="F60" s="120"/>
    </row>
    <row r="61" spans="1:6" ht="15" customHeight="1">
      <c r="A61" s="95" t="str">
        <f>'IS'!A45</f>
        <v>Приложения на страницах с 5 до 146 являются неотъемлемой частью финансового отчета.</v>
      </c>
      <c r="B61" s="96"/>
      <c r="C61" s="138"/>
      <c r="D61" s="138"/>
      <c r="E61" s="138"/>
      <c r="F61" s="138"/>
    </row>
    <row r="62" spans="1:6" ht="11.25" customHeight="1">
      <c r="A62" s="95"/>
      <c r="B62" s="96"/>
      <c r="C62" s="138"/>
      <c r="D62" s="138"/>
      <c r="E62" s="138"/>
      <c r="F62" s="138"/>
    </row>
    <row r="63" spans="1:6" s="14" customFormat="1" ht="15">
      <c r="A63" s="13" t="s">
        <v>79</v>
      </c>
      <c r="B63" s="37"/>
      <c r="C63" s="135"/>
      <c r="D63" s="37"/>
      <c r="E63" s="135"/>
      <c r="F63" s="134"/>
    </row>
    <row r="64" spans="1:6" s="14" customFormat="1" ht="13.5" customHeight="1">
      <c r="A64" s="72" t="s">
        <v>7</v>
      </c>
      <c r="B64" s="37"/>
      <c r="C64" s="37"/>
      <c r="D64" s="37"/>
      <c r="E64" s="134"/>
      <c r="F64" s="134"/>
    </row>
    <row r="65" spans="1:6" s="14" customFormat="1" ht="6" customHeight="1">
      <c r="A65" s="72"/>
      <c r="B65" s="37"/>
      <c r="C65" s="37"/>
      <c r="D65" s="37"/>
      <c r="E65" s="37"/>
      <c r="F65" s="37"/>
    </row>
    <row r="66" spans="1:6" s="14" customFormat="1" ht="13.5" customHeight="1">
      <c r="A66" s="13" t="str">
        <f>'IS'!A52</f>
        <v>Финансовый директор: </v>
      </c>
      <c r="B66" s="37"/>
      <c r="C66" s="37"/>
      <c r="D66" s="37"/>
      <c r="E66" s="37"/>
      <c r="F66" s="37"/>
    </row>
    <row r="67" spans="1:6" s="14" customFormat="1" ht="12.75" customHeight="1">
      <c r="A67" s="72" t="str">
        <f>'IS'!A53</f>
        <v>Борис Борисов</v>
      </c>
      <c r="B67" s="37"/>
      <c r="C67" s="37"/>
      <c r="D67" s="37"/>
      <c r="E67" s="134"/>
      <c r="F67" s="134"/>
    </row>
    <row r="68" spans="1:6" s="14" customFormat="1" ht="4.5" customHeight="1">
      <c r="A68" s="72"/>
      <c r="B68" s="37"/>
      <c r="C68" s="37"/>
      <c r="D68" s="37"/>
      <c r="E68" s="37"/>
      <c r="F68" s="37"/>
    </row>
    <row r="69" spans="1:6" s="14" customFormat="1" ht="12" customHeight="1">
      <c r="A69" s="77" t="s">
        <v>82</v>
      </c>
      <c r="B69" s="37"/>
      <c r="C69" s="37"/>
      <c r="D69" s="37"/>
      <c r="E69" s="37"/>
      <c r="F69" s="37"/>
    </row>
    <row r="70" spans="1:6" s="14" customFormat="1" ht="14.25" customHeight="1">
      <c r="A70" s="78" t="s">
        <v>5</v>
      </c>
      <c r="B70" s="37"/>
      <c r="C70" s="37"/>
      <c r="D70" s="37"/>
      <c r="E70" s="37"/>
      <c r="F70" s="37"/>
    </row>
    <row r="71" spans="1:6" s="14" customFormat="1" ht="12.75" customHeight="1">
      <c r="A71" s="249"/>
      <c r="B71" s="37"/>
      <c r="C71" s="37"/>
      <c r="D71" s="37"/>
      <c r="E71" s="37"/>
      <c r="F71" s="37"/>
    </row>
    <row r="72" ht="12.75">
      <c r="A72" s="250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2"/>
  <sheetViews>
    <sheetView view="pageBreakPreview" zoomScale="86" zoomScaleSheetLayoutView="86" zoomScalePageLayoutView="0" workbookViewId="0" topLeftCell="A1">
      <selection activeCell="A1" sqref="A1"/>
    </sheetView>
  </sheetViews>
  <sheetFormatPr defaultColWidth="2.57421875" defaultRowHeight="12.75"/>
  <cols>
    <col min="1" max="1" width="65.14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СОФАРМА АО</v>
      </c>
      <c r="B1" s="196"/>
      <c r="C1" s="196"/>
      <c r="D1" s="196"/>
      <c r="E1" s="196"/>
    </row>
    <row r="2" spans="1:5" s="3" customFormat="1" ht="15">
      <c r="A2" s="17" t="s">
        <v>128</v>
      </c>
      <c r="B2" s="44"/>
      <c r="C2" s="254"/>
      <c r="D2" s="44"/>
      <c r="E2" s="44"/>
    </row>
    <row r="3" spans="1:5" s="3" customFormat="1" ht="15">
      <c r="A3" s="82" t="str">
        <f>'IS'!A3</f>
        <v>за год, закончившийся 31 декабря 2021 года</v>
      </c>
      <c r="B3" s="44"/>
      <c r="C3" s="44"/>
      <c r="D3" s="44"/>
      <c r="E3" s="44"/>
    </row>
    <row r="4" spans="1:5" ht="17.25" customHeight="1">
      <c r="A4" s="288" t="s">
        <v>1</v>
      </c>
      <c r="B4" s="288"/>
      <c r="C4" s="56">
        <v>2021</v>
      </c>
      <c r="D4" s="59"/>
      <c r="E4" s="56">
        <v>2020</v>
      </c>
    </row>
    <row r="5" spans="1:5" ht="14.25" customHeight="1">
      <c r="A5" s="45"/>
      <c r="B5" s="12"/>
      <c r="C5" s="42" t="s">
        <v>2</v>
      </c>
      <c r="D5" s="12"/>
      <c r="E5" s="42" t="s">
        <v>2</v>
      </c>
    </row>
    <row r="6" spans="1:5" ht="12.75" customHeight="1">
      <c r="A6" s="45"/>
      <c r="B6" s="12"/>
      <c r="C6" s="145"/>
      <c r="D6" s="12"/>
      <c r="E6" s="145"/>
    </row>
    <row r="7" spans="1:5" ht="15">
      <c r="A7" s="43" t="s">
        <v>129</v>
      </c>
      <c r="B7" s="46"/>
      <c r="C7" s="47"/>
      <c r="D7" s="46"/>
      <c r="E7" s="47"/>
    </row>
    <row r="8" spans="1:5" ht="15">
      <c r="A8" s="48" t="s">
        <v>130</v>
      </c>
      <c r="B8" s="46"/>
      <c r="C8" s="73">
        <f>249113+1</f>
        <v>249114</v>
      </c>
      <c r="D8" s="46"/>
      <c r="E8" s="73">
        <v>207344</v>
      </c>
    </row>
    <row r="9" spans="1:5" ht="15">
      <c r="A9" s="48" t="s">
        <v>131</v>
      </c>
      <c r="B9" s="46"/>
      <c r="C9" s="73">
        <v>-104149</v>
      </c>
      <c r="D9" s="46"/>
      <c r="E9" s="73">
        <v>-118969</v>
      </c>
    </row>
    <row r="10" spans="1:5" ht="15">
      <c r="A10" s="48" t="s">
        <v>132</v>
      </c>
      <c r="B10" s="46"/>
      <c r="C10" s="73">
        <v>-44657</v>
      </c>
      <c r="D10" s="46"/>
      <c r="E10" s="73">
        <v>-48807</v>
      </c>
    </row>
    <row r="11" spans="1:5" s="6" customFormat="1" ht="15">
      <c r="A11" s="48" t="s">
        <v>133</v>
      </c>
      <c r="B11" s="49"/>
      <c r="C11" s="73">
        <v>-9201</v>
      </c>
      <c r="D11" s="49"/>
      <c r="E11" s="73">
        <v>-8803</v>
      </c>
    </row>
    <row r="12" spans="1:5" s="6" customFormat="1" ht="15">
      <c r="A12" s="48" t="s">
        <v>134</v>
      </c>
      <c r="B12" s="49"/>
      <c r="C12" s="73">
        <v>1262</v>
      </c>
      <c r="D12" s="49"/>
      <c r="E12" s="73">
        <v>3583</v>
      </c>
    </row>
    <row r="13" spans="1:5" s="6" customFormat="1" ht="15">
      <c r="A13" s="48" t="s">
        <v>135</v>
      </c>
      <c r="B13" s="49"/>
      <c r="C13" s="73">
        <v>-4055</v>
      </c>
      <c r="D13" s="49"/>
      <c r="E13" s="73">
        <v>-4268</v>
      </c>
    </row>
    <row r="14" spans="1:5" s="6" customFormat="1" ht="25.5">
      <c r="A14" s="48" t="s">
        <v>136</v>
      </c>
      <c r="B14" s="49"/>
      <c r="C14" s="73">
        <v>-1027</v>
      </c>
      <c r="D14" s="49"/>
      <c r="E14" s="73">
        <v>-1654</v>
      </c>
    </row>
    <row r="15" spans="1:5" s="6" customFormat="1" ht="15">
      <c r="A15" s="48" t="s">
        <v>137</v>
      </c>
      <c r="B15" s="49"/>
      <c r="C15" s="73">
        <v>-136</v>
      </c>
      <c r="D15" s="49"/>
      <c r="E15" s="73">
        <v>-235</v>
      </c>
    </row>
    <row r="16" spans="1:5" ht="15">
      <c r="A16" s="48" t="s">
        <v>139</v>
      </c>
      <c r="B16" s="49"/>
      <c r="C16" s="73">
        <v>-682</v>
      </c>
      <c r="D16" s="49"/>
      <c r="E16" s="73">
        <f>-743-180</f>
        <v>-923</v>
      </c>
    </row>
    <row r="17" spans="1:5" s="6" customFormat="1" ht="14.25">
      <c r="A17" s="154" t="s">
        <v>138</v>
      </c>
      <c r="B17" s="49"/>
      <c r="C17" s="74">
        <f>SUM(C8:C16)</f>
        <v>86469</v>
      </c>
      <c r="D17" s="49"/>
      <c r="E17" s="74">
        <f>SUM(E8:E16)</f>
        <v>27268</v>
      </c>
    </row>
    <row r="18" spans="1:5" s="6" customFormat="1" ht="6" customHeight="1">
      <c r="A18" s="43"/>
      <c r="B18" s="49"/>
      <c r="C18" s="60"/>
      <c r="D18" s="49"/>
      <c r="E18" s="60"/>
    </row>
    <row r="19" spans="1:5" s="6" customFormat="1" ht="14.25">
      <c r="A19" s="50" t="s">
        <v>140</v>
      </c>
      <c r="B19" s="49"/>
      <c r="C19" s="60"/>
      <c r="D19" s="49"/>
      <c r="E19" s="60"/>
    </row>
    <row r="20" spans="1:5" ht="15">
      <c r="A20" s="48" t="s">
        <v>141</v>
      </c>
      <c r="B20" s="49"/>
      <c r="C20" s="73">
        <v>-6210</v>
      </c>
      <c r="D20" s="73"/>
      <c r="E20" s="73">
        <v>-7570</v>
      </c>
    </row>
    <row r="21" spans="1:5" ht="15">
      <c r="A21" s="51" t="s">
        <v>142</v>
      </c>
      <c r="B21" s="49"/>
      <c r="C21" s="73">
        <v>125</v>
      </c>
      <c r="D21" s="73"/>
      <c r="E21" s="73">
        <v>1257</v>
      </c>
    </row>
    <row r="22" spans="1:5" ht="15">
      <c r="A22" s="48" t="s">
        <v>143</v>
      </c>
      <c r="B22" s="49"/>
      <c r="C22" s="73">
        <v>-1128</v>
      </c>
      <c r="D22" s="73"/>
      <c r="E22" s="73">
        <v>-178</v>
      </c>
    </row>
    <row r="23" spans="1:5" ht="15">
      <c r="A23" s="48" t="s">
        <v>144</v>
      </c>
      <c r="B23" s="49"/>
      <c r="C23" s="73">
        <v>-4201</v>
      </c>
      <c r="D23" s="73"/>
      <c r="E23" s="73">
        <v>-5417</v>
      </c>
    </row>
    <row r="24" spans="1:5" ht="15">
      <c r="A24" s="51" t="s">
        <v>145</v>
      </c>
      <c r="B24" s="49"/>
      <c r="C24" s="73">
        <v>1952</v>
      </c>
      <c r="D24" s="73"/>
      <c r="E24" s="73">
        <v>0</v>
      </c>
    </row>
    <row r="25" spans="1:5" ht="15">
      <c r="A25" s="48" t="s">
        <v>146</v>
      </c>
      <c r="B25" s="49"/>
      <c r="C25" s="73">
        <v>-20800</v>
      </c>
      <c r="D25" s="73"/>
      <c r="E25" s="73">
        <v>0</v>
      </c>
    </row>
    <row r="26" spans="1:5" ht="15">
      <c r="A26" s="48" t="s">
        <v>147</v>
      </c>
      <c r="B26" s="49"/>
      <c r="C26" s="73">
        <v>354</v>
      </c>
      <c r="D26" s="73"/>
      <c r="E26" s="73">
        <v>1</v>
      </c>
    </row>
    <row r="27" spans="1:5" ht="15">
      <c r="A27" s="48" t="s">
        <v>148</v>
      </c>
      <c r="B27" s="49"/>
      <c r="C27" s="73">
        <v>-22338</v>
      </c>
      <c r="D27" s="158"/>
      <c r="E27" s="73">
        <v>-2708</v>
      </c>
    </row>
    <row r="28" spans="1:5" ht="15">
      <c r="A28" s="48" t="s">
        <v>149</v>
      </c>
      <c r="B28" s="49"/>
      <c r="C28" s="73">
        <v>2040</v>
      </c>
      <c r="D28" s="158"/>
      <c r="E28" s="73">
        <v>56</v>
      </c>
    </row>
    <row r="29" spans="1:5" s="195" customFormat="1" ht="15">
      <c r="A29" s="48" t="s">
        <v>150</v>
      </c>
      <c r="B29" s="49"/>
      <c r="C29" s="73">
        <v>-8472</v>
      </c>
      <c r="D29" s="158"/>
      <c r="E29" s="73">
        <v>-3485</v>
      </c>
    </row>
    <row r="30" spans="1:5" ht="15">
      <c r="A30" s="48" t="s">
        <v>151</v>
      </c>
      <c r="B30" s="49"/>
      <c r="C30" s="73">
        <v>1382</v>
      </c>
      <c r="D30" s="158"/>
      <c r="E30" s="73">
        <v>617</v>
      </c>
    </row>
    <row r="31" spans="1:5" ht="25.5">
      <c r="A31" s="48" t="s">
        <v>152</v>
      </c>
      <c r="B31" s="49"/>
      <c r="C31" s="73">
        <v>594</v>
      </c>
      <c r="D31" s="73"/>
      <c r="E31" s="73">
        <v>9138</v>
      </c>
    </row>
    <row r="32" spans="1:5" ht="25.5">
      <c r="A32" s="94" t="s">
        <v>153</v>
      </c>
      <c r="B32" s="49"/>
      <c r="C32" s="73">
        <v>268</v>
      </c>
      <c r="D32" s="158"/>
      <c r="E32" s="73">
        <v>302</v>
      </c>
    </row>
    <row r="33" spans="1:5" ht="15">
      <c r="A33" s="51" t="s">
        <v>154</v>
      </c>
      <c r="B33" s="49"/>
      <c r="C33" s="73">
        <v>-8010</v>
      </c>
      <c r="D33" s="73"/>
      <c r="E33" s="73">
        <v>-5290</v>
      </c>
    </row>
    <row r="34" spans="1:5" ht="25.5">
      <c r="A34" s="48" t="s">
        <v>155</v>
      </c>
      <c r="B34" s="49"/>
      <c r="C34" s="73">
        <v>11806</v>
      </c>
      <c r="D34" s="73"/>
      <c r="E34" s="73">
        <v>38509</v>
      </c>
    </row>
    <row r="35" spans="1:5" ht="15">
      <c r="A35" s="48" t="s">
        <v>156</v>
      </c>
      <c r="B35" s="49"/>
      <c r="C35" s="73">
        <v>-500</v>
      </c>
      <c r="D35" s="73"/>
      <c r="E35" s="73">
        <v>-978</v>
      </c>
    </row>
    <row r="36" spans="1:5" ht="25.5">
      <c r="A36" s="48" t="s">
        <v>157</v>
      </c>
      <c r="B36" s="49"/>
      <c r="C36" s="73">
        <v>4098</v>
      </c>
      <c r="D36" s="73"/>
      <c r="E36" s="73">
        <v>1840</v>
      </c>
    </row>
    <row r="37" spans="1:5" ht="15">
      <c r="A37" s="48" t="s">
        <v>158</v>
      </c>
      <c r="B37" s="49"/>
      <c r="C37" s="73">
        <v>2658</v>
      </c>
      <c r="D37" s="73"/>
      <c r="E37" s="73">
        <v>2045</v>
      </c>
    </row>
    <row r="38" spans="1:5" ht="15">
      <c r="A38" s="48" t="s">
        <v>159</v>
      </c>
      <c r="B38" s="49"/>
      <c r="C38" s="73">
        <v>147</v>
      </c>
      <c r="D38" s="73"/>
      <c r="E38" s="73">
        <v>0</v>
      </c>
    </row>
    <row r="39" spans="1:5" ht="25.5">
      <c r="A39" s="154" t="s">
        <v>160</v>
      </c>
      <c r="B39" s="255"/>
      <c r="C39" s="74">
        <f>SUM(C20:C38)</f>
        <v>-46235</v>
      </c>
      <c r="D39" s="49"/>
      <c r="E39" s="74">
        <f>SUM(E20:E38)</f>
        <v>28139</v>
      </c>
    </row>
    <row r="40" spans="1:5" ht="6.75" customHeight="1">
      <c r="A40" s="48"/>
      <c r="B40" s="49"/>
      <c r="C40" s="60"/>
      <c r="D40" s="49"/>
      <c r="E40" s="60"/>
    </row>
    <row r="41" spans="1:5" ht="13.5" customHeight="1">
      <c r="A41" s="50" t="s">
        <v>161</v>
      </c>
      <c r="B41" s="49"/>
      <c r="C41" s="61"/>
      <c r="D41" s="49"/>
      <c r="E41" s="61"/>
    </row>
    <row r="42" spans="1:5" ht="15">
      <c r="A42" s="278" t="s">
        <v>162</v>
      </c>
      <c r="B42" s="49"/>
      <c r="C42" s="73">
        <v>0</v>
      </c>
      <c r="D42" s="158"/>
      <c r="E42" s="73">
        <v>28</v>
      </c>
    </row>
    <row r="43" spans="1:5" ht="15">
      <c r="A43" s="48" t="s">
        <v>163</v>
      </c>
      <c r="B43" s="49"/>
      <c r="C43" s="73">
        <v>-2428</v>
      </c>
      <c r="D43" s="158"/>
      <c r="E43" s="73">
        <v>-7212</v>
      </c>
    </row>
    <row r="44" spans="1:5" s="257" customFormat="1" ht="25.5">
      <c r="A44" s="48" t="s">
        <v>164</v>
      </c>
      <c r="B44" s="49"/>
      <c r="C44" s="73">
        <f>20685-40610</f>
        <v>-19925</v>
      </c>
      <c r="D44" s="158"/>
      <c r="E44" s="73">
        <f>3797-30798</f>
        <v>-27001</v>
      </c>
    </row>
    <row r="45" spans="1:5" ht="25.5">
      <c r="A45" s="48" t="s">
        <v>165</v>
      </c>
      <c r="B45" s="49"/>
      <c r="C45" s="73">
        <v>-81</v>
      </c>
      <c r="D45" s="158"/>
      <c r="E45" s="73">
        <v>-117</v>
      </c>
    </row>
    <row r="46" spans="1:5" ht="15">
      <c r="A46" s="48" t="s">
        <v>166</v>
      </c>
      <c r="B46" s="49"/>
      <c r="C46" s="73">
        <v>0</v>
      </c>
      <c r="D46" s="158"/>
      <c r="E46" s="73">
        <v>805</v>
      </c>
    </row>
    <row r="47" spans="1:5" ht="15">
      <c r="A47" s="48" t="s">
        <v>107</v>
      </c>
      <c r="B47" s="49"/>
      <c r="C47" s="73">
        <v>-16628</v>
      </c>
      <c r="D47" s="158"/>
      <c r="E47" s="73">
        <v>-463</v>
      </c>
    </row>
    <row r="48" spans="1:5" ht="15">
      <c r="A48" s="48" t="s">
        <v>167</v>
      </c>
      <c r="B48" s="49"/>
      <c r="C48" s="73">
        <v>-22</v>
      </c>
      <c r="D48" s="158"/>
      <c r="E48" s="73">
        <v>-19944</v>
      </c>
    </row>
    <row r="49" spans="1:5" ht="15">
      <c r="A49" s="48" t="s">
        <v>168</v>
      </c>
      <c r="B49" s="49"/>
      <c r="C49" s="73">
        <v>-1900</v>
      </c>
      <c r="D49" s="158"/>
      <c r="E49" s="73">
        <v>-1928</v>
      </c>
    </row>
    <row r="50" spans="1:5" ht="15">
      <c r="A50" s="214" t="s">
        <v>169</v>
      </c>
      <c r="B50" s="49"/>
      <c r="C50" s="73">
        <v>81</v>
      </c>
      <c r="D50" s="158"/>
      <c r="E50" s="73">
        <v>242</v>
      </c>
    </row>
    <row r="51" spans="1:5" ht="15">
      <c r="A51" s="214" t="s">
        <v>170</v>
      </c>
      <c r="B51" s="49"/>
      <c r="C51" s="73">
        <f>12513-1</f>
        <v>12512</v>
      </c>
      <c r="D51" s="158"/>
      <c r="E51" s="73">
        <v>0</v>
      </c>
    </row>
    <row r="52" spans="1:5" s="6" customFormat="1" ht="14.25">
      <c r="A52" s="213" t="s">
        <v>24</v>
      </c>
      <c r="B52" s="49"/>
      <c r="C52" s="74">
        <f>SUM(C42:C51)</f>
        <v>-28391</v>
      </c>
      <c r="D52" s="49"/>
      <c r="E52" s="74">
        <f>SUM(E42:E51)</f>
        <v>-55590</v>
      </c>
    </row>
    <row r="53" spans="1:5" ht="6.75" customHeight="1">
      <c r="A53" s="214"/>
      <c r="B53" s="49"/>
      <c r="C53" s="73"/>
      <c r="D53" s="49"/>
      <c r="E53" s="73"/>
    </row>
    <row r="54" spans="1:5" s="19" customFormat="1" ht="16.5" customHeight="1">
      <c r="A54" s="215" t="s">
        <v>171</v>
      </c>
      <c r="B54" s="49"/>
      <c r="C54" s="216">
        <f>C17+C39+C52</f>
        <v>11843</v>
      </c>
      <c r="D54" s="49"/>
      <c r="E54" s="216">
        <f>E17+E39+E52</f>
        <v>-183</v>
      </c>
    </row>
    <row r="55" spans="1:5" s="19" customFormat="1" ht="5.25" customHeight="1">
      <c r="A55" s="214"/>
      <c r="B55" s="49"/>
      <c r="C55" s="60"/>
      <c r="D55" s="49"/>
      <c r="E55" s="60"/>
    </row>
    <row r="56" spans="1:5" s="20" customFormat="1" ht="15">
      <c r="A56" s="214" t="s">
        <v>172</v>
      </c>
      <c r="B56" s="49"/>
      <c r="C56" s="73">
        <v>3776</v>
      </c>
      <c r="D56" s="49"/>
      <c r="E56" s="73">
        <v>3959</v>
      </c>
    </row>
    <row r="57" spans="1:5" s="20" customFormat="1" ht="6" customHeight="1">
      <c r="A57" s="214"/>
      <c r="B57" s="49"/>
      <c r="C57" s="217"/>
      <c r="D57" s="49"/>
      <c r="E57" s="217"/>
    </row>
    <row r="58" spans="1:5" ht="15.75" thickBot="1">
      <c r="A58" s="213" t="s">
        <v>173</v>
      </c>
      <c r="B58" s="252">
        <v>27</v>
      </c>
      <c r="C58" s="218">
        <f>C56+C54</f>
        <v>15619</v>
      </c>
      <c r="D58" s="49"/>
      <c r="E58" s="218">
        <f>E56+E54</f>
        <v>3776</v>
      </c>
    </row>
    <row r="59" spans="2:5" ht="12" customHeight="1" thickTop="1">
      <c r="B59" s="46"/>
      <c r="C59" s="132"/>
      <c r="D59" s="46"/>
      <c r="E59" s="132"/>
    </row>
    <row r="60" spans="1:4" ht="15">
      <c r="A60" s="76" t="str">
        <f>SFP!A61</f>
        <v>Приложения на страницах с 5 до 146 являются неотъемлемой частью финансового отчета.</v>
      </c>
      <c r="B60" s="46"/>
      <c r="C60" s="119"/>
      <c r="D60" s="46"/>
    </row>
    <row r="61" spans="1:4" ht="15">
      <c r="A61" s="76"/>
      <c r="B61" s="46"/>
      <c r="C61" s="119"/>
      <c r="D61" s="46"/>
    </row>
    <row r="62" spans="1:4" ht="15">
      <c r="A62" s="76" t="str">
        <f>SFP!A63</f>
        <v>Исполнительный директор: </v>
      </c>
      <c r="B62" s="46"/>
      <c r="C62" s="119"/>
      <c r="D62" s="46"/>
    </row>
    <row r="63" spans="1:4" ht="15">
      <c r="A63" s="191" t="s">
        <v>8</v>
      </c>
      <c r="B63" s="46"/>
      <c r="C63" s="46"/>
      <c r="D63" s="46"/>
    </row>
    <row r="64" spans="1:4" ht="15">
      <c r="A64" s="192" t="s">
        <v>81</v>
      </c>
      <c r="B64" s="46"/>
      <c r="C64" s="46"/>
      <c r="D64" s="46"/>
    </row>
    <row r="65" spans="1:4" ht="15">
      <c r="A65" s="191" t="str">
        <f>'[1]SFP'!A63</f>
        <v>Борис Борисов</v>
      </c>
      <c r="B65" s="46"/>
      <c r="C65" s="46"/>
      <c r="D65" s="46"/>
    </row>
    <row r="66" spans="1:4" ht="15">
      <c r="A66" s="193" t="s">
        <v>82</v>
      </c>
      <c r="B66" s="46"/>
      <c r="C66" s="46"/>
      <c r="D66" s="46"/>
    </row>
    <row r="67" spans="1:4" ht="15">
      <c r="A67" s="191" t="str">
        <f>'[2]IS'!A50</f>
        <v>Йорданка Петкова</v>
      </c>
      <c r="B67" s="46"/>
      <c r="C67" s="46"/>
      <c r="D67" s="46"/>
    </row>
    <row r="68" ht="15">
      <c r="A68" s="247"/>
    </row>
    <row r="69" ht="15">
      <c r="A69" s="248"/>
    </row>
    <row r="70" ht="15">
      <c r="A70" s="92"/>
    </row>
    <row r="71" ht="15">
      <c r="A71" s="93"/>
    </row>
    <row r="72" ht="15">
      <c r="A72" s="93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3"/>
  <headerFooter alignWithMargins="0">
    <oddFooter>&amp;R3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4"/>
  <sheetViews>
    <sheetView view="pageBreakPreview" zoomScale="86" zoomScaleNormal="115" zoomScaleSheetLayoutView="86" zoomScalePageLayoutView="0" workbookViewId="0" topLeftCell="A1">
      <selection activeCell="A1" sqref="A1"/>
    </sheetView>
  </sheetViews>
  <sheetFormatPr defaultColWidth="9.140625" defaultRowHeight="12.75"/>
  <cols>
    <col min="1" max="1" width="49.421875" style="8" customWidth="1"/>
    <col min="2" max="2" width="11.57421875" style="8" customWidth="1"/>
    <col min="3" max="3" width="1.1484375" style="8" customWidth="1"/>
    <col min="4" max="4" width="12.140625" style="8" customWidth="1"/>
    <col min="5" max="5" width="0.5625" style="8" customWidth="1"/>
    <col min="6" max="6" width="14.14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0.28125" style="8" customWidth="1"/>
    <col min="13" max="13" width="0.9921875" style="8" customWidth="1"/>
    <col min="14" max="14" width="14.57421875" style="8" customWidth="1"/>
    <col min="15" max="15" width="0.71875" style="8" customWidth="1"/>
    <col min="16" max="16" width="15.28125" style="8" customWidth="1"/>
    <col min="17" max="17" width="0.71875" style="8" customWidth="1"/>
    <col min="18" max="18" width="12.7109375" style="8" customWidth="1"/>
    <col min="19" max="19" width="1.1484375" style="8" customWidth="1"/>
    <col min="20" max="20" width="13.57421875" style="8" customWidth="1"/>
    <col min="21" max="21" width="9.57421875" style="8" bestFit="1" customWidth="1"/>
    <col min="22" max="16384" width="9.140625" style="8" customWidth="1"/>
  </cols>
  <sheetData>
    <row r="1" spans="1:20" ht="18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292" t="s">
        <v>174</v>
      </c>
      <c r="B2" s="292"/>
      <c r="C2" s="292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0" ht="18" customHeight="1">
      <c r="A3" s="82" t="str">
        <f>CFS!A3</f>
        <v>за год, закончившийся 31 декабря 2021 года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09" customFormat="1" ht="15" customHeight="1">
      <c r="A4" s="289"/>
      <c r="B4" s="289" t="s">
        <v>1</v>
      </c>
      <c r="C4" s="159"/>
      <c r="D4" s="289" t="s">
        <v>106</v>
      </c>
      <c r="E4" s="159"/>
      <c r="F4" s="289" t="s">
        <v>196</v>
      </c>
      <c r="G4" s="159"/>
      <c r="H4" s="289" t="s">
        <v>197</v>
      </c>
      <c r="I4" s="160"/>
      <c r="J4" s="289" t="s">
        <v>11</v>
      </c>
      <c r="K4" s="159"/>
      <c r="L4" s="290" t="s">
        <v>198</v>
      </c>
      <c r="M4" s="160"/>
      <c r="N4" s="289" t="s">
        <v>199</v>
      </c>
      <c r="O4" s="160"/>
      <c r="P4" s="291" t="s">
        <v>200</v>
      </c>
      <c r="Q4" s="160"/>
      <c r="R4" s="289" t="s">
        <v>201</v>
      </c>
      <c r="S4" s="160"/>
      <c r="T4" s="289" t="s">
        <v>202</v>
      </c>
    </row>
    <row r="5" spans="1:20" s="110" customFormat="1" ht="37.5" customHeight="1">
      <c r="A5" s="289"/>
      <c r="B5" s="289"/>
      <c r="C5" s="159"/>
      <c r="D5" s="289"/>
      <c r="E5" s="161"/>
      <c r="F5" s="289"/>
      <c r="G5" s="161"/>
      <c r="H5" s="289"/>
      <c r="I5" s="162"/>
      <c r="J5" s="289"/>
      <c r="K5" s="161"/>
      <c r="L5" s="290"/>
      <c r="M5" s="162"/>
      <c r="N5" s="289"/>
      <c r="O5" s="162"/>
      <c r="P5" s="291"/>
      <c r="Q5" s="162"/>
      <c r="R5" s="289"/>
      <c r="S5" s="162"/>
      <c r="T5" s="289"/>
    </row>
    <row r="6" spans="1:20" s="22" customFormat="1" ht="15">
      <c r="A6" s="163"/>
      <c r="B6" s="164"/>
      <c r="C6" s="164"/>
      <c r="D6" s="165" t="s">
        <v>2</v>
      </c>
      <c r="E6" s="165"/>
      <c r="F6" s="165" t="s">
        <v>2</v>
      </c>
      <c r="G6" s="165"/>
      <c r="H6" s="165" t="s">
        <v>2</v>
      </c>
      <c r="I6" s="165"/>
      <c r="J6" s="165" t="s">
        <v>2</v>
      </c>
      <c r="K6" s="165"/>
      <c r="L6" s="165" t="s">
        <v>2</v>
      </c>
      <c r="M6" s="165"/>
      <c r="N6" s="165" t="s">
        <v>2</v>
      </c>
      <c r="O6" s="165"/>
      <c r="P6" s="165" t="s">
        <v>2</v>
      </c>
      <c r="Q6" s="165"/>
      <c r="R6" s="165" t="s">
        <v>2</v>
      </c>
      <c r="S6" s="165"/>
      <c r="T6" s="165" t="s">
        <v>2</v>
      </c>
    </row>
    <row r="7" spans="1:20" s="21" customFormat="1" ht="5.25" customHeight="1">
      <c r="A7" s="166"/>
      <c r="B7" s="166"/>
      <c r="C7" s="166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200"/>
      <c r="S7" s="165"/>
      <c r="T7" s="165"/>
    </row>
    <row r="8" spans="1:22" s="14" customFormat="1" ht="15.75" customHeight="1">
      <c r="A8" s="166"/>
      <c r="B8" s="166"/>
      <c r="C8" s="166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200"/>
      <c r="S8" s="165"/>
      <c r="T8" s="165"/>
      <c r="U8" s="114"/>
      <c r="V8" s="114"/>
    </row>
    <row r="9" spans="1:22" s="14" customFormat="1" ht="13.5" customHeight="1">
      <c r="A9" s="167" t="s">
        <v>175</v>
      </c>
      <c r="B9" s="168">
        <v>28</v>
      </c>
      <c r="C9" s="168"/>
      <c r="D9" s="258">
        <v>134798</v>
      </c>
      <c r="E9" s="259"/>
      <c r="F9" s="258">
        <v>-34142</v>
      </c>
      <c r="G9" s="260"/>
      <c r="H9" s="258">
        <v>59297</v>
      </c>
      <c r="I9" s="261"/>
      <c r="J9" s="258">
        <v>22040</v>
      </c>
      <c r="K9" s="261"/>
      <c r="L9" s="258">
        <v>2873</v>
      </c>
      <c r="M9" s="261"/>
      <c r="N9" s="258">
        <v>298339</v>
      </c>
      <c r="O9" s="261"/>
      <c r="P9" s="258">
        <v>0</v>
      </c>
      <c r="Q9" s="261"/>
      <c r="R9" s="258">
        <v>39439</v>
      </c>
      <c r="S9" s="261"/>
      <c r="T9" s="258">
        <v>522644</v>
      </c>
      <c r="U9" s="114"/>
      <c r="V9" s="114"/>
    </row>
    <row r="10" spans="1:22" s="14" customFormat="1" ht="13.5" customHeight="1">
      <c r="A10" s="199" t="s">
        <v>203</v>
      </c>
      <c r="B10" s="199"/>
      <c r="C10" s="199"/>
      <c r="D10" s="259"/>
      <c r="E10" s="259"/>
      <c r="F10" s="259"/>
      <c r="G10" s="259"/>
      <c r="H10" s="262"/>
      <c r="I10" s="262"/>
      <c r="J10" s="262"/>
      <c r="K10" s="262"/>
      <c r="L10" s="262"/>
      <c r="M10" s="262"/>
      <c r="N10" s="262"/>
      <c r="O10" s="262"/>
      <c r="P10" s="259"/>
      <c r="Q10" s="262"/>
      <c r="R10" s="262"/>
      <c r="S10" s="262"/>
      <c r="T10" s="262"/>
      <c r="U10" s="114"/>
      <c r="V10" s="114"/>
    </row>
    <row r="11" spans="1:20" s="14" customFormat="1" ht="15">
      <c r="A11" s="169" t="s">
        <v>176</v>
      </c>
      <c r="B11" s="172"/>
      <c r="C11" s="172"/>
      <c r="D11" s="201">
        <f>D13</f>
        <v>0</v>
      </c>
      <c r="E11" s="259"/>
      <c r="F11" s="263">
        <f>F13+F12</f>
        <v>486</v>
      </c>
      <c r="G11" s="259"/>
      <c r="H11" s="201">
        <f>H13</f>
        <v>0</v>
      </c>
      <c r="I11" s="262"/>
      <c r="J11" s="201">
        <f>J13</f>
        <v>0</v>
      </c>
      <c r="K11" s="262"/>
      <c r="L11" s="201">
        <f>L13</f>
        <v>0</v>
      </c>
      <c r="M11" s="262"/>
      <c r="N11" s="201">
        <f>N13</f>
        <v>0</v>
      </c>
      <c r="O11" s="262"/>
      <c r="P11" s="263">
        <f>P13+P12</f>
        <v>0</v>
      </c>
      <c r="Q11" s="262"/>
      <c r="R11" s="201">
        <f>R12+R13</f>
        <v>-144</v>
      </c>
      <c r="S11" s="262"/>
      <c r="T11" s="201">
        <f>T13+T12</f>
        <v>342</v>
      </c>
    </row>
    <row r="12" spans="1:20" s="14" customFormat="1" ht="15.75" customHeight="1">
      <c r="A12" s="189" t="s">
        <v>178</v>
      </c>
      <c r="B12" s="172"/>
      <c r="C12" s="172"/>
      <c r="D12" s="202"/>
      <c r="E12" s="259"/>
      <c r="F12" s="259">
        <v>949</v>
      </c>
      <c r="G12" s="259"/>
      <c r="H12" s="202"/>
      <c r="I12" s="262"/>
      <c r="J12" s="202"/>
      <c r="K12" s="262"/>
      <c r="L12" s="202"/>
      <c r="M12" s="262"/>
      <c r="N12" s="202"/>
      <c r="O12" s="262"/>
      <c r="P12" s="259">
        <v>0</v>
      </c>
      <c r="Q12" s="262"/>
      <c r="R12" s="264">
        <v>-144</v>
      </c>
      <c r="S12" s="262"/>
      <c r="T12" s="203">
        <f>SUM(D12:S12)</f>
        <v>805</v>
      </c>
    </row>
    <row r="13" spans="1:20" s="14" customFormat="1" ht="11.25" customHeight="1">
      <c r="A13" s="189" t="s">
        <v>177</v>
      </c>
      <c r="B13" s="172"/>
      <c r="C13" s="172"/>
      <c r="D13" s="202">
        <v>0</v>
      </c>
      <c r="E13" s="259"/>
      <c r="F13" s="264">
        <v>-463</v>
      </c>
      <c r="G13" s="259"/>
      <c r="H13" s="202">
        <v>0</v>
      </c>
      <c r="I13" s="262"/>
      <c r="J13" s="202">
        <v>0</v>
      </c>
      <c r="K13" s="262"/>
      <c r="L13" s="202">
        <v>0</v>
      </c>
      <c r="M13" s="262"/>
      <c r="N13" s="202">
        <v>0</v>
      </c>
      <c r="O13" s="262"/>
      <c r="P13" s="264">
        <v>0</v>
      </c>
      <c r="Q13" s="262"/>
      <c r="R13" s="202">
        <v>0</v>
      </c>
      <c r="S13" s="262"/>
      <c r="T13" s="203">
        <f>SUM(D13:S13)</f>
        <v>-463</v>
      </c>
    </row>
    <row r="14" spans="1:20" s="14" customFormat="1" ht="12.75" customHeight="1">
      <c r="A14" s="169" t="s">
        <v>179</v>
      </c>
      <c r="B14" s="172"/>
      <c r="C14" s="172"/>
      <c r="D14" s="265">
        <v>0</v>
      </c>
      <c r="E14" s="259"/>
      <c r="F14" s="265">
        <v>0</v>
      </c>
      <c r="G14" s="259"/>
      <c r="H14" s="265">
        <f>H15</f>
        <v>4038</v>
      </c>
      <c r="I14" s="262"/>
      <c r="J14" s="265">
        <v>0</v>
      </c>
      <c r="K14" s="262"/>
      <c r="L14" s="265">
        <v>0</v>
      </c>
      <c r="M14" s="262"/>
      <c r="N14" s="265">
        <f>N15</f>
        <v>23257</v>
      </c>
      <c r="O14" s="262"/>
      <c r="P14" s="265">
        <v>0</v>
      </c>
      <c r="Q14" s="262"/>
      <c r="R14" s="265">
        <f>R15+R16+R17</f>
        <v>-41125</v>
      </c>
      <c r="S14" s="262"/>
      <c r="T14" s="265">
        <f>H14+N14+R14</f>
        <v>-13830</v>
      </c>
    </row>
    <row r="15" spans="1:20" s="14" customFormat="1" ht="12" customHeight="1">
      <c r="A15" s="188" t="s">
        <v>180</v>
      </c>
      <c r="B15" s="172"/>
      <c r="C15" s="172"/>
      <c r="D15" s="253">
        <v>0</v>
      </c>
      <c r="E15" s="259"/>
      <c r="F15" s="266">
        <v>0</v>
      </c>
      <c r="G15" s="259"/>
      <c r="H15" s="267">
        <v>4038</v>
      </c>
      <c r="I15" s="268"/>
      <c r="J15" s="267">
        <v>0</v>
      </c>
      <c r="K15" s="268"/>
      <c r="L15" s="267">
        <v>0</v>
      </c>
      <c r="M15" s="268"/>
      <c r="N15" s="267">
        <v>23257</v>
      </c>
      <c r="O15" s="268"/>
      <c r="P15" s="266">
        <v>0</v>
      </c>
      <c r="Q15" s="268"/>
      <c r="R15" s="267">
        <f>-H15-N15</f>
        <v>-27295</v>
      </c>
      <c r="S15" s="268"/>
      <c r="T15" s="267">
        <f>SUM(H15:S15)</f>
        <v>0</v>
      </c>
    </row>
    <row r="16" spans="1:20" s="14" customFormat="1" ht="13.5" customHeight="1">
      <c r="A16" s="188" t="s">
        <v>181</v>
      </c>
      <c r="B16" s="172"/>
      <c r="C16" s="172"/>
      <c r="D16" s="253">
        <v>0</v>
      </c>
      <c r="E16" s="259"/>
      <c r="F16" s="266">
        <v>0</v>
      </c>
      <c r="G16" s="259"/>
      <c r="H16" s="269">
        <f>H18+H19</f>
        <v>0</v>
      </c>
      <c r="I16" s="268"/>
      <c r="J16" s="267">
        <v>0</v>
      </c>
      <c r="K16" s="268"/>
      <c r="L16" s="267">
        <v>0</v>
      </c>
      <c r="M16" s="268"/>
      <c r="N16" s="267">
        <v>0</v>
      </c>
      <c r="O16" s="268"/>
      <c r="P16" s="266">
        <v>0</v>
      </c>
      <c r="Q16" s="268"/>
      <c r="R16" s="267">
        <v>-8798</v>
      </c>
      <c r="S16" s="268"/>
      <c r="T16" s="267">
        <f>R16</f>
        <v>-8798</v>
      </c>
    </row>
    <row r="17" spans="1:20" s="14" customFormat="1" ht="12.75" customHeight="1">
      <c r="A17" s="188" t="s">
        <v>182</v>
      </c>
      <c r="B17" s="172"/>
      <c r="C17" s="172"/>
      <c r="D17" s="253"/>
      <c r="E17" s="259"/>
      <c r="F17" s="266"/>
      <c r="G17" s="259"/>
      <c r="H17" s="269">
        <v>0</v>
      </c>
      <c r="I17" s="268"/>
      <c r="J17" s="267"/>
      <c r="K17" s="268"/>
      <c r="L17" s="267"/>
      <c r="M17" s="268"/>
      <c r="N17" s="267"/>
      <c r="O17" s="268"/>
      <c r="P17" s="266"/>
      <c r="Q17" s="268"/>
      <c r="R17" s="267">
        <v>-5032</v>
      </c>
      <c r="S17" s="268"/>
      <c r="T17" s="267">
        <f>R17</f>
        <v>-5032</v>
      </c>
    </row>
    <row r="18" spans="1:20" s="14" customFormat="1" ht="12.75" customHeight="1">
      <c r="A18" s="173" t="s">
        <v>183</v>
      </c>
      <c r="B18" s="172"/>
      <c r="C18" s="172"/>
      <c r="D18" s="204">
        <f>D19+D20</f>
        <v>0</v>
      </c>
      <c r="E18" s="270"/>
      <c r="F18" s="204">
        <f>F19+F20</f>
        <v>0</v>
      </c>
      <c r="G18" s="270"/>
      <c r="H18" s="204">
        <f>H19+H20</f>
        <v>0</v>
      </c>
      <c r="I18" s="271"/>
      <c r="J18" s="204">
        <f>J19+J20</f>
        <v>-37</v>
      </c>
      <c r="K18" s="271"/>
      <c r="L18" s="204">
        <f>L19+L20</f>
        <v>-637</v>
      </c>
      <c r="M18" s="271"/>
      <c r="N18" s="204">
        <f>N19+N20</f>
        <v>0</v>
      </c>
      <c r="O18" s="271"/>
      <c r="P18" s="204">
        <f>P19+P20</f>
        <v>0</v>
      </c>
      <c r="Q18" s="271"/>
      <c r="R18" s="204">
        <f>R19+R20</f>
        <v>28506</v>
      </c>
      <c r="S18" s="271"/>
      <c r="T18" s="204">
        <f>SUM(D18:S18)</f>
        <v>27832</v>
      </c>
    </row>
    <row r="19" spans="1:21" s="14" customFormat="1" ht="14.25" customHeight="1">
      <c r="A19" s="190" t="s">
        <v>184</v>
      </c>
      <c r="B19" s="172"/>
      <c r="C19" s="172"/>
      <c r="D19" s="202">
        <v>0</v>
      </c>
      <c r="E19" s="259"/>
      <c r="F19" s="202">
        <v>0</v>
      </c>
      <c r="G19" s="259"/>
      <c r="H19" s="202">
        <v>0</v>
      </c>
      <c r="I19" s="262"/>
      <c r="J19" s="202">
        <v>0</v>
      </c>
      <c r="K19" s="262"/>
      <c r="L19" s="202">
        <v>0</v>
      </c>
      <c r="M19" s="262"/>
      <c r="N19" s="202">
        <v>0</v>
      </c>
      <c r="O19" s="262"/>
      <c r="P19" s="202">
        <v>0</v>
      </c>
      <c r="Q19" s="262"/>
      <c r="R19" s="202">
        <v>28664</v>
      </c>
      <c r="S19" s="262"/>
      <c r="T19" s="202">
        <f>SUM(R19:S19)</f>
        <v>28664</v>
      </c>
      <c r="U19" s="114"/>
    </row>
    <row r="20" spans="1:21" s="14" customFormat="1" ht="15.75" customHeight="1">
      <c r="A20" s="190" t="s">
        <v>185</v>
      </c>
      <c r="B20" s="172"/>
      <c r="C20" s="172"/>
      <c r="D20" s="253">
        <v>0</v>
      </c>
      <c r="E20" s="259"/>
      <c r="F20" s="253">
        <v>0</v>
      </c>
      <c r="G20" s="259"/>
      <c r="H20" s="253">
        <v>0</v>
      </c>
      <c r="I20" s="262"/>
      <c r="J20" s="253">
        <f>'[3]28 c'!$C$31+'[3]28 c'!$C$32</f>
        <v>-37</v>
      </c>
      <c r="K20" s="262"/>
      <c r="L20" s="267">
        <v>-637</v>
      </c>
      <c r="M20" s="268"/>
      <c r="N20" s="267">
        <v>0</v>
      </c>
      <c r="O20" s="268"/>
      <c r="P20" s="253">
        <v>0</v>
      </c>
      <c r="Q20" s="268"/>
      <c r="R20" s="267">
        <v>-158</v>
      </c>
      <c r="S20" s="268"/>
      <c r="T20" s="267">
        <f>SUM(J20:S20)</f>
        <v>-832</v>
      </c>
      <c r="U20" s="114"/>
    </row>
    <row r="21" spans="1:21" s="14" customFormat="1" ht="15" customHeight="1">
      <c r="A21" s="174" t="s">
        <v>186</v>
      </c>
      <c r="B21" s="172"/>
      <c r="C21" s="172"/>
      <c r="D21" s="253">
        <v>0</v>
      </c>
      <c r="E21" s="259"/>
      <c r="F21" s="253">
        <v>0</v>
      </c>
      <c r="G21" s="259"/>
      <c r="H21" s="253">
        <v>0</v>
      </c>
      <c r="I21" s="262"/>
      <c r="J21" s="253">
        <v>-409</v>
      </c>
      <c r="K21" s="253"/>
      <c r="L21" s="202">
        <v>46</v>
      </c>
      <c r="M21" s="272"/>
      <c r="N21" s="253">
        <v>0</v>
      </c>
      <c r="O21" s="253"/>
      <c r="P21" s="253">
        <v>0</v>
      </c>
      <c r="Q21" s="253"/>
      <c r="R21" s="253">
        <f>-J21-L21</f>
        <v>363</v>
      </c>
      <c r="S21" s="262"/>
      <c r="T21" s="253">
        <v>0</v>
      </c>
      <c r="U21" s="114"/>
    </row>
    <row r="22" spans="1:20" s="14" customFormat="1" ht="13.5" customHeight="1" thickBot="1">
      <c r="A22" s="167" t="s">
        <v>187</v>
      </c>
      <c r="B22" s="168">
        <v>28</v>
      </c>
      <c r="C22" s="168"/>
      <c r="D22" s="273">
        <f>D9</f>
        <v>134798</v>
      </c>
      <c r="E22" s="259"/>
      <c r="F22" s="273">
        <f>F9+F11</f>
        <v>-33656</v>
      </c>
      <c r="G22" s="259"/>
      <c r="H22" s="273">
        <f>H9+H14</f>
        <v>63335</v>
      </c>
      <c r="I22" s="262"/>
      <c r="J22" s="273">
        <f>J9+J18+J21</f>
        <v>21594</v>
      </c>
      <c r="K22" s="262"/>
      <c r="L22" s="273">
        <f>L9+L21+L18</f>
        <v>2282</v>
      </c>
      <c r="M22" s="262"/>
      <c r="N22" s="273">
        <f>N9+N14</f>
        <v>321596</v>
      </c>
      <c r="O22" s="262"/>
      <c r="P22" s="273">
        <f>P9+P11</f>
        <v>0</v>
      </c>
      <c r="Q22" s="262"/>
      <c r="R22" s="273">
        <f>R9+R11+R14+R18+R21</f>
        <v>27039</v>
      </c>
      <c r="S22" s="262"/>
      <c r="T22" s="273">
        <f>T9+T11+T14+T18+T21</f>
        <v>536988</v>
      </c>
    </row>
    <row r="23" spans="1:20" s="14" customFormat="1" ht="15" customHeight="1" thickTop="1">
      <c r="A23" s="174"/>
      <c r="B23" s="172"/>
      <c r="C23" s="172"/>
      <c r="D23" s="253"/>
      <c r="E23" s="259"/>
      <c r="F23" s="253"/>
      <c r="G23" s="259"/>
      <c r="H23" s="253"/>
      <c r="I23" s="262"/>
      <c r="J23" s="253"/>
      <c r="K23" s="253"/>
      <c r="L23" s="202"/>
      <c r="M23" s="272"/>
      <c r="N23" s="253"/>
      <c r="O23" s="253"/>
      <c r="P23" s="259"/>
      <c r="Q23" s="253"/>
      <c r="R23" s="253"/>
      <c r="S23" s="262"/>
      <c r="T23" s="253"/>
    </row>
    <row r="24" spans="1:20" s="14" customFormat="1" ht="16.5" customHeight="1">
      <c r="A24" s="199" t="s">
        <v>188</v>
      </c>
      <c r="B24" s="199"/>
      <c r="C24" s="199"/>
      <c r="D24" s="259"/>
      <c r="E24" s="259"/>
      <c r="F24" s="259"/>
      <c r="G24" s="259"/>
      <c r="H24" s="262"/>
      <c r="I24" s="262"/>
      <c r="J24" s="262"/>
      <c r="K24" s="262"/>
      <c r="L24" s="262"/>
      <c r="M24" s="262"/>
      <c r="N24" s="262"/>
      <c r="O24" s="262"/>
      <c r="P24" s="259"/>
      <c r="Q24" s="262"/>
      <c r="R24" s="262"/>
      <c r="S24" s="262"/>
      <c r="T24" s="262"/>
    </row>
    <row r="25" spans="1:20" s="14" customFormat="1" ht="27" customHeight="1">
      <c r="A25" s="169" t="s">
        <v>189</v>
      </c>
      <c r="B25" s="172"/>
      <c r="C25" s="172"/>
      <c r="D25" s="201">
        <f>D27</f>
        <v>0</v>
      </c>
      <c r="E25" s="259"/>
      <c r="F25" s="263">
        <f>F27+F26</f>
        <v>-16628</v>
      </c>
      <c r="G25" s="259"/>
      <c r="H25" s="201">
        <f>H27</f>
        <v>0</v>
      </c>
      <c r="I25" s="262"/>
      <c r="J25" s="201">
        <f>J27</f>
        <v>0</v>
      </c>
      <c r="K25" s="262"/>
      <c r="L25" s="201">
        <f>L27</f>
        <v>0</v>
      </c>
      <c r="M25" s="262"/>
      <c r="N25" s="201">
        <f>N27</f>
        <v>0</v>
      </c>
      <c r="O25" s="262"/>
      <c r="P25" s="263">
        <f>P27+P26</f>
        <v>0</v>
      </c>
      <c r="Q25" s="262"/>
      <c r="R25" s="201">
        <f>R26+R27</f>
        <v>0</v>
      </c>
      <c r="S25" s="262"/>
      <c r="T25" s="201">
        <f>T27+T26</f>
        <v>-16628</v>
      </c>
    </row>
    <row r="26" spans="1:20" s="14" customFormat="1" ht="16.5" customHeight="1">
      <c r="A26" s="189" t="s">
        <v>178</v>
      </c>
      <c r="B26" s="172"/>
      <c r="C26" s="172"/>
      <c r="D26" s="202">
        <v>0</v>
      </c>
      <c r="E26" s="259"/>
      <c r="F26" s="259">
        <v>0</v>
      </c>
      <c r="G26" s="259"/>
      <c r="H26" s="202">
        <v>0</v>
      </c>
      <c r="I26" s="262"/>
      <c r="J26" s="202">
        <v>0</v>
      </c>
      <c r="K26" s="262"/>
      <c r="L26" s="202">
        <v>0</v>
      </c>
      <c r="M26" s="262"/>
      <c r="N26" s="202">
        <v>0</v>
      </c>
      <c r="O26" s="262"/>
      <c r="P26" s="259">
        <v>0</v>
      </c>
      <c r="Q26" s="262"/>
      <c r="R26" s="264">
        <v>0</v>
      </c>
      <c r="S26" s="262"/>
      <c r="T26" s="203">
        <f aca="true" t="shared" si="0" ref="T26:T33">SUM(D26:S26)</f>
        <v>0</v>
      </c>
    </row>
    <row r="27" spans="1:20" s="14" customFormat="1" ht="15">
      <c r="A27" s="189" t="s">
        <v>177</v>
      </c>
      <c r="B27" s="172"/>
      <c r="C27" s="172"/>
      <c r="D27" s="202">
        <v>0</v>
      </c>
      <c r="E27" s="259"/>
      <c r="F27" s="264">
        <v>-16628</v>
      </c>
      <c r="G27" s="259"/>
      <c r="H27" s="202">
        <v>0</v>
      </c>
      <c r="I27" s="262"/>
      <c r="J27" s="202">
        <v>0</v>
      </c>
      <c r="K27" s="262"/>
      <c r="L27" s="202">
        <v>0</v>
      </c>
      <c r="M27" s="262"/>
      <c r="N27" s="202">
        <v>0</v>
      </c>
      <c r="O27" s="262"/>
      <c r="P27" s="264">
        <v>0</v>
      </c>
      <c r="Q27" s="262"/>
      <c r="R27" s="202">
        <v>0</v>
      </c>
      <c r="S27" s="262"/>
      <c r="T27" s="203">
        <f>SUM(D27:S27)</f>
        <v>-16628</v>
      </c>
    </row>
    <row r="28" spans="1:20" s="14" customFormat="1" ht="15">
      <c r="A28" s="189" t="s">
        <v>190</v>
      </c>
      <c r="B28" s="172"/>
      <c r="C28" s="172"/>
      <c r="D28" s="201">
        <f>D29+D30</f>
        <v>0</v>
      </c>
      <c r="E28" s="259"/>
      <c r="F28" s="201">
        <f>F29+F30</f>
        <v>0</v>
      </c>
      <c r="G28" s="259"/>
      <c r="H28" s="201">
        <f>H29+H30</f>
        <v>0</v>
      </c>
      <c r="I28" s="262"/>
      <c r="J28" s="201">
        <f>J29+J30</f>
        <v>0</v>
      </c>
      <c r="K28" s="262"/>
      <c r="L28" s="201">
        <f>L29+L30</f>
        <v>0</v>
      </c>
      <c r="M28" s="262"/>
      <c r="N28" s="201">
        <f>N29+N30</f>
        <v>0</v>
      </c>
      <c r="O28" s="262"/>
      <c r="P28" s="201">
        <f>P29+P30</f>
        <v>12512</v>
      </c>
      <c r="Q28" s="262"/>
      <c r="R28" s="201">
        <f>R29+R30</f>
        <v>0</v>
      </c>
      <c r="S28" s="262"/>
      <c r="T28" s="201">
        <f>T30+T29</f>
        <v>12512</v>
      </c>
    </row>
    <row r="29" spans="1:20" s="14" customFormat="1" ht="15">
      <c r="A29" s="188" t="s">
        <v>191</v>
      </c>
      <c r="B29" s="172"/>
      <c r="C29" s="172"/>
      <c r="D29" s="202">
        <v>0</v>
      </c>
      <c r="E29" s="259"/>
      <c r="F29" s="264">
        <v>0</v>
      </c>
      <c r="G29" s="259"/>
      <c r="H29" s="202">
        <v>0</v>
      </c>
      <c r="I29" s="262"/>
      <c r="J29" s="202">
        <v>0</v>
      </c>
      <c r="K29" s="262"/>
      <c r="L29" s="202">
        <v>0</v>
      </c>
      <c r="M29" s="262"/>
      <c r="N29" s="202">
        <v>0</v>
      </c>
      <c r="O29" s="262"/>
      <c r="P29" s="202">
        <v>12579</v>
      </c>
      <c r="Q29" s="262"/>
      <c r="R29" s="202">
        <v>0</v>
      </c>
      <c r="S29" s="262"/>
      <c r="T29" s="203">
        <f t="shared" si="0"/>
        <v>12579</v>
      </c>
    </row>
    <row r="30" spans="1:20" s="14" customFormat="1" ht="15">
      <c r="A30" s="188" t="s">
        <v>192</v>
      </c>
      <c r="B30" s="172"/>
      <c r="C30" s="172"/>
      <c r="D30" s="202">
        <v>0</v>
      </c>
      <c r="E30" s="259"/>
      <c r="F30" s="264">
        <v>0</v>
      </c>
      <c r="G30" s="259"/>
      <c r="H30" s="202">
        <v>0</v>
      </c>
      <c r="I30" s="262"/>
      <c r="J30" s="202">
        <v>0</v>
      </c>
      <c r="K30" s="262"/>
      <c r="L30" s="202">
        <v>0</v>
      </c>
      <c r="M30" s="262"/>
      <c r="N30" s="202">
        <v>0</v>
      </c>
      <c r="O30" s="262"/>
      <c r="P30" s="202">
        <v>-67</v>
      </c>
      <c r="Q30" s="262"/>
      <c r="R30" s="202">
        <v>0</v>
      </c>
      <c r="S30" s="262"/>
      <c r="T30" s="203">
        <f t="shared" si="0"/>
        <v>-67</v>
      </c>
    </row>
    <row r="31" spans="1:21" s="14" customFormat="1" ht="14.25" customHeight="1">
      <c r="A31" s="169" t="s">
        <v>193</v>
      </c>
      <c r="B31" s="172"/>
      <c r="C31" s="172"/>
      <c r="D31" s="265">
        <v>0</v>
      </c>
      <c r="E31" s="259"/>
      <c r="F31" s="265">
        <v>0</v>
      </c>
      <c r="G31" s="259"/>
      <c r="H31" s="265">
        <f>H32</f>
        <v>2866</v>
      </c>
      <c r="I31" s="262"/>
      <c r="J31" s="265">
        <v>0</v>
      </c>
      <c r="K31" s="262"/>
      <c r="L31" s="265">
        <v>0</v>
      </c>
      <c r="M31" s="262"/>
      <c r="N31" s="265">
        <f>N32</f>
        <v>20985</v>
      </c>
      <c r="O31" s="262"/>
      <c r="P31" s="265">
        <v>0</v>
      </c>
      <c r="Q31" s="262"/>
      <c r="R31" s="265">
        <f>R32</f>
        <v>-23851</v>
      </c>
      <c r="S31" s="262"/>
      <c r="T31" s="274">
        <f t="shared" si="0"/>
        <v>0</v>
      </c>
      <c r="U31" s="114"/>
    </row>
    <row r="32" spans="1:21" s="14" customFormat="1" ht="14.25" customHeight="1">
      <c r="A32" s="188" t="s">
        <v>180</v>
      </c>
      <c r="B32" s="172"/>
      <c r="C32" s="172"/>
      <c r="D32" s="253">
        <v>0</v>
      </c>
      <c r="E32" s="259"/>
      <c r="F32" s="266">
        <v>0</v>
      </c>
      <c r="G32" s="259"/>
      <c r="H32" s="267">
        <v>2866</v>
      </c>
      <c r="I32" s="268"/>
      <c r="J32" s="267">
        <v>0</v>
      </c>
      <c r="K32" s="268"/>
      <c r="L32" s="267">
        <v>0</v>
      </c>
      <c r="M32" s="268"/>
      <c r="N32" s="267">
        <v>20985</v>
      </c>
      <c r="O32" s="268"/>
      <c r="P32" s="266">
        <v>0</v>
      </c>
      <c r="Q32" s="268"/>
      <c r="R32" s="267">
        <f>-H32-N32</f>
        <v>-23851</v>
      </c>
      <c r="S32" s="268"/>
      <c r="T32" s="203">
        <f t="shared" si="0"/>
        <v>0</v>
      </c>
      <c r="U32" s="114"/>
    </row>
    <row r="33" spans="1:21" s="14" customFormat="1" ht="14.25" customHeight="1">
      <c r="A33" s="173" t="s">
        <v>183</v>
      </c>
      <c r="B33" s="172"/>
      <c r="C33" s="172"/>
      <c r="D33" s="204">
        <f>D34+D35</f>
        <v>0</v>
      </c>
      <c r="E33" s="270"/>
      <c r="F33" s="204">
        <f>F34+F35</f>
        <v>0</v>
      </c>
      <c r="G33" s="270"/>
      <c r="H33" s="204">
        <f>H34+H35</f>
        <v>0</v>
      </c>
      <c r="I33" s="271"/>
      <c r="J33" s="204">
        <f>J34+J35</f>
        <v>7468</v>
      </c>
      <c r="K33" s="271"/>
      <c r="L33" s="204">
        <f>L34+L35</f>
        <v>-354</v>
      </c>
      <c r="M33" s="271"/>
      <c r="N33" s="204">
        <f>N34+N35</f>
        <v>0</v>
      </c>
      <c r="O33" s="271"/>
      <c r="P33" s="204">
        <f>P34+P35</f>
        <v>0</v>
      </c>
      <c r="Q33" s="271"/>
      <c r="R33" s="204">
        <f>R34+R35</f>
        <v>24439</v>
      </c>
      <c r="S33" s="271"/>
      <c r="T33" s="204">
        <f t="shared" si="0"/>
        <v>31553</v>
      </c>
      <c r="U33" s="114"/>
    </row>
    <row r="34" spans="1:20" s="14" customFormat="1" ht="14.25" customHeight="1">
      <c r="A34" s="190" t="s">
        <v>184</v>
      </c>
      <c r="B34" s="172"/>
      <c r="C34" s="172"/>
      <c r="D34" s="202">
        <v>0</v>
      </c>
      <c r="E34" s="259"/>
      <c r="F34" s="202">
        <v>0</v>
      </c>
      <c r="G34" s="259"/>
      <c r="H34" s="202">
        <v>0</v>
      </c>
      <c r="I34" s="262"/>
      <c r="J34" s="202">
        <v>0</v>
      </c>
      <c r="K34" s="262"/>
      <c r="L34" s="202">
        <v>0</v>
      </c>
      <c r="M34" s="262"/>
      <c r="N34" s="202">
        <v>0</v>
      </c>
      <c r="O34" s="262"/>
      <c r="P34" s="202">
        <v>0</v>
      </c>
      <c r="Q34" s="262"/>
      <c r="R34" s="280">
        <f>24341+151</f>
        <v>24492</v>
      </c>
      <c r="S34" s="262"/>
      <c r="T34" s="202">
        <f>SUM(R34:S34)</f>
        <v>24492</v>
      </c>
    </row>
    <row r="35" spans="1:20" s="14" customFormat="1" ht="13.5" customHeight="1">
      <c r="A35" s="190" t="s">
        <v>185</v>
      </c>
      <c r="B35" s="172"/>
      <c r="C35" s="172"/>
      <c r="D35" s="253">
        <v>0</v>
      </c>
      <c r="E35" s="259"/>
      <c r="F35" s="253">
        <v>0</v>
      </c>
      <c r="G35" s="259"/>
      <c r="H35" s="253">
        <v>0</v>
      </c>
      <c r="I35" s="262"/>
      <c r="J35" s="253">
        <f>'IS'!C32+'IS'!C35</f>
        <v>7468</v>
      </c>
      <c r="K35" s="262"/>
      <c r="L35" s="267">
        <v>-354</v>
      </c>
      <c r="M35" s="268"/>
      <c r="N35" s="267">
        <v>0</v>
      </c>
      <c r="O35" s="268"/>
      <c r="P35" s="253">
        <v>0</v>
      </c>
      <c r="Q35" s="268"/>
      <c r="R35" s="267">
        <v>-53</v>
      </c>
      <c r="S35" s="268"/>
      <c r="T35" s="203">
        <f>SUM(D35:S35)</f>
        <v>7061</v>
      </c>
    </row>
    <row r="36" spans="1:20" s="14" customFormat="1" ht="13.5" customHeight="1">
      <c r="A36" s="174" t="s">
        <v>186</v>
      </c>
      <c r="B36" s="172"/>
      <c r="C36" s="172"/>
      <c r="D36" s="253">
        <v>0</v>
      </c>
      <c r="E36" s="259"/>
      <c r="F36" s="253">
        <v>0</v>
      </c>
      <c r="G36" s="259"/>
      <c r="H36" s="253">
        <v>0</v>
      </c>
      <c r="I36" s="262"/>
      <c r="J36" s="253">
        <v>-448</v>
      </c>
      <c r="K36" s="253"/>
      <c r="L36" s="202">
        <v>-283</v>
      </c>
      <c r="M36" s="272"/>
      <c r="N36" s="253">
        <v>0</v>
      </c>
      <c r="O36" s="253"/>
      <c r="P36" s="253">
        <v>0</v>
      </c>
      <c r="Q36" s="253"/>
      <c r="R36" s="253">
        <f>-J36-L36</f>
        <v>731</v>
      </c>
      <c r="S36" s="262"/>
      <c r="T36" s="203">
        <f>SUM(D36:S36)</f>
        <v>0</v>
      </c>
    </row>
    <row r="37" spans="1:20" s="14" customFormat="1" ht="15" customHeight="1" thickBot="1">
      <c r="A37" s="167" t="s">
        <v>194</v>
      </c>
      <c r="B37" s="168">
        <v>28</v>
      </c>
      <c r="C37" s="168"/>
      <c r="D37" s="273">
        <f>D22+D33+D36+D25+D28+D31</f>
        <v>134798</v>
      </c>
      <c r="E37" s="259"/>
      <c r="F37" s="273">
        <f>F22+F33+F36+F25+F28+F31</f>
        <v>-50284</v>
      </c>
      <c r="G37" s="259"/>
      <c r="H37" s="273">
        <f>H22+H33+H36+H25+H28+H31</f>
        <v>66201</v>
      </c>
      <c r="I37" s="262"/>
      <c r="J37" s="273">
        <f>J22+J33+J36+J25+J28</f>
        <v>28614</v>
      </c>
      <c r="K37" s="262"/>
      <c r="L37" s="273">
        <f>L22+L33+L36+L25+L28</f>
        <v>1645</v>
      </c>
      <c r="M37" s="262"/>
      <c r="N37" s="273">
        <f>N22+N33+N36+N25+N28+N31</f>
        <v>342581</v>
      </c>
      <c r="O37" s="262"/>
      <c r="P37" s="273">
        <f>P22+P33+P36+P25+P28</f>
        <v>12512</v>
      </c>
      <c r="Q37" s="262"/>
      <c r="R37" s="273">
        <f>R22+R33+R36+R25+R28+R31</f>
        <v>28358</v>
      </c>
      <c r="S37" s="262"/>
      <c r="T37" s="273">
        <f>T22+T33+T36+T25+T28+T31</f>
        <v>564425</v>
      </c>
    </row>
    <row r="38" spans="1:20" s="14" customFormat="1" ht="12" customHeight="1" thickTop="1">
      <c r="A38" s="167"/>
      <c r="B38" s="172"/>
      <c r="C38" s="172"/>
      <c r="D38" s="152"/>
      <c r="E38" s="152"/>
      <c r="F38" s="152"/>
      <c r="G38" s="152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71"/>
    </row>
    <row r="39" spans="1:20" s="14" customFormat="1" ht="12" customHeight="1">
      <c r="A39" s="167"/>
      <c r="B39" s="172"/>
      <c r="C39" s="172"/>
      <c r="D39" s="152"/>
      <c r="E39" s="152"/>
      <c r="F39" s="152"/>
      <c r="G39" s="152"/>
      <c r="H39" s="166"/>
      <c r="I39" s="166"/>
      <c r="J39" s="166"/>
      <c r="K39" s="166"/>
      <c r="L39" s="166"/>
      <c r="M39" s="166"/>
      <c r="N39" s="166"/>
      <c r="O39" s="166"/>
      <c r="P39" s="262">
        <f>P37-SFP!C34</f>
        <v>0</v>
      </c>
      <c r="Q39" s="166"/>
      <c r="R39" s="262">
        <f>R37-SFP!C35</f>
        <v>0</v>
      </c>
      <c r="S39" s="166"/>
      <c r="T39" s="171"/>
    </row>
    <row r="40" spans="1:20" s="14" customFormat="1" ht="12" customHeight="1">
      <c r="A40" s="167"/>
      <c r="B40" s="172"/>
      <c r="C40" s="172"/>
      <c r="D40" s="152"/>
      <c r="E40" s="152"/>
      <c r="F40" s="152"/>
      <c r="G40" s="152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71"/>
      <c r="S40" s="166"/>
      <c r="T40" s="171"/>
    </row>
    <row r="41" spans="1:20" s="14" customFormat="1" ht="12" customHeight="1">
      <c r="A41" s="167"/>
      <c r="B41" s="172"/>
      <c r="C41" s="172"/>
      <c r="D41" s="152"/>
      <c r="E41" s="152"/>
      <c r="F41" s="152"/>
      <c r="G41" s="152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71"/>
    </row>
    <row r="42" spans="1:20" s="14" customFormat="1" ht="12" customHeight="1">
      <c r="A42" s="167"/>
      <c r="B42" s="172"/>
      <c r="C42" s="172"/>
      <c r="D42" s="152"/>
      <c r="E42" s="152"/>
      <c r="F42" s="152"/>
      <c r="G42" s="152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71"/>
    </row>
    <row r="43" spans="1:20" s="9" customFormat="1" ht="15">
      <c r="A43" s="175" t="str">
        <f>CFS!A60</f>
        <v>Приложения на страницах с 5 до 146 являются неотъемлемой частью финансового отчета.</v>
      </c>
      <c r="B43" s="176"/>
      <c r="C43" s="176"/>
      <c r="D43" s="172"/>
      <c r="E43" s="172"/>
      <c r="F43" s="172"/>
      <c r="G43" s="172"/>
      <c r="H43" s="170"/>
      <c r="I43" s="172"/>
      <c r="J43" s="170"/>
      <c r="K43" s="172"/>
      <c r="L43" s="170"/>
      <c r="M43" s="172"/>
      <c r="N43" s="170"/>
      <c r="O43" s="172"/>
      <c r="P43" s="172"/>
      <c r="Q43" s="172"/>
      <c r="R43" s="170"/>
      <c r="S43" s="172"/>
      <c r="T43" s="177"/>
    </row>
    <row r="44" spans="1:20" s="9" customFormat="1" ht="8.25" customHeight="1">
      <c r="A44" s="175"/>
      <c r="B44" s="176"/>
      <c r="C44" s="176"/>
      <c r="D44" s="172"/>
      <c r="E44" s="172"/>
      <c r="F44" s="172"/>
      <c r="G44" s="172"/>
      <c r="H44" s="170"/>
      <c r="I44" s="172"/>
      <c r="J44" s="170"/>
      <c r="K44" s="172"/>
      <c r="L44" s="170"/>
      <c r="M44" s="172"/>
      <c r="N44" s="170"/>
      <c r="O44" s="172"/>
      <c r="P44" s="172"/>
      <c r="Q44" s="172"/>
      <c r="R44" s="170"/>
      <c r="S44" s="172"/>
      <c r="T44" s="177"/>
    </row>
    <row r="45" spans="1:20" s="9" customFormat="1" ht="14.25" customHeight="1">
      <c r="A45" s="175"/>
      <c r="B45" s="176"/>
      <c r="C45" s="176"/>
      <c r="D45" s="172"/>
      <c r="E45" s="172"/>
      <c r="F45" s="172"/>
      <c r="G45" s="172"/>
      <c r="H45" s="170"/>
      <c r="I45" s="172"/>
      <c r="J45" s="170"/>
      <c r="K45" s="172"/>
      <c r="L45" s="170"/>
      <c r="M45" s="172"/>
      <c r="N45" s="170"/>
      <c r="O45" s="172"/>
      <c r="P45" s="172"/>
      <c r="Q45" s="172"/>
      <c r="R45" s="170"/>
      <c r="S45" s="172"/>
      <c r="T45" s="177"/>
    </row>
    <row r="46" spans="1:20" s="9" customFormat="1" ht="11.25" customHeight="1">
      <c r="A46" s="175"/>
      <c r="B46" s="176"/>
      <c r="C46" s="176"/>
      <c r="D46" s="172"/>
      <c r="E46" s="172"/>
      <c r="F46" s="172"/>
      <c r="G46" s="172"/>
      <c r="H46" s="170"/>
      <c r="I46" s="172"/>
      <c r="J46" s="170"/>
      <c r="K46" s="172"/>
      <c r="L46" s="170"/>
      <c r="M46" s="172"/>
      <c r="N46" s="170"/>
      <c r="O46" s="172"/>
      <c r="P46" s="172"/>
      <c r="Q46" s="172"/>
      <c r="R46" s="170"/>
      <c r="S46" s="172"/>
      <c r="T46" s="177"/>
    </row>
    <row r="47" spans="1:20" s="9" customFormat="1" ht="15" customHeight="1">
      <c r="A47" s="175"/>
      <c r="B47" s="176"/>
      <c r="C47" s="176"/>
      <c r="D47" s="172"/>
      <c r="E47" s="172"/>
      <c r="F47" s="172"/>
      <c r="G47" s="172"/>
      <c r="H47" s="170"/>
      <c r="I47" s="172"/>
      <c r="J47" s="170"/>
      <c r="K47" s="172"/>
      <c r="L47" s="170"/>
      <c r="M47" s="172"/>
      <c r="N47" s="170"/>
      <c r="O47" s="172"/>
      <c r="P47" s="172"/>
      <c r="Q47" s="172"/>
      <c r="R47" s="170"/>
      <c r="S47" s="172"/>
      <c r="T47" s="177"/>
    </row>
    <row r="48" spans="1:20" s="140" customFormat="1" ht="13.5" customHeight="1">
      <c r="A48" s="178" t="s">
        <v>79</v>
      </c>
      <c r="B48" s="179" t="s">
        <v>195</v>
      </c>
      <c r="C48" s="179"/>
      <c r="D48" s="180"/>
      <c r="E48" s="180"/>
      <c r="F48" s="180"/>
      <c r="G48" s="180"/>
      <c r="H48" s="179" t="s">
        <v>82</v>
      </c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79"/>
      <c r="T48" s="179"/>
    </row>
    <row r="49" spans="1:20" s="140" customFormat="1" ht="11.25" customHeight="1">
      <c r="A49" s="181" t="s">
        <v>36</v>
      </c>
      <c r="B49" s="180"/>
      <c r="C49" s="180"/>
      <c r="D49" s="175" t="s">
        <v>17</v>
      </c>
      <c r="E49" s="180"/>
      <c r="F49" s="180"/>
      <c r="G49" s="180"/>
      <c r="H49" s="180"/>
      <c r="I49" s="175"/>
      <c r="J49" s="179" t="s">
        <v>18</v>
      </c>
      <c r="K49" s="180"/>
      <c r="L49" s="180"/>
      <c r="M49" s="180"/>
      <c r="N49" s="180"/>
      <c r="O49" s="180"/>
      <c r="P49" s="180"/>
      <c r="Q49" s="180"/>
      <c r="R49" s="180"/>
      <c r="S49" s="179"/>
      <c r="T49" s="179"/>
    </row>
    <row r="50" spans="1:20" s="140" customFormat="1" ht="11.25" customHeight="1">
      <c r="A50" s="181"/>
      <c r="B50" s="180"/>
      <c r="C50" s="180"/>
      <c r="D50" s="175"/>
      <c r="E50" s="180"/>
      <c r="F50" s="180"/>
      <c r="G50" s="180"/>
      <c r="H50" s="180"/>
      <c r="I50" s="175"/>
      <c r="J50" s="179"/>
      <c r="K50" s="180"/>
      <c r="L50" s="180"/>
      <c r="M50" s="180"/>
      <c r="N50" s="180"/>
      <c r="O50" s="180"/>
      <c r="P50" s="180"/>
      <c r="Q50" s="180"/>
      <c r="R50" s="180"/>
      <c r="S50" s="179"/>
      <c r="T50" s="179"/>
    </row>
    <row r="51" spans="1:20" s="140" customFormat="1" ht="11.25" customHeight="1">
      <c r="A51" s="181"/>
      <c r="B51" s="180"/>
      <c r="C51" s="180"/>
      <c r="D51" s="175"/>
      <c r="E51" s="180"/>
      <c r="F51" s="180"/>
      <c r="G51" s="180"/>
      <c r="H51" s="180"/>
      <c r="I51" s="175"/>
      <c r="J51" s="179"/>
      <c r="K51" s="180"/>
      <c r="L51" s="180"/>
      <c r="M51" s="180"/>
      <c r="N51" s="180"/>
      <c r="O51" s="180"/>
      <c r="P51" s="180"/>
      <c r="Q51" s="180"/>
      <c r="R51" s="180"/>
      <c r="S51" s="179"/>
      <c r="T51" s="179"/>
    </row>
    <row r="52" spans="1:20" s="140" customFormat="1" ht="11.25" customHeight="1">
      <c r="A52" s="245"/>
      <c r="B52" s="246"/>
      <c r="C52" s="180"/>
      <c r="D52" s="175"/>
      <c r="E52" s="180"/>
      <c r="F52" s="180"/>
      <c r="G52" s="180"/>
      <c r="H52" s="180"/>
      <c r="I52" s="175"/>
      <c r="J52" s="179"/>
      <c r="K52" s="180"/>
      <c r="L52" s="180"/>
      <c r="M52" s="180"/>
      <c r="N52" s="180"/>
      <c r="O52" s="180"/>
      <c r="P52" s="180"/>
      <c r="Q52" s="180"/>
      <c r="R52" s="180"/>
      <c r="S52" s="179"/>
      <c r="T52" s="179"/>
    </row>
    <row r="53" spans="1:20" s="140" customFormat="1" ht="11.25" customHeight="1">
      <c r="A53" s="245"/>
      <c r="B53" s="246"/>
      <c r="C53" s="180"/>
      <c r="D53" s="175"/>
      <c r="E53" s="180"/>
      <c r="F53" s="180"/>
      <c r="G53" s="180"/>
      <c r="H53" s="180"/>
      <c r="I53" s="175"/>
      <c r="J53" s="179"/>
      <c r="K53" s="180"/>
      <c r="L53" s="180"/>
      <c r="M53" s="180"/>
      <c r="N53" s="180"/>
      <c r="O53" s="180"/>
      <c r="P53" s="180"/>
      <c r="Q53" s="180"/>
      <c r="R53" s="180"/>
      <c r="S53" s="179"/>
      <c r="T53" s="179"/>
    </row>
    <row r="54" spans="1:20" s="140" customFormat="1" ht="11.25" customHeight="1">
      <c r="A54" s="245"/>
      <c r="B54" s="246"/>
      <c r="C54" s="180"/>
      <c r="D54" s="175"/>
      <c r="E54" s="180"/>
      <c r="F54" s="180"/>
      <c r="G54" s="180"/>
      <c r="H54" s="180"/>
      <c r="I54" s="175"/>
      <c r="J54" s="179"/>
      <c r="K54" s="180"/>
      <c r="L54" s="180"/>
      <c r="M54" s="180"/>
      <c r="N54" s="180"/>
      <c r="O54" s="180"/>
      <c r="P54" s="180"/>
      <c r="Q54" s="180"/>
      <c r="R54" s="180"/>
      <c r="S54" s="179"/>
      <c r="T54" s="179"/>
    </row>
    <row r="55" spans="1:3" ht="15">
      <c r="A55" s="141"/>
      <c r="B55"/>
      <c r="C55"/>
    </row>
    <row r="64" spans="1:3" ht="15">
      <c r="A64" s="34"/>
      <c r="B64" s="34"/>
      <c r="C64" s="34"/>
    </row>
  </sheetData>
  <sheetProtection/>
  <mergeCells count="12">
    <mergeCell ref="A2:T2"/>
    <mergeCell ref="D4:D5"/>
    <mergeCell ref="F4:F5"/>
    <mergeCell ref="A4:A5"/>
    <mergeCell ref="B4:B5"/>
    <mergeCell ref="H4:H5"/>
    <mergeCell ref="J4:J5"/>
    <mergeCell ref="L4:L5"/>
    <mergeCell ref="N4:N5"/>
    <mergeCell ref="R4:R5"/>
    <mergeCell ref="P4:P5"/>
    <mergeCell ref="T4:T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2022-01-27T08:29:36Z</cp:lastPrinted>
  <dcterms:created xsi:type="dcterms:W3CDTF">2003-02-07T14:36:34Z</dcterms:created>
  <dcterms:modified xsi:type="dcterms:W3CDTF">2022-01-28T14:56:56Z</dcterms:modified>
  <cp:category/>
  <cp:version/>
  <cp:contentType/>
  <cp:contentStatus/>
</cp:coreProperties>
</file>