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790" windowHeight="6990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3">'CFS'!$A$1:$E$73</definedName>
    <definedName name="_xlnm.Print_Area" localSheetId="4">'EQS'!$A$1:$T$53</definedName>
    <definedName name="_xlnm.Print_Area" localSheetId="1">'IS'!$A$1:$E$58</definedName>
    <definedName name="_xlnm.Print_Area" localSheetId="2">'SFP'!$A$1:$F$74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'CFS'!$74:$65536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'CFS'!$A$1:$E$49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'CFS'!$74:$65536,'CFS'!$60:$60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'CFS'!$74:$65536,'CFS'!$60:$60</definedName>
  </definedNames>
  <calcPr fullCalcOnLoad="1"/>
</workbook>
</file>

<file path=xl/comments2.xml><?xml version="1.0" encoding="utf-8"?>
<comments xmlns="http://schemas.openxmlformats.org/spreadsheetml/2006/main">
  <authors>
    <author>Jordanka Petkova</author>
  </authors>
  <commentList>
    <comment ref="E21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рекласифицирана пч от фин.приход в печалба от асоциирани дружества - продажба на ДОХ </t>
        </r>
      </text>
    </comment>
    <comment ref="E18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рекласифицирана пч от фин.приход в печалба от асоциирани дружества - продажба на ДОХ </t>
        </r>
      </text>
    </comment>
  </commentList>
</comments>
</file>

<file path=xl/comments4.xml><?xml version="1.0" encoding="utf-8"?>
<comments xmlns="http://schemas.openxmlformats.org/spreadsheetml/2006/main">
  <authors>
    <author>Jordanka Petkova</author>
  </authors>
  <commentList>
    <comment ref="C48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+1 ед. за равнение с СК</t>
        </r>
      </text>
    </comment>
  </commentList>
</comments>
</file>

<file path=xl/sharedStrings.xml><?xml version="1.0" encoding="utf-8"?>
<sst xmlns="http://schemas.openxmlformats.org/spreadsheetml/2006/main" count="242" uniqueCount="206">
  <si>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</si>
  <si>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</si>
  <si>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</si>
  <si>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</si>
  <si>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</si>
  <si>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</si>
  <si>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</si>
  <si>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</si>
  <si>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</si>
  <si>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</si>
  <si>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</si>
  <si>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</si>
  <si>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</si>
  <si>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</si>
  <si>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</si>
  <si>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</si>
  <si>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</si>
  <si>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</si>
  <si>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</si>
  <si>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</si>
  <si>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</si>
  <si>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</si>
  <si>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</si>
  <si>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</si>
  <si>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</si>
  <si>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</si>
  <si>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</si>
  <si>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</si>
  <si>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</si>
  <si>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</si>
  <si>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</si>
  <si>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</si>
  <si>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</si>
  <si>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</si>
  <si>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</si>
  <si>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</si>
  <si>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</si>
  <si>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</si>
  <si>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</si>
  <si>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</si>
  <si>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</si>
  <si>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</si>
  <si>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</si>
  <si>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</si>
  <si>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</si>
  <si>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</si>
  <si>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</si>
  <si>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</si>
  <si>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</si>
  <si>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</si>
  <si>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</si>
  <si>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</si>
  <si>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</si>
  <si>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</si>
  <si>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</si>
  <si>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</si>
  <si>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</si>
  <si>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</si>
  <si>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</si>
  <si>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</si>
  <si>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</si>
  <si>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</si>
  <si>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</si>
  <si>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</si>
  <si>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</si>
  <si>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</si>
  <si>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</si>
  <si>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</si>
  <si>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</si>
  <si>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</si>
  <si>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</si>
  <si>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</si>
  <si>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</si>
  <si>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</si>
  <si>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</si>
  <si>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</si>
  <si>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</si>
  <si>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</si>
  <si>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</si>
  <si>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</si>
  <si>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</si>
  <si>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</si>
  <si>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</si>
  <si>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</si>
  <si>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</si>
  <si>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</si>
  <si>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</si>
  <si>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</si>
  <si>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</si>
  <si>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</si>
  <si>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</si>
  <si>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</si>
  <si>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</si>
  <si>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</si>
  <si>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</si>
  <si>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</si>
  <si>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</si>
  <si>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</si>
  <si>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</si>
  <si>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</si>
  <si>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</si>
  <si>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</si>
  <si>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</si>
  <si>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</si>
  <si>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Нетна печалба за годината </t>
  </si>
  <si>
    <t>15,16</t>
  </si>
  <si>
    <t xml:space="preserve">Получени лихви по предоставени заеми </t>
  </si>
  <si>
    <t>Предоставени заеми на трети лица</t>
  </si>
  <si>
    <t xml:space="preserve">Постъпления от дивиденти от инвестиции в дъщерни дружества </t>
  </si>
  <si>
    <t>26 (а)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</si>
  <si>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</si>
  <si>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</si>
  <si>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</si>
  <si>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Постъпления от продажба на акции в асоциирани дружества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</si>
  <si>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</si>
  <si>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</si>
  <si>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</si>
  <si>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</si>
  <si>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</si>
  <si>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</si>
  <si>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</si>
  <si>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</si>
  <si>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</si>
  <si>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</si>
  <si>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</si>
  <si>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</si>
  <si>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</si>
  <si>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</si>
  <si>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</si>
  <si>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</si>
  <si>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</si>
  <si>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</si>
  <si>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</si>
  <si>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t>Компоненти, които няма да бъдат рекласифицирани в печалбата или загубата:</t>
  </si>
  <si>
    <t>Покупки на акции и дялове в дъщерни дружества</t>
  </si>
  <si>
    <t>Постъпления от продажба на акции и дялове в дъщерни дружества</t>
  </si>
  <si>
    <t>Покупки на инвестиционни имоти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</si>
  <si>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</si>
  <si>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</si>
  <si>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</si>
  <si>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Ефекти от продадени и обратно изкупени собствени акции в т.ч:</t>
  </si>
  <si>
    <t>- продадени обратно изкупени акции</t>
  </si>
  <si>
    <t>(Изплащане) / Постъпления от краткосрочни банкови заеми (овърдрафт), нетно</t>
  </si>
  <si>
    <t>Стефан Вачев</t>
  </si>
  <si>
    <t>Александър Йотов</t>
  </si>
  <si>
    <t>Нетни парични потоци от / (използвани в) инвестиционна дейност</t>
  </si>
  <si>
    <t>26 (б)</t>
  </si>
  <si>
    <t>Платени данъци върху печалбата, нетно</t>
  </si>
  <si>
    <t>Нетни парични потоци (използвани във) / от финансова дейност</t>
  </si>
  <si>
    <t>2021   BGN'000</t>
  </si>
  <si>
    <t>Бисера Лазарова</t>
  </si>
  <si>
    <t>Прокурист:</t>
  </si>
  <si>
    <t>Симеон Донев</t>
  </si>
  <si>
    <t>Банка ДСК ЕАД</t>
  </si>
  <si>
    <t>Юробанк и Еф Джи България АД</t>
  </si>
  <si>
    <t xml:space="preserve">Инг Банк Н.В. </t>
  </si>
  <si>
    <t>Уникредит  Булбанк АД</t>
  </si>
  <si>
    <t>Ситибанк Н.А.</t>
  </si>
  <si>
    <t>31 декември               2021
      BGN'000</t>
  </si>
  <si>
    <t>Промени в собствения капитал за 2021 година</t>
  </si>
  <si>
    <t xml:space="preserve">Салдо към 31 декември 2021 година </t>
  </si>
  <si>
    <t>Инвестиции в асоциирани и съвместни дружества</t>
  </si>
  <si>
    <t>Ръководител  Правен отдел:</t>
  </si>
  <si>
    <t>Други капиталови компоненти в т.ч.</t>
  </si>
  <si>
    <t xml:space="preserve"> - емисионна стойност</t>
  </si>
  <si>
    <t xml:space="preserve"> - транзакционни разходи</t>
  </si>
  <si>
    <t>Други капиталови компоненти  (резерв по издадени варанти)</t>
  </si>
  <si>
    <t>Постъпления / (плащания), нетно, свързани с други капиталови компоненти (варанти)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</si>
  <si>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</si>
  <si>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</si>
  <si>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</si>
  <si>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Постъпления от продажба на инвестиционни имоти</t>
  </si>
  <si>
    <t>Други разходи за дейността</t>
  </si>
  <si>
    <t>Други капиталови компоненти (резерв по издадени варанти)</t>
  </si>
  <si>
    <t xml:space="preserve">                                   Йорданка Петкова</t>
  </si>
  <si>
    <t xml:space="preserve">                                   Борис Борисов</t>
  </si>
  <si>
    <t xml:space="preserve">                                    д.и.н.Огнян Донев</t>
  </si>
  <si>
    <t xml:space="preserve">                                        Борис Борисов</t>
  </si>
  <si>
    <t xml:space="preserve">                                   д.и.н.Огнян Донев</t>
  </si>
  <si>
    <t xml:space="preserve">                                  Йорданка Петкова</t>
  </si>
  <si>
    <t xml:space="preserve">                                       Йорданка Петкова</t>
  </si>
  <si>
    <t xml:space="preserve">                                          д.и.н. Огнян Донев</t>
  </si>
  <si>
    <t>18,19</t>
  </si>
  <si>
    <t>Нетно увеличение/(намаление) на паричните средства и паричните еквиваленти</t>
  </si>
  <si>
    <t>за годината, завършваща на 31 декември 2022 година</t>
  </si>
  <si>
    <t>2022   BGN'000</t>
  </si>
  <si>
    <t>към 31 декември 2022 година</t>
  </si>
  <si>
    <t>31 декември               2022
      BGN'000</t>
  </si>
  <si>
    <t xml:space="preserve">Салдо към 1 януари 2021 година </t>
  </si>
  <si>
    <t>Промени в собствения капитал за 2022 година</t>
  </si>
  <si>
    <t>Ефекти от придобиване на обратно изкупени акции</t>
  </si>
  <si>
    <t xml:space="preserve">Ефекти от продадени права по издадени варанти </t>
  </si>
  <si>
    <t xml:space="preserve">Салдо към 31 декември 2022 година </t>
  </si>
  <si>
    <t>Задължения по лизингови договори към свързани предприятия</t>
  </si>
  <si>
    <t>КВС Банк</t>
  </si>
  <si>
    <t>Бейкър Тили Клиту и Партньори ООД</t>
  </si>
  <si>
    <t>Нетна (загуба) / печалба от продажба на инвестиции в дъщерни и асоциирани дружества</t>
  </si>
  <si>
    <t xml:space="preserve">Постъпления от дивиденти от инвестиции в асоциирани  дружества </t>
  </si>
  <si>
    <t>Плащания по лизингови договори  към свързани предприятия</t>
  </si>
  <si>
    <t xml:space="preserve">Разход за данък върху печалбата  </t>
  </si>
  <si>
    <t>ПРЕДВАРИТЕЛЕН ИНДИВИДУАЛЕН ОТЧЕТ ЗА ВСЕОБХВАТНИЯ ДОХОД</t>
  </si>
  <si>
    <t>ПРЕДВАРИТЕЛЕН ИНДИВИДУАЛЕН ОТЧЕТ ЗА ФИНАНСОВОТО СЪСТОЯНИЕ</t>
  </si>
  <si>
    <t xml:space="preserve">ПРЕДВАРИТЕЛЕН ИНДИВИДУАЛЕН ОТЧЕТ ЗА ПАРИЧНИТЕ ПОТОЦИ </t>
  </si>
  <si>
    <t>ПРЕДВАРИТЕЛЕН ИНДИВИДУАЛЕН ОТЧЕТ ЗА ПРОМЕНИТЕ В СОБСТВЕНИЯ КАПИТАЛ</t>
  </si>
  <si>
    <t>Изплатени дивиденти и неупражнени права по варанти</t>
  </si>
  <si>
    <t>Приложенията на страници от 5 до 147 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</si>
</sst>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 Cyr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169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0" fillId="0" borderId="0" xfId="70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0" applyAlignment="1">
      <alignment horizontal="left" vertical="center"/>
      <protection/>
    </xf>
    <xf numFmtId="0" fontId="27" fillId="0" borderId="0" xfId="69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169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0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169" fontId="5" fillId="0" borderId="0" xfId="64" applyNumberFormat="1" applyFont="1" applyAlignment="1">
      <alignment horizontal="right"/>
      <protection/>
    </xf>
    <xf numFmtId="169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8" applyNumberFormat="1" applyFont="1" applyBorder="1" applyAlignment="1">
      <alignment horizontal="right" vertical="center"/>
      <protection/>
    </xf>
    <xf numFmtId="209" fontId="10" fillId="0" borderId="0" xfId="68" applyNumberFormat="1" applyFont="1" applyAlignment="1">
      <alignment horizontal="right" vertical="center"/>
      <protection/>
    </xf>
    <xf numFmtId="209" fontId="10" fillId="0" borderId="12" xfId="68" applyNumberFormat="1" applyFont="1" applyBorder="1" applyAlignment="1">
      <alignment horizontal="right" vertical="center"/>
      <protection/>
    </xf>
    <xf numFmtId="209" fontId="10" fillId="0" borderId="11" xfId="68" applyNumberFormat="1" applyFont="1" applyBorder="1" applyAlignment="1">
      <alignment vertical="center"/>
      <protection/>
    </xf>
    <xf numFmtId="209" fontId="10" fillId="0" borderId="0" xfId="68" applyNumberFormat="1" applyFont="1" applyAlignment="1">
      <alignment vertical="center"/>
      <protection/>
    </xf>
    <xf numFmtId="209" fontId="10" fillId="0" borderId="10" xfId="68" applyNumberFormat="1" applyFont="1" applyBorder="1" applyAlignment="1">
      <alignment vertical="center"/>
      <protection/>
    </xf>
    <xf numFmtId="209" fontId="10" fillId="0" borderId="12" xfId="68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169" fontId="7" fillId="0" borderId="0" xfId="67" applyNumberFormat="1" applyFont="1" applyAlignment="1">
      <alignment horizontal="right"/>
      <protection/>
    </xf>
    <xf numFmtId="169" fontId="8" fillId="0" borderId="11" xfId="67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1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6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9" fontId="7" fillId="0" borderId="0" xfId="74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16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69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4" applyFont="1" applyAlignment="1">
      <alignment/>
    </xf>
    <xf numFmtId="213" fontId="7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26" fillId="0" borderId="0" xfId="65" applyNumberFormat="1" applyFont="1" applyAlignment="1">
      <alignment horizontal="center" vertical="center" wrapText="1"/>
      <protection/>
    </xf>
    <xf numFmtId="169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69" fontId="39" fillId="0" borderId="0" xfId="42" applyNumberFormat="1" applyFont="1" applyAlignment="1">
      <alignment/>
    </xf>
    <xf numFmtId="169" fontId="3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right"/>
    </xf>
    <xf numFmtId="169" fontId="8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169" fontId="7" fillId="0" borderId="0" xfId="67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top" wrapText="1"/>
    </xf>
    <xf numFmtId="169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17" fillId="0" borderId="0" xfId="63" applyFont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209" fontId="10" fillId="32" borderId="11" xfId="68" applyNumberFormat="1" applyFont="1" applyFill="1" applyBorder="1" applyAlignment="1">
      <alignment vertical="center"/>
      <protection/>
    </xf>
    <xf numFmtId="0" fontId="7" fillId="32" borderId="0" xfId="64" applyFont="1" applyFill="1">
      <alignment/>
      <protection/>
    </xf>
    <xf numFmtId="0" fontId="0" fillId="0" borderId="10" xfId="70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69" fontId="15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/>
    </xf>
    <xf numFmtId="169" fontId="46" fillId="0" borderId="10" xfId="46" applyNumberFormat="1" applyFont="1" applyBorder="1" applyAlignment="1">
      <alignment horizontal="right"/>
    </xf>
    <xf numFmtId="169" fontId="46" fillId="0" borderId="0" xfId="46" applyNumberFormat="1" applyFont="1" applyAlignment="1">
      <alignment horizontal="right"/>
    </xf>
    <xf numFmtId="169" fontId="47" fillId="0" borderId="0" xfId="46" applyNumberFormat="1" applyFont="1" applyAlignment="1">
      <alignment horizontal="right"/>
    </xf>
    <xf numFmtId="169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169" fontId="8" fillId="0" borderId="0" xfId="42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169" fontId="8" fillId="0" borderId="10" xfId="67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169" fontId="8" fillId="0" borderId="13" xfId="67" applyNumberFormat="1" applyFont="1" applyBorder="1" applyAlignment="1">
      <alignment horizontal="right"/>
      <protection/>
    </xf>
    <xf numFmtId="3" fontId="11" fillId="0" borderId="0" xfId="0" applyNumberFormat="1" applyFont="1" applyFill="1" applyAlignment="1">
      <alignment horizontal="right"/>
    </xf>
    <xf numFmtId="169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169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Alignment="1">
      <alignment horizontal="right"/>
    </xf>
    <xf numFmtId="203" fontId="7" fillId="0" borderId="0" xfId="0" applyNumberFormat="1" applyFont="1" applyFill="1" applyAlignment="1">
      <alignment horizontal="right"/>
    </xf>
    <xf numFmtId="203" fontId="8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8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5" fillId="0" borderId="11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/>
    </xf>
    <xf numFmtId="9" fontId="8" fillId="0" borderId="0" xfId="74" applyFont="1" applyAlignment="1">
      <alignment/>
    </xf>
    <xf numFmtId="169" fontId="8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203" fontId="11" fillId="0" borderId="0" xfId="42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7" applyFont="1" applyBorder="1">
      <alignment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0" xfId="64" applyFont="1" applyAlignment="1">
      <alignment horizontal="center"/>
      <protection/>
    </xf>
    <xf numFmtId="169" fontId="46" fillId="0" borderId="0" xfId="46" applyNumberFormat="1" applyFont="1" applyAlignment="1">
      <alignment horizontal="right" vertical="center"/>
    </xf>
    <xf numFmtId="169" fontId="0" fillId="0" borderId="0" xfId="70" applyNumberFormat="1" applyAlignment="1">
      <alignment horizontal="left" vertical="center"/>
      <protection/>
    </xf>
    <xf numFmtId="169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169" fontId="31" fillId="0" borderId="10" xfId="0" applyNumberFormat="1" applyFont="1" applyBorder="1" applyAlignment="1">
      <alignment horizontal="center"/>
    </xf>
    <xf numFmtId="169" fontId="46" fillId="0" borderId="0" xfId="0" applyNumberFormat="1" applyFont="1" applyAlignment="1">
      <alignment horizontal="center"/>
    </xf>
    <xf numFmtId="169" fontId="46" fillId="0" borderId="0" xfId="0" applyNumberFormat="1" applyFont="1" applyAlignment="1">
      <alignment/>
    </xf>
    <xf numFmtId="169" fontId="46" fillId="0" borderId="10" xfId="0" applyNumberFormat="1" applyFont="1" applyBorder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6" fillId="0" borderId="10" xfId="46" applyNumberFormat="1" applyFont="1" applyBorder="1" applyAlignment="1">
      <alignment horizontal="right" vertical="center"/>
    </xf>
    <xf numFmtId="169" fontId="46" fillId="0" borderId="0" xfId="46" applyNumberFormat="1" applyFont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7" fillId="0" borderId="0" xfId="0" applyNumberFormat="1" applyFont="1" applyAlignment="1">
      <alignment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6" fillId="0" borderId="0" xfId="46" applyNumberFormat="1" applyFont="1" applyAlignment="1">
      <alignment horizontal="center" vertical="center"/>
    </xf>
    <xf numFmtId="169" fontId="31" fillId="0" borderId="13" xfId="0" applyNumberFormat="1" applyFont="1" applyBorder="1" applyAlignment="1">
      <alignment horizontal="center"/>
    </xf>
    <xf numFmtId="169" fontId="47" fillId="0" borderId="10" xfId="46" applyNumberFormat="1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203" fontId="8" fillId="0" borderId="10" xfId="0" applyNumberFormat="1" applyFont="1" applyFill="1" applyBorder="1" applyAlignment="1">
      <alignment horizontal="right"/>
    </xf>
    <xf numFmtId="171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209" fontId="10" fillId="0" borderId="11" xfId="68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66" applyFont="1" applyAlignment="1">
      <alignment horizontal="left" vertical="center" wrapText="1"/>
      <protection/>
    </xf>
    <xf numFmtId="0" fontId="47" fillId="0" borderId="0" xfId="0" applyFont="1" applyAlignment="1">
      <alignment vertical="top"/>
    </xf>
    <xf numFmtId="0" fontId="47" fillId="0" borderId="0" xfId="66" applyFont="1" applyAlignment="1">
      <alignment vertical="center" wrapText="1"/>
      <protection/>
    </xf>
    <xf numFmtId="0" fontId="46" fillId="0" borderId="0" xfId="66" applyFont="1" applyAlignment="1">
      <alignment horizontal="left" vertical="center" wrapText="1"/>
      <protection/>
    </xf>
    <xf numFmtId="169" fontId="86" fillId="0" borderId="0" xfId="46" applyNumberFormat="1" applyFont="1" applyAlignment="1">
      <alignment horizontal="right" vertical="center"/>
    </xf>
    <xf numFmtId="171" fontId="11" fillId="0" borderId="0" xfId="42" applyFont="1" applyAlignment="1">
      <alignment horizontal="right"/>
    </xf>
    <xf numFmtId="203" fontId="46" fillId="0" borderId="10" xfId="0" applyNumberFormat="1" applyFont="1" applyBorder="1" applyAlignment="1">
      <alignment/>
    </xf>
    <xf numFmtId="169" fontId="7" fillId="0" borderId="0" xfId="42" applyNumberFormat="1" applyFont="1" applyFill="1" applyAlignment="1">
      <alignment/>
    </xf>
    <xf numFmtId="169" fontId="7" fillId="0" borderId="10" xfId="0" applyNumberFormat="1" applyFont="1" applyFill="1" applyBorder="1" applyAlignment="1">
      <alignment horizontal="right"/>
    </xf>
    <xf numFmtId="3" fontId="87" fillId="0" borderId="0" xfId="42" applyNumberFormat="1" applyFont="1" applyAlignment="1">
      <alignment horizontal="right" wrapText="1"/>
    </xf>
    <xf numFmtId="3" fontId="11" fillId="0" borderId="0" xfId="42" applyNumberFormat="1" applyFont="1" applyFill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69" fontId="15" fillId="0" borderId="0" xfId="0" applyNumberFormat="1" applyFont="1" applyAlignment="1">
      <alignment horizontal="right" vertical="top" wrapText="1"/>
    </xf>
    <xf numFmtId="169" fontId="5" fillId="0" borderId="0" xfId="0" applyNumberFormat="1" applyFont="1" applyAlignment="1">
      <alignment horizontal="right" vertical="top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6" applyNumberFormat="1" applyFont="1" applyAlignment="1">
      <alignment horizontal="right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 2" xfId="66"/>
    <cellStyle name="Normal_FS_SOPHARMA_2005 (2)" xfId="67"/>
    <cellStyle name="Normal_P&amp;L" xfId="68"/>
    <cellStyle name="Normal_P&amp;L_Financial statements_bg model 2002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zoomScalePageLayoutView="0" workbookViewId="0" topLeftCell="A1">
      <selection activeCell="C40" sqref="C40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51</v>
      </c>
      <c r="E5" s="56"/>
      <c r="F5" s="29"/>
      <c r="G5" s="29"/>
      <c r="H5" s="29"/>
      <c r="I5" s="29"/>
    </row>
    <row r="6" spans="1:9" ht="17.25" customHeight="1">
      <c r="A6" s="28"/>
      <c r="D6" s="16" t="s">
        <v>56</v>
      </c>
      <c r="E6" s="56"/>
      <c r="F6" s="29"/>
      <c r="G6" s="29"/>
      <c r="H6" s="29"/>
      <c r="I6" s="29"/>
    </row>
    <row r="7" spans="1:9" ht="18.75">
      <c r="A7" s="28"/>
      <c r="D7" s="16" t="s">
        <v>91</v>
      </c>
      <c r="E7" s="56"/>
      <c r="F7" s="29"/>
      <c r="G7" s="29"/>
      <c r="H7" s="29"/>
      <c r="I7" s="29"/>
    </row>
    <row r="8" spans="1:9" ht="18.75">
      <c r="A8" s="28"/>
      <c r="D8" s="16" t="s">
        <v>150</v>
      </c>
      <c r="E8" s="56"/>
      <c r="F8" s="29"/>
      <c r="G8" s="29"/>
      <c r="H8" s="29"/>
      <c r="I8" s="29"/>
    </row>
    <row r="9" spans="1:9" ht="16.5">
      <c r="A9" s="30"/>
      <c r="D9" s="16" t="s">
        <v>116</v>
      </c>
      <c r="E9" s="56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51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.75">
      <c r="A15" s="28" t="s">
        <v>151</v>
      </c>
      <c r="D15" s="16" t="s">
        <v>152</v>
      </c>
      <c r="E15" s="53"/>
      <c r="F15" s="53"/>
      <c r="G15" s="56"/>
      <c r="H15" s="29"/>
      <c r="I15" s="29"/>
    </row>
    <row r="16" spans="1:9" ht="18.75">
      <c r="A16" s="28"/>
      <c r="D16" s="16"/>
      <c r="E16" s="53"/>
      <c r="F16" s="53"/>
      <c r="G16" s="56"/>
      <c r="H16" s="29"/>
      <c r="I16" s="29"/>
    </row>
    <row r="17" spans="4:9" ht="16.5">
      <c r="D17" s="16"/>
      <c r="E17" s="53"/>
      <c r="F17" s="53"/>
      <c r="G17" s="56"/>
      <c r="H17" s="29"/>
      <c r="I17" s="29"/>
    </row>
    <row r="18" spans="1:9" ht="18.75">
      <c r="A18" s="28" t="s">
        <v>77</v>
      </c>
      <c r="D18" s="16" t="s">
        <v>76</v>
      </c>
      <c r="E18" s="53"/>
      <c r="F18" s="53"/>
      <c r="G18" s="56"/>
      <c r="H18" s="29"/>
      <c r="I18" s="29"/>
    </row>
    <row r="19" spans="1:9" ht="18.75">
      <c r="A19" s="28"/>
      <c r="D19" s="16"/>
      <c r="E19" s="53"/>
      <c r="F19" s="53"/>
      <c r="G19" s="56"/>
      <c r="H19" s="29"/>
      <c r="I19" s="29"/>
    </row>
    <row r="20" spans="1:9" ht="18.75">
      <c r="A20" s="28"/>
      <c r="D20" s="16"/>
      <c r="E20" s="53"/>
      <c r="F20" s="53"/>
      <c r="G20" s="56"/>
      <c r="H20" s="29"/>
      <c r="I20" s="29"/>
    </row>
    <row r="21" spans="1:9" ht="18.75">
      <c r="A21" s="28" t="s">
        <v>32</v>
      </c>
      <c r="B21" s="28"/>
      <c r="C21" s="28"/>
      <c r="D21" s="16" t="s">
        <v>50</v>
      </c>
      <c r="E21" s="53"/>
      <c r="F21" s="53"/>
      <c r="G21" s="56"/>
      <c r="H21" s="29"/>
      <c r="I21" s="29"/>
    </row>
    <row r="22" spans="1:9" ht="18.75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.75">
      <c r="A23" s="28"/>
      <c r="B23" s="28"/>
      <c r="C23" s="28"/>
      <c r="D23" s="16"/>
      <c r="E23" s="53"/>
      <c r="F23" s="53"/>
      <c r="G23" s="56"/>
      <c r="H23" s="29"/>
      <c r="I23" s="28"/>
    </row>
    <row r="24" spans="1:8" ht="18.75">
      <c r="A24" s="28" t="s">
        <v>162</v>
      </c>
      <c r="B24" s="28"/>
      <c r="C24" s="28"/>
      <c r="D24" s="16" t="s">
        <v>144</v>
      </c>
      <c r="E24" s="53"/>
      <c r="F24" s="53"/>
      <c r="G24" s="56"/>
      <c r="H24" s="29"/>
    </row>
    <row r="25" spans="1:8" ht="18.75">
      <c r="A25" s="28"/>
      <c r="B25" s="28"/>
      <c r="C25" s="28"/>
      <c r="D25" s="16"/>
      <c r="E25" s="53"/>
      <c r="F25" s="53"/>
      <c r="G25" s="56"/>
      <c r="H25" s="29"/>
    </row>
    <row r="26" spans="1:8" ht="18.75">
      <c r="A26" s="28"/>
      <c r="D26" s="16"/>
      <c r="E26" s="53"/>
      <c r="F26" s="53"/>
      <c r="G26" s="54"/>
      <c r="H26" s="28"/>
    </row>
    <row r="27" spans="1:7" ht="18.75">
      <c r="A27" s="28" t="s">
        <v>1</v>
      </c>
      <c r="D27" s="16" t="s">
        <v>48</v>
      </c>
      <c r="E27" s="53"/>
      <c r="F27" s="53"/>
      <c r="G27" s="54"/>
    </row>
    <row r="28" spans="1:7" ht="18.75">
      <c r="A28" s="28"/>
      <c r="D28" s="16" t="s">
        <v>49</v>
      </c>
      <c r="E28" s="53"/>
      <c r="F28" s="53"/>
      <c r="G28" s="54"/>
    </row>
    <row r="29" spans="1:7" ht="18.75">
      <c r="A29" s="28"/>
      <c r="D29" s="29"/>
      <c r="E29" s="56"/>
      <c r="F29" s="56"/>
      <c r="G29" s="54"/>
    </row>
    <row r="30" spans="1:7" ht="18.75">
      <c r="A30" s="28"/>
      <c r="D30" s="16"/>
      <c r="E30" s="54"/>
      <c r="F30" s="54"/>
      <c r="G30" s="54"/>
    </row>
    <row r="31" spans="1:7" ht="18.75">
      <c r="A31" s="28" t="s">
        <v>93</v>
      </c>
      <c r="C31" s="61"/>
      <c r="D31" s="16" t="s">
        <v>65</v>
      </c>
      <c r="E31" s="53"/>
      <c r="F31" s="54"/>
      <c r="G31" s="54"/>
    </row>
    <row r="32" spans="1:7" ht="18.75">
      <c r="A32" s="28"/>
      <c r="C32" s="61"/>
      <c r="D32" s="16" t="s">
        <v>143</v>
      </c>
      <c r="E32" s="53"/>
      <c r="F32" s="54"/>
      <c r="G32" s="57"/>
    </row>
    <row r="33" spans="1:9" ht="18.75">
      <c r="A33" s="28"/>
      <c r="C33" s="61"/>
      <c r="D33" s="16"/>
      <c r="E33" s="53"/>
      <c r="F33" s="54"/>
      <c r="G33" s="57"/>
      <c r="I33" s="28"/>
    </row>
    <row r="34" spans="1:8" ht="18.75">
      <c r="A34" s="28" t="s">
        <v>2</v>
      </c>
      <c r="D34" s="16" t="s">
        <v>194</v>
      </c>
      <c r="E34" s="53"/>
      <c r="F34" s="53"/>
      <c r="G34" s="53"/>
      <c r="H34" s="28"/>
    </row>
    <row r="35" spans="1:8" ht="18.75">
      <c r="A35" s="28"/>
      <c r="D35" s="16" t="s">
        <v>153</v>
      </c>
      <c r="E35" s="53"/>
      <c r="F35" s="53"/>
      <c r="G35" s="53"/>
      <c r="H35" s="28"/>
    </row>
    <row r="36" spans="1:7" ht="18.75">
      <c r="A36" s="28"/>
      <c r="D36" s="16" t="s">
        <v>154</v>
      </c>
      <c r="E36" s="53"/>
      <c r="F36" s="53"/>
      <c r="G36" s="53"/>
    </row>
    <row r="37" spans="1:7" ht="18.75">
      <c r="A37" s="28"/>
      <c r="D37" s="16" t="s">
        <v>155</v>
      </c>
      <c r="E37" s="53"/>
      <c r="F37" s="53"/>
      <c r="G37" s="53"/>
    </row>
    <row r="38" spans="1:7" ht="18.75">
      <c r="A38" s="28"/>
      <c r="D38" s="16" t="s">
        <v>156</v>
      </c>
      <c r="E38" s="53"/>
      <c r="F38" s="53"/>
      <c r="G38" s="53"/>
    </row>
    <row r="39" spans="1:7" ht="18.75">
      <c r="A39" s="28"/>
      <c r="D39" s="16" t="s">
        <v>157</v>
      </c>
      <c r="E39" s="53"/>
      <c r="F39" s="53"/>
      <c r="G39" s="53"/>
    </row>
    <row r="40" spans="1:7" ht="18.75">
      <c r="A40" s="28"/>
      <c r="D40" s="16"/>
      <c r="E40" s="57"/>
      <c r="F40" s="54"/>
      <c r="G40" s="57"/>
    </row>
    <row r="41" spans="1:7" ht="18.75">
      <c r="A41" s="28" t="s">
        <v>20</v>
      </c>
      <c r="D41" s="29" t="s">
        <v>195</v>
      </c>
      <c r="E41" s="141"/>
      <c r="F41" s="57"/>
      <c r="G41" s="57"/>
    </row>
    <row r="42" spans="1:7" ht="18.75">
      <c r="A42" s="28"/>
      <c r="E42" s="57"/>
      <c r="F42" s="54"/>
      <c r="G42" s="57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6">
      <selection activeCell="A48" sqref="A48"/>
    </sheetView>
  </sheetViews>
  <sheetFormatPr defaultColWidth="9.140625" defaultRowHeight="12.75"/>
  <cols>
    <col min="1" max="1" width="64.421875" style="14" customWidth="1"/>
    <col min="2" max="2" width="10.8515625" style="36" customWidth="1"/>
    <col min="3" max="3" width="11.8515625" style="36" customWidth="1"/>
    <col min="4" max="4" width="1.8515625" style="36" customWidth="1"/>
    <col min="5" max="6" width="10.00390625" style="36" customWidth="1"/>
    <col min="7" max="7" width="7.421875" style="14" customWidth="1"/>
    <col min="8" max="16384" width="9.140625" style="14" customWidth="1"/>
  </cols>
  <sheetData>
    <row r="1" spans="1:6" ht="15">
      <c r="A1" s="285" t="str">
        <f>'Cover '!D1</f>
        <v>СОФАРМА АД</v>
      </c>
      <c r="B1" s="286"/>
      <c r="C1" s="286"/>
      <c r="D1" s="286"/>
      <c r="E1" s="286"/>
      <c r="F1" s="196"/>
    </row>
    <row r="2" spans="1:6" s="39" customFormat="1" ht="15">
      <c r="A2" s="287" t="s">
        <v>200</v>
      </c>
      <c r="B2" s="288"/>
      <c r="C2" s="288"/>
      <c r="D2" s="288"/>
      <c r="E2" s="288"/>
      <c r="F2" s="189"/>
    </row>
    <row r="3" spans="1:6" ht="15">
      <c r="A3" s="80" t="s">
        <v>184</v>
      </c>
      <c r="B3" s="81"/>
      <c r="C3" s="213"/>
      <c r="D3" s="81"/>
      <c r="E3" s="81"/>
      <c r="F3" s="81"/>
    </row>
    <row r="4" spans="1:6" ht="15" customHeight="1">
      <c r="A4" s="108"/>
      <c r="B4" s="289" t="s">
        <v>5</v>
      </c>
      <c r="C4" s="290" t="s">
        <v>185</v>
      </c>
      <c r="D4" s="82"/>
      <c r="E4" s="290" t="s">
        <v>149</v>
      </c>
      <c r="F4" s="190"/>
    </row>
    <row r="5" spans="1:6" ht="12.75" customHeight="1">
      <c r="A5" s="121"/>
      <c r="B5" s="289"/>
      <c r="C5" s="290"/>
      <c r="D5" s="82"/>
      <c r="E5" s="290"/>
      <c r="F5" s="190"/>
    </row>
    <row r="6" spans="1:6" ht="15" customHeight="1">
      <c r="A6" s="109"/>
      <c r="C6" s="214"/>
      <c r="E6" s="214"/>
      <c r="F6" s="139"/>
    </row>
    <row r="7" ht="15">
      <c r="A7" s="98"/>
    </row>
    <row r="8" spans="1:7" ht="15">
      <c r="A8" s="39" t="s">
        <v>58</v>
      </c>
      <c r="B8" s="36">
        <v>3</v>
      </c>
      <c r="C8" s="216">
        <v>230763</v>
      </c>
      <c r="D8" s="94"/>
      <c r="E8" s="216">
        <v>200154</v>
      </c>
      <c r="F8" s="125"/>
      <c r="G8" s="133"/>
    </row>
    <row r="9" spans="1:8" ht="15">
      <c r="A9" s="39" t="s">
        <v>72</v>
      </c>
      <c r="B9" s="36">
        <v>4</v>
      </c>
      <c r="C9" s="216">
        <f>5755+172</f>
        <v>5927</v>
      </c>
      <c r="D9" s="176"/>
      <c r="E9" s="216">
        <f>4164-33</f>
        <v>4131</v>
      </c>
      <c r="F9" s="125"/>
      <c r="G9" s="111"/>
      <c r="H9" s="112"/>
    </row>
    <row r="10" spans="1:8" ht="19.5" customHeight="1">
      <c r="A10" s="266" t="s">
        <v>78</v>
      </c>
      <c r="C10" s="215">
        <v>10093</v>
      </c>
      <c r="D10" s="125"/>
      <c r="E10" s="215">
        <v>-792</v>
      </c>
      <c r="F10" s="125"/>
      <c r="G10" s="111"/>
      <c r="H10" s="112"/>
    </row>
    <row r="11" spans="1:8" ht="15">
      <c r="A11" s="39" t="s">
        <v>79</v>
      </c>
      <c r="B11" s="104">
        <v>5</v>
      </c>
      <c r="C11" s="215">
        <f>-80871-11</f>
        <v>-80882</v>
      </c>
      <c r="D11" s="125"/>
      <c r="E11" s="215">
        <f>-64852+1</f>
        <v>-64851</v>
      </c>
      <c r="F11" s="125"/>
      <c r="G11" s="111"/>
      <c r="H11" s="112"/>
    </row>
    <row r="12" spans="1:8" ht="15">
      <c r="A12" s="39" t="s">
        <v>3</v>
      </c>
      <c r="B12" s="36">
        <v>6</v>
      </c>
      <c r="C12" s="216">
        <f>-35649-85-50</f>
        <v>-35784</v>
      </c>
      <c r="D12" s="125"/>
      <c r="E12" s="216">
        <v>-35001</v>
      </c>
      <c r="F12" s="125"/>
      <c r="G12" s="111"/>
      <c r="H12" s="112"/>
    </row>
    <row r="13" spans="1:8" ht="15">
      <c r="A13" s="39" t="s">
        <v>8</v>
      </c>
      <c r="B13" s="36">
        <v>7</v>
      </c>
      <c r="C13" s="216">
        <v>-52445</v>
      </c>
      <c r="D13" s="125"/>
      <c r="E13" s="215">
        <f>-46066-20</f>
        <v>-46086</v>
      </c>
      <c r="F13" s="125"/>
      <c r="G13" s="111"/>
      <c r="H13" s="112"/>
    </row>
    <row r="14" spans="1:8" ht="15">
      <c r="A14" s="39" t="s">
        <v>55</v>
      </c>
      <c r="B14" s="36" t="s">
        <v>105</v>
      </c>
      <c r="C14" s="215">
        <v>-18189</v>
      </c>
      <c r="D14" s="125"/>
      <c r="E14" s="215">
        <f>-17576+31</f>
        <v>-17545</v>
      </c>
      <c r="F14" s="125"/>
      <c r="G14" s="111"/>
      <c r="H14" s="112"/>
    </row>
    <row r="15" spans="1:8" ht="15">
      <c r="A15" s="39" t="s">
        <v>172</v>
      </c>
      <c r="B15" s="36">
        <v>8</v>
      </c>
      <c r="C15" s="216">
        <f>-15634+14+3686</f>
        <v>-11934</v>
      </c>
      <c r="D15" s="94"/>
      <c r="E15" s="216">
        <f>-15710+9069+2700-394</f>
        <v>-4335</v>
      </c>
      <c r="F15" s="125"/>
      <c r="G15" s="111"/>
      <c r="H15" s="112"/>
    </row>
    <row r="16" spans="1:8" ht="15">
      <c r="A16" s="80" t="s">
        <v>35</v>
      </c>
      <c r="C16" s="217">
        <f>SUM(C8:C15)</f>
        <v>47549</v>
      </c>
      <c r="D16" s="125"/>
      <c r="E16" s="217">
        <f>SUM(E8:E15)</f>
        <v>35675</v>
      </c>
      <c r="F16" s="197"/>
      <c r="G16" s="111"/>
      <c r="H16" s="112"/>
    </row>
    <row r="17" spans="1:6" ht="7.5" customHeight="1">
      <c r="A17" s="39"/>
      <c r="C17" s="218"/>
      <c r="D17" s="94"/>
      <c r="E17" s="218"/>
      <c r="F17" s="126"/>
    </row>
    <row r="18" spans="1:6" ht="28.5" customHeight="1">
      <c r="A18" s="38" t="s">
        <v>196</v>
      </c>
      <c r="B18" s="36" t="s">
        <v>182</v>
      </c>
      <c r="C18" s="264">
        <v>-1124</v>
      </c>
      <c r="D18" s="94"/>
      <c r="E18" s="215">
        <f>-11223+150</f>
        <v>-11073</v>
      </c>
      <c r="F18" s="126"/>
    </row>
    <row r="19" spans="1:6" ht="15">
      <c r="A19" s="39" t="s">
        <v>129</v>
      </c>
      <c r="B19" s="36">
        <v>10</v>
      </c>
      <c r="C19" s="264">
        <f>-3000+101</f>
        <v>-2899</v>
      </c>
      <c r="D19" s="265"/>
      <c r="E19" s="264">
        <v>-4719</v>
      </c>
      <c r="F19" s="198"/>
    </row>
    <row r="20" spans="1:6" ht="6" customHeight="1">
      <c r="A20" s="39"/>
      <c r="C20" s="218"/>
      <c r="D20" s="94"/>
      <c r="E20" s="218"/>
      <c r="F20" s="126"/>
    </row>
    <row r="21" spans="1:6" ht="15">
      <c r="A21" s="39" t="s">
        <v>70</v>
      </c>
      <c r="B21" s="36">
        <v>11</v>
      </c>
      <c r="C21" s="215">
        <v>4853</v>
      </c>
      <c r="D21" s="94"/>
      <c r="E21" s="215">
        <f>8765-150</f>
        <v>8615</v>
      </c>
      <c r="F21" s="125"/>
    </row>
    <row r="22" spans="1:6" ht="15">
      <c r="A22" s="39" t="s">
        <v>71</v>
      </c>
      <c r="B22" s="36">
        <v>12</v>
      </c>
      <c r="C22" s="216">
        <f>-4273-C18+46-8</f>
        <v>-3111</v>
      </c>
      <c r="D22" s="125"/>
      <c r="E22" s="216">
        <v>-1589</v>
      </c>
      <c r="F22" s="125"/>
    </row>
    <row r="23" spans="1:6" ht="15">
      <c r="A23" s="98" t="s">
        <v>102</v>
      </c>
      <c r="C23" s="217">
        <f>C21+C22</f>
        <v>1742</v>
      </c>
      <c r="D23" s="125"/>
      <c r="E23" s="217">
        <f>E21+E22</f>
        <v>7026</v>
      </c>
      <c r="F23" s="197"/>
    </row>
    <row r="24" spans="1:6" ht="8.25" customHeight="1">
      <c r="A24" s="83"/>
      <c r="C24" s="218"/>
      <c r="D24" s="99"/>
      <c r="E24" s="218"/>
      <c r="F24" s="126"/>
    </row>
    <row r="25" spans="1:6" ht="15">
      <c r="A25" s="80" t="s">
        <v>80</v>
      </c>
      <c r="C25" s="219">
        <f>C16+C23+C19+C18</f>
        <v>45268</v>
      </c>
      <c r="D25" s="94"/>
      <c r="E25" s="219">
        <f>E16+E23+E19+E18</f>
        <v>26909</v>
      </c>
      <c r="F25" s="197"/>
    </row>
    <row r="26" spans="1:6" ht="7.5" customHeight="1">
      <c r="A26" s="80"/>
      <c r="C26" s="220"/>
      <c r="D26" s="94"/>
      <c r="E26" s="220"/>
      <c r="F26" s="127"/>
    </row>
    <row r="27" spans="1:6" ht="15">
      <c r="A27" s="39" t="s">
        <v>199</v>
      </c>
      <c r="B27" s="36">
        <v>13</v>
      </c>
      <c r="C27" s="216">
        <f>-4859-17+15-2-8+365-369-10</f>
        <v>-4885</v>
      </c>
      <c r="D27" s="94"/>
      <c r="E27" s="216">
        <v>-2638</v>
      </c>
      <c r="F27" s="125"/>
    </row>
    <row r="28" spans="1:6" ht="15">
      <c r="A28" s="80"/>
      <c r="B28" s="35"/>
      <c r="C28" s="221"/>
      <c r="D28" s="125"/>
      <c r="E28" s="221"/>
      <c r="F28" s="199"/>
    </row>
    <row r="29" spans="1:8" ht="15">
      <c r="A29" s="80" t="s">
        <v>104</v>
      </c>
      <c r="B29" s="137"/>
      <c r="C29" s="260">
        <f>C25+C27</f>
        <v>40383</v>
      </c>
      <c r="D29" s="95"/>
      <c r="E29" s="260">
        <f>E25+E27</f>
        <v>24271</v>
      </c>
      <c r="F29" s="197"/>
      <c r="G29" s="111"/>
      <c r="H29" s="112"/>
    </row>
    <row r="30" spans="1:6" ht="8.25" customHeight="1">
      <c r="A30" s="80"/>
      <c r="B30" s="35"/>
      <c r="C30" s="222"/>
      <c r="D30" s="95"/>
      <c r="E30" s="222"/>
      <c r="F30" s="122"/>
    </row>
    <row r="31" spans="1:6" ht="15">
      <c r="A31" s="97" t="s">
        <v>98</v>
      </c>
      <c r="B31" s="119"/>
      <c r="C31" s="223"/>
      <c r="D31" s="35"/>
      <c r="E31" s="223"/>
      <c r="F31" s="132"/>
    </row>
    <row r="32" spans="1:6" ht="30">
      <c r="A32" s="118" t="s">
        <v>133</v>
      </c>
      <c r="B32" s="119"/>
      <c r="C32" s="224"/>
      <c r="D32" s="123"/>
      <c r="E32" s="224"/>
      <c r="F32" s="142"/>
    </row>
    <row r="33" spans="1:6" ht="30">
      <c r="A33" s="102" t="s">
        <v>128</v>
      </c>
      <c r="B33" s="36">
        <v>33</v>
      </c>
      <c r="C33" s="226">
        <v>522</v>
      </c>
      <c r="D33" s="143"/>
      <c r="E33" s="226">
        <v>-53</v>
      </c>
      <c r="F33" s="144"/>
    </row>
    <row r="34" spans="1:6" ht="15">
      <c r="A34" s="102" t="s">
        <v>117</v>
      </c>
      <c r="B34" s="36">
        <v>15</v>
      </c>
      <c r="C34" s="281">
        <v>-991</v>
      </c>
      <c r="D34" s="101"/>
      <c r="E34" s="225">
        <v>8298</v>
      </c>
      <c r="F34" s="144"/>
    </row>
    <row r="35" spans="1:6" ht="30">
      <c r="A35" s="179" t="s">
        <v>130</v>
      </c>
      <c r="B35" s="36">
        <v>20</v>
      </c>
      <c r="C35" s="225">
        <v>-1047</v>
      </c>
      <c r="D35" s="94"/>
      <c r="E35" s="225">
        <v>-355</v>
      </c>
      <c r="F35" s="144"/>
    </row>
    <row r="36" spans="1:6" ht="30">
      <c r="A36" s="102" t="s">
        <v>118</v>
      </c>
      <c r="B36" s="36">
        <v>13</v>
      </c>
      <c r="C36" s="282">
        <v>99</v>
      </c>
      <c r="D36" s="144"/>
      <c r="E36" s="227">
        <v>-830</v>
      </c>
      <c r="F36" s="198"/>
    </row>
    <row r="37" spans="1:6" ht="15">
      <c r="A37" s="100" t="s">
        <v>96</v>
      </c>
      <c r="B37" s="36">
        <v>14</v>
      </c>
      <c r="C37" s="145">
        <f>SUM(C33:C36)</f>
        <v>-1417</v>
      </c>
      <c r="D37" s="144"/>
      <c r="E37" s="145">
        <f>SUM(E33:E36)</f>
        <v>7060</v>
      </c>
      <c r="F37" s="200"/>
    </row>
    <row r="38" spans="1:6" ht="9" customHeight="1">
      <c r="A38" s="100"/>
      <c r="C38" s="228"/>
      <c r="D38" s="210"/>
      <c r="E38" s="228"/>
      <c r="F38" s="201"/>
    </row>
    <row r="39" spans="1:6" ht="15.75" thickBot="1">
      <c r="A39" s="100" t="s">
        <v>82</v>
      </c>
      <c r="B39" s="119"/>
      <c r="C39" s="229">
        <f>C37+C29</f>
        <v>38966</v>
      </c>
      <c r="D39" s="117"/>
      <c r="E39" s="229">
        <f>E37+E29</f>
        <v>31331</v>
      </c>
      <c r="F39" s="202"/>
    </row>
    <row r="40" spans="1:6" ht="9.75" customHeight="1" thickTop="1">
      <c r="A40" s="103"/>
      <c r="B40" s="119"/>
      <c r="C40" s="230"/>
      <c r="D40" s="117"/>
      <c r="E40" s="230"/>
      <c r="F40" s="124"/>
    </row>
    <row r="41" spans="1:6" ht="9.75" customHeight="1">
      <c r="A41" s="103"/>
      <c r="B41" s="119"/>
      <c r="C41" s="230"/>
      <c r="D41" s="117"/>
      <c r="E41" s="230"/>
      <c r="F41" s="124"/>
    </row>
    <row r="42" spans="1:6" ht="15">
      <c r="A42" s="39" t="s">
        <v>131</v>
      </c>
      <c r="B42" s="36">
        <v>28</v>
      </c>
      <c r="C42" s="211">
        <v>0.33</v>
      </c>
      <c r="D42" s="212"/>
      <c r="E42" s="211">
        <v>0.19</v>
      </c>
      <c r="F42" s="149"/>
    </row>
    <row r="43" spans="1:4" ht="15">
      <c r="A43" s="52"/>
      <c r="D43" s="146"/>
    </row>
    <row r="44" spans="1:4" ht="15" hidden="1">
      <c r="A44" s="52"/>
      <c r="D44" s="146"/>
    </row>
    <row r="45" spans="1:4" ht="15">
      <c r="A45" s="52"/>
      <c r="C45" s="138"/>
      <c r="D45" s="146"/>
    </row>
    <row r="46" spans="1:3" ht="15">
      <c r="A46" s="243" t="s">
        <v>205</v>
      </c>
      <c r="C46" s="138"/>
    </row>
    <row r="47" spans="1:3" ht="15" hidden="1">
      <c r="A47" s="93"/>
      <c r="C47" s="138"/>
    </row>
    <row r="48" spans="1:3" ht="15">
      <c r="A48" s="93"/>
      <c r="C48" s="138"/>
    </row>
    <row r="50" spans="1:3" ht="15">
      <c r="A50" s="13" t="s">
        <v>59</v>
      </c>
      <c r="C50" s="35"/>
    </row>
    <row r="51" ht="15">
      <c r="A51" s="13" t="s">
        <v>178</v>
      </c>
    </row>
    <row r="52" ht="15">
      <c r="A52" s="71"/>
    </row>
    <row r="53" ht="15">
      <c r="A53" s="13" t="s">
        <v>75</v>
      </c>
    </row>
    <row r="54" ht="15">
      <c r="A54" s="13" t="s">
        <v>175</v>
      </c>
    </row>
    <row r="55" ht="15">
      <c r="A55" s="71"/>
    </row>
    <row r="56" ht="15">
      <c r="A56" s="76" t="s">
        <v>139</v>
      </c>
    </row>
    <row r="57" ht="15">
      <c r="A57" s="263" t="s">
        <v>174</v>
      </c>
    </row>
    <row r="58" ht="15">
      <c r="A58" s="135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 r:id="rId3"/>
  <headerFooter alignWithMargins="0">
    <oddFooter>&amp;R1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40">
      <selection activeCell="A62" sqref="A62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34</v>
      </c>
      <c r="B1" s="77"/>
      <c r="C1" s="77"/>
      <c r="D1" s="77"/>
      <c r="E1" s="32"/>
      <c r="F1" s="32"/>
    </row>
    <row r="2" spans="1:6" ht="14.25">
      <c r="A2" s="33" t="s">
        <v>201</v>
      </c>
      <c r="B2" s="78"/>
      <c r="C2" s="78"/>
      <c r="D2" s="78"/>
      <c r="E2" s="33"/>
      <c r="F2" s="33"/>
    </row>
    <row r="3" spans="1:6" ht="15">
      <c r="A3" s="33" t="s">
        <v>186</v>
      </c>
      <c r="B3" s="79"/>
      <c r="C3" s="79"/>
      <c r="D3" s="79"/>
      <c r="E3" s="18"/>
      <c r="F3" s="18"/>
    </row>
    <row r="4" spans="1:6" ht="26.25" customHeight="1">
      <c r="A4" s="84"/>
      <c r="B4" s="289" t="s">
        <v>5</v>
      </c>
      <c r="C4" s="290" t="s">
        <v>187</v>
      </c>
      <c r="D4" s="82"/>
      <c r="E4" s="290" t="s">
        <v>158</v>
      </c>
      <c r="F4" s="147"/>
    </row>
    <row r="5" spans="2:6" ht="12" customHeight="1">
      <c r="B5" s="289"/>
      <c r="C5" s="291"/>
      <c r="D5" s="82"/>
      <c r="E5" s="291"/>
      <c r="F5" s="180"/>
    </row>
    <row r="6" spans="2:6" ht="15.75" customHeight="1">
      <c r="B6" s="107"/>
      <c r="C6" s="140"/>
      <c r="D6" s="82"/>
      <c r="E6" s="140"/>
      <c r="F6" s="181"/>
    </row>
    <row r="7" spans="1:6" ht="14.25">
      <c r="A7" s="33" t="s">
        <v>4</v>
      </c>
      <c r="B7" s="37"/>
      <c r="C7" s="37"/>
      <c r="D7" s="37"/>
      <c r="E7" s="37"/>
      <c r="F7" s="37"/>
    </row>
    <row r="8" spans="1:6" ht="14.25">
      <c r="A8" s="33" t="s">
        <v>10</v>
      </c>
      <c r="B8" s="34"/>
      <c r="C8" s="34"/>
      <c r="D8" s="34"/>
      <c r="E8" s="34"/>
      <c r="F8" s="34"/>
    </row>
    <row r="9" spans="1:6" ht="15">
      <c r="A9" s="18" t="s">
        <v>36</v>
      </c>
      <c r="B9" s="40">
        <v>15</v>
      </c>
      <c r="C9" s="150">
        <v>217834</v>
      </c>
      <c r="D9" s="40"/>
      <c r="E9" s="150">
        <v>205090</v>
      </c>
      <c r="F9" s="62"/>
    </row>
    <row r="10" spans="1:6" ht="15">
      <c r="A10" s="23" t="s">
        <v>22</v>
      </c>
      <c r="B10" s="40">
        <v>16</v>
      </c>
      <c r="C10" s="150">
        <v>4247</v>
      </c>
      <c r="D10" s="40"/>
      <c r="E10" s="150">
        <v>4324</v>
      </c>
      <c r="F10" s="62"/>
    </row>
    <row r="11" spans="1:6" ht="15">
      <c r="A11" s="18" t="s">
        <v>37</v>
      </c>
      <c r="B11" s="40">
        <v>17</v>
      </c>
      <c r="C11" s="150">
        <v>49267</v>
      </c>
      <c r="D11" s="40"/>
      <c r="E11" s="150">
        <v>47302</v>
      </c>
      <c r="F11" s="62"/>
    </row>
    <row r="12" spans="1:6" ht="15">
      <c r="A12" s="23" t="s">
        <v>38</v>
      </c>
      <c r="B12" s="40">
        <v>18</v>
      </c>
      <c r="C12" s="150">
        <v>90235</v>
      </c>
      <c r="D12" s="40"/>
      <c r="E12" s="150">
        <v>80598</v>
      </c>
      <c r="F12" s="62"/>
    </row>
    <row r="13" spans="1:6" ht="15">
      <c r="A13" s="23" t="s">
        <v>161</v>
      </c>
      <c r="B13" s="40">
        <v>19</v>
      </c>
      <c r="C13" s="150">
        <f>70965-1593</f>
        <v>69372</v>
      </c>
      <c r="D13" s="40"/>
      <c r="E13" s="150">
        <v>54485</v>
      </c>
      <c r="F13" s="62"/>
    </row>
    <row r="14" spans="1:6" ht="15">
      <c r="A14" s="151" t="s">
        <v>119</v>
      </c>
      <c r="B14" s="40">
        <v>20</v>
      </c>
      <c r="C14" s="150">
        <v>4706</v>
      </c>
      <c r="D14" s="40"/>
      <c r="E14" s="150">
        <v>5706</v>
      </c>
      <c r="F14" s="62"/>
    </row>
    <row r="15" spans="1:6" ht="15">
      <c r="A15" s="114" t="s">
        <v>94</v>
      </c>
      <c r="B15" s="40">
        <v>21</v>
      </c>
      <c r="C15" s="150">
        <v>63714</v>
      </c>
      <c r="D15" s="40"/>
      <c r="E15" s="150">
        <v>49695</v>
      </c>
      <c r="F15" s="177"/>
    </row>
    <row r="16" spans="1:6" ht="15">
      <c r="A16" s="114" t="s">
        <v>95</v>
      </c>
      <c r="B16" s="40">
        <v>22</v>
      </c>
      <c r="C16" s="150">
        <v>3526</v>
      </c>
      <c r="D16" s="40"/>
      <c r="E16" s="150">
        <v>9546</v>
      </c>
      <c r="F16" s="177"/>
    </row>
    <row r="17" spans="1:9" ht="15">
      <c r="A17" s="15"/>
      <c r="B17" s="129"/>
      <c r="C17" s="64">
        <f>SUM(C9:C16)</f>
        <v>502901</v>
      </c>
      <c r="D17" s="34"/>
      <c r="E17" s="64">
        <f>SUM(E9:E16)</f>
        <v>456746</v>
      </c>
      <c r="F17" s="65"/>
      <c r="I17" s="147" t="s">
        <v>68</v>
      </c>
    </row>
    <row r="18" spans="1:6" ht="14.25" customHeight="1">
      <c r="A18" s="33" t="s">
        <v>11</v>
      </c>
      <c r="B18" s="34"/>
      <c r="C18" s="63"/>
      <c r="D18" s="34"/>
      <c r="E18" s="63"/>
      <c r="F18" s="63"/>
    </row>
    <row r="19" spans="1:6" ht="15">
      <c r="A19" s="18" t="s">
        <v>7</v>
      </c>
      <c r="B19" s="40">
        <v>23</v>
      </c>
      <c r="C19" s="62">
        <v>82621</v>
      </c>
      <c r="D19" s="40"/>
      <c r="E19" s="62">
        <f>63492-270</f>
        <v>63222</v>
      </c>
      <c r="F19" s="62"/>
    </row>
    <row r="20" spans="1:6" ht="15">
      <c r="A20" s="18" t="s">
        <v>44</v>
      </c>
      <c r="B20" s="40">
        <v>24</v>
      </c>
      <c r="C20" s="232">
        <f>74659+3686</f>
        <v>78345</v>
      </c>
      <c r="D20" s="178"/>
      <c r="E20" s="232">
        <v>87706</v>
      </c>
      <c r="F20" s="177"/>
    </row>
    <row r="21" spans="1:6" ht="15">
      <c r="A21" s="18" t="s">
        <v>87</v>
      </c>
      <c r="B21" s="40">
        <v>25</v>
      </c>
      <c r="C21" s="209">
        <v>19549</v>
      </c>
      <c r="D21" s="40"/>
      <c r="E21" s="209">
        <v>26631</v>
      </c>
      <c r="F21" s="177"/>
    </row>
    <row r="22" spans="1:6" ht="15">
      <c r="A22" s="15" t="s">
        <v>107</v>
      </c>
      <c r="B22" s="40" t="s">
        <v>109</v>
      </c>
      <c r="C22" s="62">
        <v>8317</v>
      </c>
      <c r="D22" s="40"/>
      <c r="E22" s="62">
        <v>1804</v>
      </c>
      <c r="F22" s="177"/>
    </row>
    <row r="23" spans="1:6" ht="15">
      <c r="A23" s="15" t="s">
        <v>61</v>
      </c>
      <c r="B23" s="40" t="s">
        <v>146</v>
      </c>
      <c r="C23" s="209">
        <v>6182</v>
      </c>
      <c r="D23" s="40"/>
      <c r="E23" s="209">
        <v>7372</v>
      </c>
      <c r="F23" s="62"/>
    </row>
    <row r="24" spans="1:6" ht="15">
      <c r="A24" s="18" t="s">
        <v>31</v>
      </c>
      <c r="B24" s="40">
        <v>27</v>
      </c>
      <c r="C24" s="62">
        <v>4762</v>
      </c>
      <c r="D24" s="40"/>
      <c r="E24" s="62">
        <v>15618</v>
      </c>
      <c r="F24" s="62"/>
    </row>
    <row r="25" spans="1:6" ht="14.25">
      <c r="A25" s="33"/>
      <c r="B25" s="34"/>
      <c r="C25" s="64">
        <f>SUM(C19:C24)</f>
        <v>199776</v>
      </c>
      <c r="D25" s="34"/>
      <c r="E25" s="64">
        <f>SUM(E19:E24)</f>
        <v>202353</v>
      </c>
      <c r="F25" s="65"/>
    </row>
    <row r="26" spans="1:6" ht="8.25" customHeight="1">
      <c r="A26" s="33"/>
      <c r="B26" s="34"/>
      <c r="C26" s="65"/>
      <c r="D26" s="34"/>
      <c r="E26" s="65"/>
      <c r="F26" s="65"/>
    </row>
    <row r="27" spans="1:6" ht="15.75" customHeight="1" thickBot="1">
      <c r="A27" s="33" t="s">
        <v>52</v>
      </c>
      <c r="B27" s="129"/>
      <c r="C27" s="66">
        <f>SUM(C17+C25)</f>
        <v>702677</v>
      </c>
      <c r="D27" s="34"/>
      <c r="E27" s="66">
        <f>SUM(E17+E25)</f>
        <v>659099</v>
      </c>
      <c r="F27" s="65"/>
    </row>
    <row r="28" spans="1:6" ht="10.5" customHeight="1" thickTop="1">
      <c r="A28" s="18"/>
      <c r="B28" s="40"/>
      <c r="C28" s="63"/>
      <c r="D28" s="40"/>
      <c r="E28" s="63"/>
      <c r="F28" s="63"/>
    </row>
    <row r="29" spans="1:6" ht="15.75" customHeight="1">
      <c r="A29" s="33" t="s">
        <v>15</v>
      </c>
      <c r="B29" s="37"/>
      <c r="C29" s="85"/>
      <c r="D29" s="37"/>
      <c r="E29" s="85"/>
      <c r="F29" s="85"/>
    </row>
    <row r="30" spans="1:6" ht="17.25" customHeight="1">
      <c r="A30" s="33" t="s">
        <v>39</v>
      </c>
      <c r="B30" s="37"/>
      <c r="C30" s="85"/>
      <c r="D30" s="37"/>
      <c r="E30" s="85"/>
      <c r="F30" s="85"/>
    </row>
    <row r="31" spans="1:6" ht="15">
      <c r="A31" s="18" t="s">
        <v>25</v>
      </c>
      <c r="B31" s="74"/>
      <c r="C31" s="113">
        <v>134798</v>
      </c>
      <c r="D31" s="74"/>
      <c r="E31" s="113">
        <v>134798</v>
      </c>
      <c r="F31" s="113"/>
    </row>
    <row r="32" spans="1:7" ht="15">
      <c r="A32" s="18" t="s">
        <v>88</v>
      </c>
      <c r="B32" s="74"/>
      <c r="C32" s="113">
        <v>-52203</v>
      </c>
      <c r="D32" s="74"/>
      <c r="E32" s="113">
        <v>-50284</v>
      </c>
      <c r="F32" s="113"/>
      <c r="G32" s="96"/>
    </row>
    <row r="33" spans="1:6" ht="15">
      <c r="A33" s="18" t="s">
        <v>67</v>
      </c>
      <c r="B33" s="74"/>
      <c r="C33" s="113">
        <v>461449</v>
      </c>
      <c r="D33" s="74"/>
      <c r="E33" s="113">
        <v>439040</v>
      </c>
      <c r="F33" s="113"/>
    </row>
    <row r="34" spans="1:6" ht="15">
      <c r="A34" s="259" t="s">
        <v>173</v>
      </c>
      <c r="B34" s="74"/>
      <c r="C34" s="113">
        <v>12488</v>
      </c>
      <c r="D34" s="74"/>
      <c r="E34" s="113">
        <v>12512</v>
      </c>
      <c r="F34" s="113"/>
    </row>
    <row r="35" spans="1:6" ht="15">
      <c r="A35" s="18" t="s">
        <v>85</v>
      </c>
      <c r="B35" s="74"/>
      <c r="C35" s="231">
        <f>41040-8-8+365+3686-369+101-10</f>
        <v>44797</v>
      </c>
      <c r="D35" s="74"/>
      <c r="E35" s="231">
        <v>28137</v>
      </c>
      <c r="F35" s="177"/>
    </row>
    <row r="36" spans="1:6" ht="14.25">
      <c r="A36" s="33"/>
      <c r="B36" s="37">
        <v>28</v>
      </c>
      <c r="C36" s="186">
        <f>SUM(C31:C35)</f>
        <v>601329</v>
      </c>
      <c r="D36" s="40"/>
      <c r="E36" s="186">
        <f>SUM(E31:E35)</f>
        <v>564203</v>
      </c>
      <c r="F36" s="68"/>
    </row>
    <row r="37" spans="1:6" ht="14.25">
      <c r="A37" s="33" t="s">
        <v>40</v>
      </c>
      <c r="B37" s="34"/>
      <c r="C37" s="74"/>
      <c r="D37" s="74"/>
      <c r="E37" s="74"/>
      <c r="F37" s="74"/>
    </row>
    <row r="38" spans="1:6" ht="15">
      <c r="A38" s="33" t="s">
        <v>33</v>
      </c>
      <c r="B38" s="74"/>
      <c r="C38" s="74"/>
      <c r="D38" s="74"/>
      <c r="E38" s="74"/>
      <c r="F38" s="63"/>
    </row>
    <row r="39" spans="1:6" ht="15">
      <c r="A39" s="18" t="s">
        <v>62</v>
      </c>
      <c r="B39" s="74">
        <v>29</v>
      </c>
      <c r="C39" s="62">
        <v>11729</v>
      </c>
      <c r="D39" s="74"/>
      <c r="E39" s="62">
        <v>6750</v>
      </c>
      <c r="F39" s="113"/>
    </row>
    <row r="40" spans="1:6" ht="15">
      <c r="A40" s="23" t="s">
        <v>18</v>
      </c>
      <c r="B40" s="74">
        <v>30</v>
      </c>
      <c r="C40" s="232">
        <v>4781</v>
      </c>
      <c r="D40" s="74"/>
      <c r="E40" s="232">
        <f>5606+783</f>
        <v>6389</v>
      </c>
      <c r="F40" s="177"/>
    </row>
    <row r="41" spans="1:6" ht="15">
      <c r="A41" s="120" t="s">
        <v>99</v>
      </c>
      <c r="B41" s="74">
        <v>31</v>
      </c>
      <c r="C41" s="62">
        <v>3587</v>
      </c>
      <c r="D41" s="74"/>
      <c r="E41" s="62">
        <v>4007</v>
      </c>
      <c r="F41" s="113"/>
    </row>
    <row r="42" spans="1:6" ht="15">
      <c r="A42" s="120" t="s">
        <v>193</v>
      </c>
      <c r="B42" s="74">
        <v>32</v>
      </c>
      <c r="C42" s="62">
        <v>14739</v>
      </c>
      <c r="D42" s="74"/>
      <c r="E42" s="279">
        <v>0</v>
      </c>
      <c r="F42" s="113"/>
    </row>
    <row r="43" spans="1:6" ht="15">
      <c r="A43" s="120" t="s">
        <v>137</v>
      </c>
      <c r="B43" s="74">
        <v>33</v>
      </c>
      <c r="C43" s="62">
        <v>570</v>
      </c>
      <c r="E43" s="62">
        <v>496</v>
      </c>
      <c r="F43" s="113"/>
    </row>
    <row r="44" spans="1:7" ht="15">
      <c r="A44" s="18" t="s">
        <v>100</v>
      </c>
      <c r="B44" s="74">
        <v>34</v>
      </c>
      <c r="C44" s="62">
        <v>4192</v>
      </c>
      <c r="D44" s="74"/>
      <c r="E44" s="62">
        <v>4794</v>
      </c>
      <c r="F44" s="113"/>
      <c r="G44" s="96"/>
    </row>
    <row r="45" spans="1:6" ht="15">
      <c r="A45" s="15"/>
      <c r="B45" s="34"/>
      <c r="C45" s="267">
        <f>SUM(C39:C44)</f>
        <v>39598</v>
      </c>
      <c r="D45" s="268"/>
      <c r="E45" s="267">
        <f>SUM(E39:E44)</f>
        <v>22436</v>
      </c>
      <c r="F45" s="68"/>
    </row>
    <row r="46" spans="1:6" ht="6.75" customHeight="1">
      <c r="A46" s="15"/>
      <c r="B46" s="34"/>
      <c r="C46" s="269"/>
      <c r="D46" s="268"/>
      <c r="E46" s="269"/>
      <c r="F46" s="68"/>
    </row>
    <row r="47" spans="1:6" ht="15">
      <c r="A47" s="33" t="s">
        <v>23</v>
      </c>
      <c r="B47" s="87"/>
      <c r="C47" s="270"/>
      <c r="D47" s="270"/>
      <c r="E47" s="270"/>
      <c r="F47" s="88"/>
    </row>
    <row r="48" spans="1:6" ht="15">
      <c r="A48" s="24" t="s">
        <v>63</v>
      </c>
      <c r="B48" s="40">
        <v>35</v>
      </c>
      <c r="C48" s="284">
        <v>8</v>
      </c>
      <c r="D48" s="271"/>
      <c r="E48" s="232">
        <v>46663</v>
      </c>
      <c r="F48" s="113"/>
    </row>
    <row r="49" spans="1:6" ht="15">
      <c r="A49" s="24" t="s">
        <v>89</v>
      </c>
      <c r="B49" s="40">
        <v>36</v>
      </c>
      <c r="C49" s="62">
        <f>40987+146</f>
        <v>41133</v>
      </c>
      <c r="D49" s="40"/>
      <c r="E49" s="62">
        <f>12941-270</f>
        <v>12671</v>
      </c>
      <c r="F49" s="113"/>
    </row>
    <row r="50" spans="1:6" ht="15">
      <c r="A50" s="24" t="s">
        <v>45</v>
      </c>
      <c r="B50" s="40">
        <v>37</v>
      </c>
      <c r="C50" s="62">
        <v>2615</v>
      </c>
      <c r="D50" s="40"/>
      <c r="E50" s="62">
        <v>1609</v>
      </c>
      <c r="F50" s="113"/>
    </row>
    <row r="51" spans="1:6" ht="15">
      <c r="A51" s="24" t="s">
        <v>41</v>
      </c>
      <c r="B51" s="40">
        <v>38</v>
      </c>
      <c r="C51" s="62">
        <f>920+10</f>
        <v>930</v>
      </c>
      <c r="D51" s="40"/>
      <c r="E51" s="62">
        <v>700</v>
      </c>
      <c r="F51" s="113"/>
    </row>
    <row r="52" spans="1:6" ht="16.5" customHeight="1">
      <c r="A52" s="51" t="s">
        <v>53</v>
      </c>
      <c r="B52" s="40">
        <v>39</v>
      </c>
      <c r="C52" s="62">
        <f>9570-172</f>
        <v>9398</v>
      </c>
      <c r="D52" s="40"/>
      <c r="E52" s="62">
        <v>8034</v>
      </c>
      <c r="F52" s="113"/>
    </row>
    <row r="53" spans="1:6" ht="15">
      <c r="A53" s="24" t="s">
        <v>24</v>
      </c>
      <c r="B53" s="40">
        <v>40</v>
      </c>
      <c r="C53" s="62">
        <v>7666</v>
      </c>
      <c r="D53" s="40"/>
      <c r="E53" s="62">
        <v>2783</v>
      </c>
      <c r="F53" s="177"/>
    </row>
    <row r="54" spans="1:6" ht="14.25">
      <c r="A54" s="33"/>
      <c r="B54" s="34"/>
      <c r="C54" s="67">
        <f>SUM(C48:C53)</f>
        <v>61750</v>
      </c>
      <c r="D54" s="34"/>
      <c r="E54" s="67">
        <f>SUM(E48:E53)</f>
        <v>72460</v>
      </c>
      <c r="F54" s="68"/>
    </row>
    <row r="55" spans="1:6" ht="6.75" customHeight="1">
      <c r="A55" s="33"/>
      <c r="B55" s="34"/>
      <c r="C55" s="68"/>
      <c r="D55" s="34"/>
      <c r="E55" s="68"/>
      <c r="F55" s="68"/>
    </row>
    <row r="56" spans="1:6" ht="14.25">
      <c r="A56" s="86" t="s">
        <v>42</v>
      </c>
      <c r="B56" s="34"/>
      <c r="C56" s="69">
        <f>C45+C54</f>
        <v>101348</v>
      </c>
      <c r="D56" s="34"/>
      <c r="E56" s="69">
        <f>E45+E54</f>
        <v>94896</v>
      </c>
      <c r="F56" s="68"/>
    </row>
    <row r="57" spans="1:6" ht="5.25" customHeight="1">
      <c r="A57" s="89"/>
      <c r="B57" s="34"/>
      <c r="C57" s="68"/>
      <c r="D57" s="34"/>
      <c r="E57" s="68"/>
      <c r="F57" s="68"/>
    </row>
    <row r="58" spans="1:6" ht="15" thickBot="1">
      <c r="A58" s="33" t="s">
        <v>43</v>
      </c>
      <c r="B58" s="34"/>
      <c r="C58" s="70">
        <f>C36+C56</f>
        <v>702677</v>
      </c>
      <c r="D58" s="34"/>
      <c r="E58" s="70">
        <f>E36+E56</f>
        <v>659099</v>
      </c>
      <c r="F58" s="68"/>
    </row>
    <row r="59" spans="1:6" ht="7.5" customHeight="1" thickTop="1">
      <c r="A59" s="18"/>
      <c r="B59" s="40"/>
      <c r="C59" s="116"/>
      <c r="D59" s="40"/>
      <c r="E59" s="116"/>
      <c r="F59" s="116"/>
    </row>
    <row r="60" spans="1:6" ht="17.25" customHeight="1" hidden="1">
      <c r="A60" s="18"/>
      <c r="B60" s="40"/>
      <c r="C60" s="261"/>
      <c r="D60" s="40"/>
      <c r="E60" s="116"/>
      <c r="F60" s="116"/>
    </row>
    <row r="61" spans="1:6" ht="17.25" customHeight="1">
      <c r="A61" s="18"/>
      <c r="B61" s="40"/>
      <c r="C61" s="283"/>
      <c r="D61" s="40"/>
      <c r="E61" s="116"/>
      <c r="F61" s="116"/>
    </row>
    <row r="62" spans="1:6" ht="15" customHeight="1">
      <c r="A62" s="91" t="str">
        <f>'IS'!A46</f>
        <v>Приложенията на страници от 5 до 147  са неразделна част от индивидуалния финансов отчет.</v>
      </c>
      <c r="B62" s="92"/>
      <c r="C62" s="134"/>
      <c r="D62" s="134"/>
      <c r="E62" s="134"/>
      <c r="F62" s="134"/>
    </row>
    <row r="63" spans="1:6" ht="6" customHeight="1">
      <c r="A63" s="91"/>
      <c r="B63" s="92"/>
      <c r="C63" s="134"/>
      <c r="D63" s="134"/>
      <c r="E63" s="134"/>
      <c r="F63" s="134"/>
    </row>
    <row r="64" spans="1:6" ht="26.25" customHeight="1">
      <c r="A64" s="262"/>
      <c r="B64" s="262"/>
      <c r="C64" s="262"/>
      <c r="D64" s="262"/>
      <c r="E64" s="262"/>
      <c r="F64" s="134"/>
    </row>
    <row r="65" spans="1:6" s="14" customFormat="1" ht="15">
      <c r="A65" s="13" t="s">
        <v>59</v>
      </c>
      <c r="B65" s="36"/>
      <c r="C65" s="131"/>
      <c r="D65" s="36"/>
      <c r="E65" s="131"/>
      <c r="F65" s="130"/>
    </row>
    <row r="66" spans="1:6" s="14" customFormat="1" ht="13.5" customHeight="1">
      <c r="A66" s="13" t="s">
        <v>176</v>
      </c>
      <c r="B66" s="36"/>
      <c r="C66" s="36"/>
      <c r="D66" s="36"/>
      <c r="E66" s="130"/>
      <c r="F66" s="130"/>
    </row>
    <row r="67" spans="1:6" s="14" customFormat="1" ht="14.25" customHeight="1">
      <c r="A67" s="71"/>
      <c r="B67" s="36"/>
      <c r="C67" s="36"/>
      <c r="D67" s="36"/>
      <c r="E67" s="36"/>
      <c r="F67" s="36"/>
    </row>
    <row r="68" spans="1:6" s="14" customFormat="1" ht="13.5" customHeight="1">
      <c r="A68" s="13" t="str">
        <f>'IS'!A53</f>
        <v>Финансов директор: </v>
      </c>
      <c r="B68" s="36"/>
      <c r="C68" s="36"/>
      <c r="D68" s="36"/>
      <c r="E68" s="36"/>
      <c r="F68" s="36"/>
    </row>
    <row r="69" spans="1:6" s="14" customFormat="1" ht="12.75" customHeight="1">
      <c r="A69" s="13" t="str">
        <f>'IS'!A54</f>
        <v>                                   Борис Борисов</v>
      </c>
      <c r="B69" s="36"/>
      <c r="C69" s="36"/>
      <c r="D69" s="36"/>
      <c r="E69" s="130"/>
      <c r="F69" s="130"/>
    </row>
    <row r="70" spans="1:6" s="14" customFormat="1" ht="14.25" customHeight="1">
      <c r="A70" s="71"/>
      <c r="B70" s="36"/>
      <c r="C70" s="36"/>
      <c r="D70" s="36"/>
      <c r="E70" s="36"/>
      <c r="F70" s="36"/>
    </row>
    <row r="71" spans="1:6" s="14" customFormat="1" ht="12" customHeight="1">
      <c r="A71" s="76" t="s">
        <v>139</v>
      </c>
      <c r="B71" s="36"/>
      <c r="C71" s="36"/>
      <c r="D71" s="36"/>
      <c r="E71" s="36"/>
      <c r="F71" s="36"/>
    </row>
    <row r="72" spans="1:6" s="14" customFormat="1" ht="14.25" customHeight="1">
      <c r="A72" s="76" t="s">
        <v>179</v>
      </c>
      <c r="B72" s="36"/>
      <c r="C72" s="36"/>
      <c r="D72" s="36"/>
      <c r="E72" s="36"/>
      <c r="F72" s="36"/>
    </row>
    <row r="73" spans="1:6" s="14" customFormat="1" ht="12.75" customHeight="1">
      <c r="A73" s="237"/>
      <c r="B73" s="36"/>
      <c r="C73" s="36"/>
      <c r="D73" s="36"/>
      <c r="E73" s="36"/>
      <c r="F73" s="36"/>
    </row>
    <row r="74" ht="12.75">
      <c r="A74" s="238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25">
      <selection activeCell="A73" sqref="A73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88"/>
      <c r="C1" s="188"/>
      <c r="D1" s="188"/>
      <c r="E1" s="188"/>
    </row>
    <row r="2" spans="1:5" s="3" customFormat="1" ht="15">
      <c r="A2" s="17" t="s">
        <v>202</v>
      </c>
      <c r="B2" s="43"/>
      <c r="C2" s="241"/>
      <c r="D2" s="43"/>
      <c r="E2" s="43"/>
    </row>
    <row r="3" spans="1:5" s="3" customFormat="1" ht="15">
      <c r="A3" s="80" t="str">
        <f>'IS'!A3</f>
        <v>за годината, завършваща на 31 декември 2022 година</v>
      </c>
      <c r="B3" s="43"/>
      <c r="C3" s="43"/>
      <c r="D3" s="43"/>
      <c r="E3" s="43"/>
    </row>
    <row r="4" spans="1:5" ht="17.25" customHeight="1">
      <c r="A4" s="292" t="s">
        <v>5</v>
      </c>
      <c r="B4" s="292"/>
      <c r="C4" s="55">
        <v>2022</v>
      </c>
      <c r="D4" s="58"/>
      <c r="E4" s="55">
        <v>2021</v>
      </c>
    </row>
    <row r="5" spans="1:5" ht="14.25" customHeight="1">
      <c r="A5" s="44"/>
      <c r="B5" s="12"/>
      <c r="C5" s="41" t="s">
        <v>9</v>
      </c>
      <c r="D5" s="12"/>
      <c r="E5" s="41" t="s">
        <v>9</v>
      </c>
    </row>
    <row r="6" spans="1:5" ht="12.75" customHeight="1">
      <c r="A6" s="44"/>
      <c r="B6" s="12"/>
      <c r="C6" s="140"/>
      <c r="D6" s="12"/>
      <c r="E6" s="140"/>
    </row>
    <row r="7" spans="1:5" ht="15">
      <c r="A7" s="42" t="s">
        <v>12</v>
      </c>
      <c r="B7" s="45"/>
      <c r="C7" s="46"/>
      <c r="D7" s="45"/>
      <c r="E7" s="46"/>
    </row>
    <row r="8" spans="1:5" ht="15">
      <c r="A8" s="47" t="s">
        <v>6</v>
      </c>
      <c r="B8" s="45"/>
      <c r="C8" s="72">
        <v>294491</v>
      </c>
      <c r="D8" s="45"/>
      <c r="E8" s="72">
        <f>249113+1</f>
        <v>249114</v>
      </c>
    </row>
    <row r="9" spans="1:5" ht="15">
      <c r="A9" s="47" t="s">
        <v>66</v>
      </c>
      <c r="B9" s="45"/>
      <c r="C9" s="72">
        <f>-146505-1</f>
        <v>-146506</v>
      </c>
      <c r="D9" s="45"/>
      <c r="E9" s="72">
        <v>-104150</v>
      </c>
    </row>
    <row r="10" spans="1:5" ht="15">
      <c r="A10" s="47" t="s">
        <v>28</v>
      </c>
      <c r="B10" s="45"/>
      <c r="C10" s="72">
        <v>-50198</v>
      </c>
      <c r="D10" s="45"/>
      <c r="E10" s="72">
        <v>-44657</v>
      </c>
    </row>
    <row r="11" spans="1:5" s="6" customFormat="1" ht="15">
      <c r="A11" s="47" t="s">
        <v>26</v>
      </c>
      <c r="B11" s="48"/>
      <c r="C11" s="72">
        <v>-6743</v>
      </c>
      <c r="D11" s="48"/>
      <c r="E11" s="72">
        <v>-9201</v>
      </c>
    </row>
    <row r="12" spans="1:5" s="6" customFormat="1" ht="15">
      <c r="A12" s="47" t="s">
        <v>29</v>
      </c>
      <c r="B12" s="48"/>
      <c r="C12" s="72">
        <v>4544</v>
      </c>
      <c r="D12" s="48"/>
      <c r="E12" s="72">
        <v>1262</v>
      </c>
    </row>
    <row r="13" spans="1:5" s="6" customFormat="1" ht="15">
      <c r="A13" s="47" t="s">
        <v>147</v>
      </c>
      <c r="B13" s="48"/>
      <c r="C13" s="72">
        <v>-4921</v>
      </c>
      <c r="D13" s="48"/>
      <c r="E13" s="72">
        <v>-4055</v>
      </c>
    </row>
    <row r="14" spans="1:5" s="6" customFormat="1" ht="15">
      <c r="A14" s="47" t="s">
        <v>54</v>
      </c>
      <c r="B14" s="48"/>
      <c r="C14" s="72">
        <v>-898</v>
      </c>
      <c r="D14" s="48"/>
      <c r="E14" s="72">
        <v>-1027</v>
      </c>
    </row>
    <row r="15" spans="1:5" s="6" customFormat="1" ht="15">
      <c r="A15" s="47" t="s">
        <v>74</v>
      </c>
      <c r="B15" s="48"/>
      <c r="C15" s="72">
        <v>-222</v>
      </c>
      <c r="D15" s="48"/>
      <c r="E15" s="72">
        <v>-136</v>
      </c>
    </row>
    <row r="16" spans="1:5" ht="15">
      <c r="A16" s="90" t="s">
        <v>170</v>
      </c>
      <c r="B16" s="48"/>
      <c r="C16" s="72">
        <v>-576</v>
      </c>
      <c r="D16" s="48"/>
      <c r="E16" s="72">
        <v>-682</v>
      </c>
    </row>
    <row r="17" spans="1:5" s="6" customFormat="1" ht="14.25">
      <c r="A17" s="148" t="s">
        <v>103</v>
      </c>
      <c r="B17" s="48"/>
      <c r="C17" s="73">
        <f>SUM(C8:C16)</f>
        <v>88971</v>
      </c>
      <c r="D17" s="48"/>
      <c r="E17" s="73">
        <f>SUM(E8:E16)</f>
        <v>86468</v>
      </c>
    </row>
    <row r="18" spans="1:5" s="6" customFormat="1" ht="6" customHeight="1">
      <c r="A18" s="42"/>
      <c r="B18" s="48"/>
      <c r="C18" s="59"/>
      <c r="D18" s="48"/>
      <c r="E18" s="59"/>
    </row>
    <row r="19" spans="1:5" s="6" customFormat="1" ht="14.25">
      <c r="A19" s="49" t="s">
        <v>13</v>
      </c>
      <c r="B19" s="48"/>
      <c r="C19" s="59"/>
      <c r="D19" s="48"/>
      <c r="E19" s="59"/>
    </row>
    <row r="20" spans="1:5" ht="15">
      <c r="A20" s="47" t="s">
        <v>21</v>
      </c>
      <c r="B20" s="48"/>
      <c r="C20" s="72">
        <v>-12327</v>
      </c>
      <c r="D20" s="72"/>
      <c r="E20" s="72">
        <v>-6210</v>
      </c>
    </row>
    <row r="21" spans="1:5" ht="15">
      <c r="A21" s="50" t="s">
        <v>46</v>
      </c>
      <c r="B21" s="48"/>
      <c r="C21" s="72">
        <v>539</v>
      </c>
      <c r="D21" s="72"/>
      <c r="E21" s="72">
        <v>125</v>
      </c>
    </row>
    <row r="22" spans="1:5" ht="15">
      <c r="A22" s="47" t="s">
        <v>47</v>
      </c>
      <c r="B22" s="48"/>
      <c r="C22" s="72">
        <v>-588</v>
      </c>
      <c r="D22" s="72"/>
      <c r="E22" s="72">
        <v>-1128</v>
      </c>
    </row>
    <row r="23" spans="1:5" ht="15">
      <c r="A23" s="47" t="s">
        <v>136</v>
      </c>
      <c r="B23" s="48"/>
      <c r="C23" s="72">
        <v>-340</v>
      </c>
      <c r="D23" s="72"/>
      <c r="E23" s="72">
        <v>-4201</v>
      </c>
    </row>
    <row r="24" spans="1:5" ht="15">
      <c r="A24" s="47" t="s">
        <v>171</v>
      </c>
      <c r="B24" s="48"/>
      <c r="C24" s="72">
        <v>0</v>
      </c>
      <c r="D24" s="72"/>
      <c r="E24" s="72">
        <v>1952</v>
      </c>
    </row>
    <row r="25" spans="1:5" ht="15">
      <c r="A25" s="47" t="s">
        <v>110</v>
      </c>
      <c r="B25" s="48"/>
      <c r="C25" s="72">
        <v>-16481</v>
      </c>
      <c r="D25" s="72"/>
      <c r="E25" s="72">
        <v>-20800</v>
      </c>
    </row>
    <row r="26" spans="1:5" ht="15">
      <c r="A26" s="47" t="s">
        <v>113</v>
      </c>
      <c r="B26" s="48"/>
      <c r="C26" s="72">
        <v>0</v>
      </c>
      <c r="D26" s="72"/>
      <c r="E26" s="72">
        <v>354</v>
      </c>
    </row>
    <row r="27" spans="1:5" ht="15">
      <c r="A27" s="47" t="s">
        <v>120</v>
      </c>
      <c r="B27" s="48"/>
      <c r="C27" s="72">
        <v>-675</v>
      </c>
      <c r="D27" s="152"/>
      <c r="E27" s="72">
        <v>-22338</v>
      </c>
    </row>
    <row r="28" spans="1:5" ht="15">
      <c r="A28" s="47" t="s">
        <v>121</v>
      </c>
      <c r="B28" s="48"/>
      <c r="C28" s="72">
        <v>628</v>
      </c>
      <c r="D28" s="152"/>
      <c r="E28" s="72">
        <v>2040</v>
      </c>
    </row>
    <row r="29" spans="1:5" s="187" customFormat="1" ht="15">
      <c r="A29" s="47" t="s">
        <v>134</v>
      </c>
      <c r="B29" s="48"/>
      <c r="C29" s="72">
        <v>-10860</v>
      </c>
      <c r="D29" s="152"/>
      <c r="E29" s="72">
        <v>-8472</v>
      </c>
    </row>
    <row r="30" spans="1:5" ht="25.5">
      <c r="A30" s="47" t="s">
        <v>135</v>
      </c>
      <c r="B30" s="48"/>
      <c r="C30" s="72">
        <v>515</v>
      </c>
      <c r="D30" s="152"/>
      <c r="E30" s="72">
        <v>1382</v>
      </c>
    </row>
    <row r="31" spans="1:5" ht="25.5">
      <c r="A31" s="47" t="s">
        <v>108</v>
      </c>
      <c r="B31" s="48"/>
      <c r="C31" s="72">
        <v>272</v>
      </c>
      <c r="D31" s="72"/>
      <c r="E31" s="72">
        <v>594</v>
      </c>
    </row>
    <row r="32" spans="1:5" ht="25.5">
      <c r="A32" s="47" t="s">
        <v>197</v>
      </c>
      <c r="B32" s="48"/>
      <c r="C32" s="72">
        <v>1215</v>
      </c>
      <c r="D32" s="72"/>
      <c r="E32" s="72">
        <v>0</v>
      </c>
    </row>
    <row r="33" spans="1:5" ht="25.5">
      <c r="A33" s="90" t="s">
        <v>132</v>
      </c>
      <c r="B33" s="48"/>
      <c r="C33" s="72">
        <v>33</v>
      </c>
      <c r="D33" s="152"/>
      <c r="E33" s="72">
        <v>268</v>
      </c>
    </row>
    <row r="34" spans="1:5" ht="15">
      <c r="A34" s="50" t="s">
        <v>81</v>
      </c>
      <c r="B34" s="48"/>
      <c r="C34" s="72">
        <v>-59272</v>
      </c>
      <c r="D34" s="72"/>
      <c r="E34" s="72">
        <v>-8010</v>
      </c>
    </row>
    <row r="35" spans="1:5" ht="15">
      <c r="A35" s="47" t="s">
        <v>83</v>
      </c>
      <c r="B35" s="48"/>
      <c r="C35" s="72">
        <v>45684</v>
      </c>
      <c r="D35" s="72"/>
      <c r="E35" s="72">
        <v>11806</v>
      </c>
    </row>
    <row r="36" spans="1:5" ht="15">
      <c r="A36" s="47" t="s">
        <v>92</v>
      </c>
      <c r="B36" s="48"/>
      <c r="C36" s="72">
        <v>0</v>
      </c>
      <c r="D36" s="72"/>
      <c r="E36" s="72">
        <v>-500</v>
      </c>
    </row>
    <row r="37" spans="1:5" ht="15">
      <c r="A37" s="47" t="s">
        <v>84</v>
      </c>
      <c r="B37" s="48"/>
      <c r="C37" s="72">
        <v>0</v>
      </c>
      <c r="D37" s="72"/>
      <c r="E37" s="72">
        <v>4098</v>
      </c>
    </row>
    <row r="38" spans="1:5" ht="15">
      <c r="A38" s="47" t="s">
        <v>106</v>
      </c>
      <c r="B38" s="48"/>
      <c r="C38" s="72">
        <v>975</v>
      </c>
      <c r="D38" s="72"/>
      <c r="E38" s="72">
        <v>2658</v>
      </c>
    </row>
    <row r="39" spans="1:5" ht="15">
      <c r="A39" s="47" t="s">
        <v>168</v>
      </c>
      <c r="B39" s="48"/>
      <c r="C39" s="72">
        <v>243</v>
      </c>
      <c r="D39" s="72"/>
      <c r="E39" s="72">
        <v>147</v>
      </c>
    </row>
    <row r="40" spans="1:5" ht="25.5">
      <c r="A40" s="148" t="s">
        <v>145</v>
      </c>
      <c r="B40" s="242"/>
      <c r="C40" s="73">
        <f>SUM(C20:C39)</f>
        <v>-50439</v>
      </c>
      <c r="D40" s="48"/>
      <c r="E40" s="73">
        <f>SUM(E20:E39)</f>
        <v>-46235</v>
      </c>
    </row>
    <row r="41" spans="1:5" ht="6.75" customHeight="1">
      <c r="A41" s="47"/>
      <c r="B41" s="48"/>
      <c r="C41" s="59"/>
      <c r="D41" s="48"/>
      <c r="E41" s="59"/>
    </row>
    <row r="42" spans="1:5" ht="13.5" customHeight="1">
      <c r="A42" s="49" t="s">
        <v>14</v>
      </c>
      <c r="B42" s="48"/>
      <c r="C42" s="60"/>
      <c r="D42" s="48"/>
      <c r="E42" s="60"/>
    </row>
    <row r="43" spans="1:5" ht="15">
      <c r="A43" s="47" t="s">
        <v>123</v>
      </c>
      <c r="B43" s="48"/>
      <c r="C43" s="72">
        <v>11732</v>
      </c>
      <c r="D43" s="152"/>
      <c r="E43" s="72">
        <v>0</v>
      </c>
    </row>
    <row r="44" spans="1:5" ht="15">
      <c r="A44" s="47" t="s">
        <v>73</v>
      </c>
      <c r="B44" s="48"/>
      <c r="C44" s="72">
        <v>-9677</v>
      </c>
      <c r="D44" s="152"/>
      <c r="E44" s="72">
        <v>-2428</v>
      </c>
    </row>
    <row r="45" spans="1:5" s="244" customFormat="1" ht="15">
      <c r="A45" s="50" t="s">
        <v>142</v>
      </c>
      <c r="B45" s="48"/>
      <c r="C45" s="72">
        <v>-47460</v>
      </c>
      <c r="D45" s="152"/>
      <c r="E45" s="72">
        <f>20685-40610</f>
        <v>-19925</v>
      </c>
    </row>
    <row r="46" spans="1:5" ht="25.5">
      <c r="A46" s="47" t="s">
        <v>27</v>
      </c>
      <c r="B46" s="48"/>
      <c r="C46" s="72">
        <v>0</v>
      </c>
      <c r="D46" s="152"/>
      <c r="E46" s="72">
        <v>-81</v>
      </c>
    </row>
    <row r="47" spans="1:5" ht="25.5">
      <c r="A47" s="47" t="s">
        <v>111</v>
      </c>
      <c r="B47" s="48"/>
      <c r="C47" s="72">
        <v>0</v>
      </c>
      <c r="D47" s="152"/>
      <c r="E47" s="72">
        <v>0</v>
      </c>
    </row>
    <row r="48" spans="1:5" ht="15">
      <c r="A48" s="47" t="s">
        <v>88</v>
      </c>
      <c r="B48" s="48"/>
      <c r="C48" s="72">
        <v>-1919</v>
      </c>
      <c r="D48" s="152"/>
      <c r="E48" s="72">
        <v>-16628</v>
      </c>
    </row>
    <row r="49" spans="1:5" ht="15">
      <c r="A49" s="47" t="s">
        <v>204</v>
      </c>
      <c r="B49" s="48"/>
      <c r="C49" s="72">
        <f>-10-1</f>
        <v>-11</v>
      </c>
      <c r="D49" s="152"/>
      <c r="E49" s="72">
        <v>-22</v>
      </c>
    </row>
    <row r="50" spans="1:5" ht="15">
      <c r="A50" s="47" t="s">
        <v>198</v>
      </c>
      <c r="B50" s="48"/>
      <c r="C50" s="72">
        <v>-1327</v>
      </c>
      <c r="D50" s="152"/>
      <c r="E50" s="72">
        <v>0</v>
      </c>
    </row>
    <row r="51" spans="1:5" ht="15">
      <c r="A51" s="47" t="s">
        <v>138</v>
      </c>
      <c r="B51" s="48"/>
      <c r="C51" s="72">
        <v>-839</v>
      </c>
      <c r="D51" s="152"/>
      <c r="E51" s="72">
        <v>-1900</v>
      </c>
    </row>
    <row r="52" spans="1:5" ht="15">
      <c r="A52" s="204" t="s">
        <v>169</v>
      </c>
      <c r="B52" s="48"/>
      <c r="C52" s="72">
        <v>34</v>
      </c>
      <c r="D52" s="152"/>
      <c r="E52" s="72">
        <v>81</v>
      </c>
    </row>
    <row r="53" spans="1:5" ht="15">
      <c r="A53" s="204" t="s">
        <v>167</v>
      </c>
      <c r="B53" s="48"/>
      <c r="C53" s="72">
        <v>79</v>
      </c>
      <c r="D53" s="152"/>
      <c r="E53" s="72">
        <f>12513-1</f>
        <v>12512</v>
      </c>
    </row>
    <row r="54" spans="1:5" s="6" customFormat="1" ht="14.25">
      <c r="A54" s="203" t="s">
        <v>148</v>
      </c>
      <c r="B54" s="48"/>
      <c r="C54" s="73">
        <f>SUM(C43:C53)</f>
        <v>-49388</v>
      </c>
      <c r="D54" s="48"/>
      <c r="E54" s="73">
        <f>SUM(E43:E53)</f>
        <v>-28391</v>
      </c>
    </row>
    <row r="55" spans="1:5" ht="6.75" customHeight="1">
      <c r="A55" s="204"/>
      <c r="B55" s="48"/>
      <c r="C55" s="72"/>
      <c r="D55" s="48"/>
      <c r="E55" s="72"/>
    </row>
    <row r="56" spans="1:5" s="19" customFormat="1" ht="26.25">
      <c r="A56" s="205" t="s">
        <v>183</v>
      </c>
      <c r="B56" s="48"/>
      <c r="C56" s="206">
        <f>C17+C40+C54</f>
        <v>-10856</v>
      </c>
      <c r="D56" s="48"/>
      <c r="E56" s="206">
        <f>E17+E40+E54</f>
        <v>11842</v>
      </c>
    </row>
    <row r="57" spans="1:5" s="19" customFormat="1" ht="5.25" customHeight="1">
      <c r="A57" s="204"/>
      <c r="B57" s="48"/>
      <c r="C57" s="59"/>
      <c r="D57" s="48"/>
      <c r="E57" s="59"/>
    </row>
    <row r="58" spans="1:5" s="20" customFormat="1" ht="15">
      <c r="A58" s="204" t="s">
        <v>64</v>
      </c>
      <c r="B58" s="48"/>
      <c r="C58" s="72">
        <v>15618</v>
      </c>
      <c r="D58" s="48"/>
      <c r="E58" s="72">
        <v>3776</v>
      </c>
    </row>
    <row r="59" spans="1:5" s="20" customFormat="1" ht="6" customHeight="1">
      <c r="A59" s="204"/>
      <c r="B59" s="48"/>
      <c r="C59" s="207"/>
      <c r="D59" s="48"/>
      <c r="E59" s="207"/>
    </row>
    <row r="60" spans="1:5" ht="15.75" thickBot="1">
      <c r="A60" s="203" t="s">
        <v>112</v>
      </c>
      <c r="B60" s="239">
        <v>27</v>
      </c>
      <c r="C60" s="208">
        <f>C58+C56</f>
        <v>4762</v>
      </c>
      <c r="D60" s="48"/>
      <c r="E60" s="208">
        <f>E58+E56</f>
        <v>15618</v>
      </c>
    </row>
    <row r="61" spans="2:5" ht="12" customHeight="1" thickTop="1">
      <c r="B61" s="45"/>
      <c r="C61" s="128"/>
      <c r="D61" s="45"/>
      <c r="E61" s="128"/>
    </row>
    <row r="62" spans="1:4" ht="15">
      <c r="A62" s="75" t="str">
        <f>SFP!A62</f>
        <v>Приложенията на страници от 5 до 147  са неразделна част от индивидуалния финансов отчет.</v>
      </c>
      <c r="B62" s="45"/>
      <c r="C62" s="115"/>
      <c r="D62" s="45"/>
    </row>
    <row r="63" spans="1:4" ht="15">
      <c r="A63" s="75"/>
      <c r="B63" s="45"/>
      <c r="C63" s="115"/>
      <c r="D63" s="45"/>
    </row>
    <row r="64" spans="1:4" ht="15">
      <c r="A64" s="75" t="s">
        <v>59</v>
      </c>
      <c r="B64" s="45"/>
      <c r="C64" s="115"/>
      <c r="D64" s="45"/>
    </row>
    <row r="65" spans="1:4" ht="15">
      <c r="A65" s="184" t="s">
        <v>181</v>
      </c>
      <c r="B65" s="45"/>
      <c r="C65" s="45"/>
      <c r="D65" s="45"/>
    </row>
    <row r="66" spans="1:4" ht="15">
      <c r="A66" s="184"/>
      <c r="B66" s="45"/>
      <c r="C66" s="45"/>
      <c r="D66" s="45"/>
    </row>
    <row r="67" spans="1:4" ht="15">
      <c r="A67" s="184" t="s">
        <v>75</v>
      </c>
      <c r="B67" s="45"/>
      <c r="C67" s="45"/>
      <c r="D67" s="45"/>
    </row>
    <row r="68" spans="1:4" ht="15">
      <c r="A68" s="184" t="s">
        <v>177</v>
      </c>
      <c r="B68" s="45"/>
      <c r="C68" s="45"/>
      <c r="D68" s="45"/>
    </row>
    <row r="69" spans="1:4" ht="15">
      <c r="A69" s="184"/>
      <c r="B69" s="45"/>
      <c r="C69" s="45"/>
      <c r="D69" s="45"/>
    </row>
    <row r="70" spans="1:4" ht="15">
      <c r="A70" s="185" t="s">
        <v>139</v>
      </c>
      <c r="B70" s="45"/>
      <c r="C70" s="45"/>
      <c r="D70" s="45"/>
    </row>
    <row r="71" spans="1:4" ht="15">
      <c r="A71" s="184" t="s">
        <v>180</v>
      </c>
      <c r="B71" s="45"/>
      <c r="C71" s="45"/>
      <c r="D71" s="45"/>
    </row>
    <row r="72" ht="15">
      <c r="A72" s="235"/>
    </row>
    <row r="73" ht="15">
      <c r="A73" s="236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8" r:id="rId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zoomScaleSheetLayoutView="90" zoomScalePageLayoutView="0" workbookViewId="0" topLeftCell="A1">
      <selection activeCell="B38" sqref="B38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574218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94" t="s">
        <v>203</v>
      </c>
      <c r="B2" s="294"/>
      <c r="C2" s="29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8" customHeight="1">
      <c r="A3" s="80" t="str">
        <f>CFS!A3</f>
        <v>за годината, завършваща на 31 декември 2022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5" customFormat="1" ht="15" customHeight="1">
      <c r="A4" s="293"/>
      <c r="B4" s="293" t="s">
        <v>5</v>
      </c>
      <c r="C4" s="153"/>
      <c r="D4" s="293" t="s">
        <v>25</v>
      </c>
      <c r="E4" s="153"/>
      <c r="F4" s="293" t="s">
        <v>88</v>
      </c>
      <c r="G4" s="153"/>
      <c r="H4" s="293" t="s">
        <v>17</v>
      </c>
      <c r="I4" s="154"/>
      <c r="J4" s="293" t="s">
        <v>69</v>
      </c>
      <c r="K4" s="153"/>
      <c r="L4" s="296" t="s">
        <v>122</v>
      </c>
      <c r="M4" s="154"/>
      <c r="N4" s="293" t="s">
        <v>86</v>
      </c>
      <c r="O4" s="154"/>
      <c r="P4" s="293" t="s">
        <v>166</v>
      </c>
      <c r="Q4" s="154"/>
      <c r="R4" s="293" t="s">
        <v>85</v>
      </c>
      <c r="S4" s="154"/>
      <c r="T4" s="293" t="s">
        <v>30</v>
      </c>
    </row>
    <row r="5" spans="1:20" s="106" customFormat="1" ht="60.75" customHeight="1">
      <c r="A5" s="293"/>
      <c r="B5" s="293"/>
      <c r="C5" s="153"/>
      <c r="D5" s="293"/>
      <c r="E5" s="155"/>
      <c r="F5" s="293"/>
      <c r="G5" s="155"/>
      <c r="H5" s="293"/>
      <c r="I5" s="156"/>
      <c r="J5" s="293"/>
      <c r="K5" s="155"/>
      <c r="L5" s="296"/>
      <c r="M5" s="156"/>
      <c r="N5" s="293"/>
      <c r="O5" s="156"/>
      <c r="P5" s="293"/>
      <c r="Q5" s="156"/>
      <c r="R5" s="293"/>
      <c r="S5" s="156"/>
      <c r="T5" s="293"/>
    </row>
    <row r="6" spans="1:20" s="22" customFormat="1" ht="15">
      <c r="A6" s="157"/>
      <c r="B6" s="158"/>
      <c r="C6" s="158"/>
      <c r="D6" s="159" t="s">
        <v>9</v>
      </c>
      <c r="E6" s="159"/>
      <c r="F6" s="159" t="s">
        <v>9</v>
      </c>
      <c r="G6" s="159"/>
      <c r="H6" s="159" t="s">
        <v>9</v>
      </c>
      <c r="I6" s="159"/>
      <c r="J6" s="159" t="s">
        <v>9</v>
      </c>
      <c r="K6" s="159"/>
      <c r="L6" s="159" t="s">
        <v>9</v>
      </c>
      <c r="M6" s="159"/>
      <c r="N6" s="159" t="s">
        <v>9</v>
      </c>
      <c r="O6" s="159"/>
      <c r="P6" s="159" t="s">
        <v>9</v>
      </c>
      <c r="Q6" s="159"/>
      <c r="R6" s="159" t="s">
        <v>9</v>
      </c>
      <c r="S6" s="159"/>
      <c r="T6" s="159" t="s">
        <v>9</v>
      </c>
    </row>
    <row r="7" spans="1:20" s="21" customFormat="1" ht="5.25" customHeight="1">
      <c r="A7" s="160"/>
      <c r="B7" s="160"/>
      <c r="C7" s="160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91"/>
      <c r="S7" s="159"/>
      <c r="T7" s="159"/>
    </row>
    <row r="8" spans="1:22" s="14" customFormat="1" ht="15.75" customHeight="1">
      <c r="A8" s="161" t="s">
        <v>188</v>
      </c>
      <c r="B8" s="162">
        <v>28</v>
      </c>
      <c r="C8" s="162"/>
      <c r="D8" s="245">
        <v>134798</v>
      </c>
      <c r="E8" s="246"/>
      <c r="F8" s="245">
        <v>-33656</v>
      </c>
      <c r="G8" s="246"/>
      <c r="H8" s="245">
        <v>63335</v>
      </c>
      <c r="I8" s="247"/>
      <c r="J8" s="245">
        <v>21594</v>
      </c>
      <c r="K8" s="247"/>
      <c r="L8" s="245">
        <v>2282</v>
      </c>
      <c r="M8" s="247"/>
      <c r="N8" s="245">
        <v>321596</v>
      </c>
      <c r="O8" s="247"/>
      <c r="P8" s="245">
        <v>0</v>
      </c>
      <c r="Q8" s="247"/>
      <c r="R8" s="245">
        <v>27039</v>
      </c>
      <c r="S8" s="247"/>
      <c r="T8" s="245">
        <v>536988</v>
      </c>
      <c r="U8" s="110"/>
      <c r="V8" s="110"/>
    </row>
    <row r="9" spans="1:22" s="14" customFormat="1" ht="13.5" customHeight="1">
      <c r="A9" s="168"/>
      <c r="B9" s="166"/>
      <c r="C9" s="166"/>
      <c r="D9" s="240"/>
      <c r="E9" s="246"/>
      <c r="F9" s="240"/>
      <c r="G9" s="246"/>
      <c r="H9" s="240"/>
      <c r="I9" s="247"/>
      <c r="J9" s="240"/>
      <c r="K9" s="240"/>
      <c r="L9" s="193"/>
      <c r="M9" s="256"/>
      <c r="N9" s="240"/>
      <c r="O9" s="240"/>
      <c r="P9" s="246"/>
      <c r="Q9" s="240"/>
      <c r="R9" s="240"/>
      <c r="S9" s="247"/>
      <c r="T9" s="240"/>
      <c r="U9" s="110"/>
      <c r="V9" s="110"/>
    </row>
    <row r="10" spans="1:22" s="14" customFormat="1" ht="13.5" customHeight="1">
      <c r="A10" s="274" t="s">
        <v>159</v>
      </c>
      <c r="B10" s="274"/>
      <c r="C10" s="274"/>
      <c r="D10" s="246"/>
      <c r="E10" s="246"/>
      <c r="F10" s="246"/>
      <c r="G10" s="246"/>
      <c r="H10" s="247"/>
      <c r="I10" s="247"/>
      <c r="J10" s="247"/>
      <c r="K10" s="247"/>
      <c r="L10" s="247"/>
      <c r="M10" s="247"/>
      <c r="N10" s="247"/>
      <c r="O10" s="247"/>
      <c r="P10" s="246"/>
      <c r="Q10" s="247"/>
      <c r="R10" s="247"/>
      <c r="S10" s="247"/>
      <c r="T10" s="247"/>
      <c r="U10" s="110"/>
      <c r="V10" s="110"/>
    </row>
    <row r="11" spans="1:20" s="14" customFormat="1" ht="15">
      <c r="A11" s="163" t="s">
        <v>140</v>
      </c>
      <c r="B11" s="166"/>
      <c r="C11" s="166"/>
      <c r="D11" s="192">
        <f>D13</f>
        <v>0</v>
      </c>
      <c r="E11" s="246"/>
      <c r="F11" s="248">
        <f>F13+F12</f>
        <v>-16628</v>
      </c>
      <c r="G11" s="246"/>
      <c r="H11" s="192">
        <f>H13</f>
        <v>0</v>
      </c>
      <c r="I11" s="247"/>
      <c r="J11" s="192">
        <f>J13</f>
        <v>0</v>
      </c>
      <c r="K11" s="247"/>
      <c r="L11" s="192">
        <f>L13</f>
        <v>0</v>
      </c>
      <c r="M11" s="247"/>
      <c r="N11" s="192">
        <f>N13</f>
        <v>0</v>
      </c>
      <c r="O11" s="247"/>
      <c r="P11" s="248">
        <f>P13+P12</f>
        <v>0</v>
      </c>
      <c r="Q11" s="247"/>
      <c r="R11" s="192">
        <f>R12+R13</f>
        <v>0</v>
      </c>
      <c r="S11" s="247"/>
      <c r="T11" s="192">
        <f>T13+T12</f>
        <v>-16628</v>
      </c>
    </row>
    <row r="12" spans="1:20" s="14" customFormat="1" ht="15">
      <c r="A12" s="183" t="s">
        <v>141</v>
      </c>
      <c r="B12" s="166"/>
      <c r="C12" s="166"/>
      <c r="D12" s="193">
        <v>0</v>
      </c>
      <c r="E12" s="246"/>
      <c r="F12" s="246">
        <v>0</v>
      </c>
      <c r="G12" s="246"/>
      <c r="H12" s="193">
        <v>0</v>
      </c>
      <c r="I12" s="247"/>
      <c r="J12" s="193">
        <v>0</v>
      </c>
      <c r="K12" s="247"/>
      <c r="L12" s="193">
        <v>0</v>
      </c>
      <c r="M12" s="247"/>
      <c r="N12" s="193">
        <v>0</v>
      </c>
      <c r="O12" s="247"/>
      <c r="P12" s="246">
        <v>0</v>
      </c>
      <c r="Q12" s="247"/>
      <c r="R12" s="249">
        <v>0</v>
      </c>
      <c r="S12" s="247"/>
      <c r="T12" s="194">
        <f aca="true" t="shared" si="0" ref="T12:T19">SUM(D12:S12)</f>
        <v>0</v>
      </c>
    </row>
    <row r="13" spans="1:20" s="14" customFormat="1" ht="11.25" customHeight="1">
      <c r="A13" s="183" t="s">
        <v>124</v>
      </c>
      <c r="B13" s="166"/>
      <c r="C13" s="166"/>
      <c r="D13" s="193">
        <v>0</v>
      </c>
      <c r="E13" s="246"/>
      <c r="F13" s="249">
        <v>-16628</v>
      </c>
      <c r="G13" s="246"/>
      <c r="H13" s="193">
        <v>0</v>
      </c>
      <c r="I13" s="247"/>
      <c r="J13" s="193">
        <v>0</v>
      </c>
      <c r="K13" s="247"/>
      <c r="L13" s="193">
        <v>0</v>
      </c>
      <c r="M13" s="247"/>
      <c r="N13" s="193">
        <v>0</v>
      </c>
      <c r="O13" s="247"/>
      <c r="P13" s="249">
        <v>0</v>
      </c>
      <c r="Q13" s="247"/>
      <c r="R13" s="193">
        <v>0</v>
      </c>
      <c r="S13" s="247"/>
      <c r="T13" s="194">
        <f>SUM(D13:S13)</f>
        <v>-16628</v>
      </c>
    </row>
    <row r="14" spans="1:20" s="14" customFormat="1" ht="12.75" customHeight="1">
      <c r="A14" s="183" t="s">
        <v>163</v>
      </c>
      <c r="B14" s="166"/>
      <c r="C14" s="166"/>
      <c r="D14" s="192">
        <f>D15+D16</f>
        <v>0</v>
      </c>
      <c r="E14" s="246"/>
      <c r="F14" s="192">
        <f>F15+F16</f>
        <v>0</v>
      </c>
      <c r="G14" s="246"/>
      <c r="H14" s="192">
        <f>H15+H16</f>
        <v>0</v>
      </c>
      <c r="I14" s="247"/>
      <c r="J14" s="192">
        <f>J15+J16</f>
        <v>0</v>
      </c>
      <c r="K14" s="247"/>
      <c r="L14" s="192">
        <f>L15+L16</f>
        <v>0</v>
      </c>
      <c r="M14" s="247"/>
      <c r="N14" s="192">
        <f>N15+N16</f>
        <v>0</v>
      </c>
      <c r="O14" s="247"/>
      <c r="P14" s="192">
        <f>P15+P16</f>
        <v>12512</v>
      </c>
      <c r="Q14" s="247"/>
      <c r="R14" s="192">
        <f>R15+R16</f>
        <v>0</v>
      </c>
      <c r="S14" s="247"/>
      <c r="T14" s="192">
        <f>T16+T15</f>
        <v>12512</v>
      </c>
    </row>
    <row r="15" spans="1:20" s="14" customFormat="1" ht="12" customHeight="1">
      <c r="A15" s="182" t="s">
        <v>164</v>
      </c>
      <c r="B15" s="166"/>
      <c r="C15" s="166"/>
      <c r="D15" s="193">
        <v>0</v>
      </c>
      <c r="E15" s="246"/>
      <c r="F15" s="249">
        <v>0</v>
      </c>
      <c r="G15" s="246"/>
      <c r="H15" s="193">
        <v>0</v>
      </c>
      <c r="I15" s="247"/>
      <c r="J15" s="193">
        <v>0</v>
      </c>
      <c r="K15" s="247"/>
      <c r="L15" s="193">
        <v>0</v>
      </c>
      <c r="M15" s="247"/>
      <c r="N15" s="193">
        <v>0</v>
      </c>
      <c r="O15" s="247"/>
      <c r="P15" s="193">
        <v>12579</v>
      </c>
      <c r="Q15" s="247"/>
      <c r="R15" s="193">
        <v>0</v>
      </c>
      <c r="S15" s="247"/>
      <c r="T15" s="194">
        <f t="shared" si="0"/>
        <v>12579</v>
      </c>
    </row>
    <row r="16" spans="1:20" s="14" customFormat="1" ht="13.5" customHeight="1">
      <c r="A16" s="275" t="s">
        <v>165</v>
      </c>
      <c r="B16" s="166"/>
      <c r="C16" s="166"/>
      <c r="D16" s="193">
        <v>0</v>
      </c>
      <c r="E16" s="246"/>
      <c r="F16" s="249">
        <v>0</v>
      </c>
      <c r="G16" s="246"/>
      <c r="H16" s="193">
        <v>0</v>
      </c>
      <c r="I16" s="247"/>
      <c r="J16" s="193">
        <v>0</v>
      </c>
      <c r="K16" s="247"/>
      <c r="L16" s="193">
        <v>0</v>
      </c>
      <c r="M16" s="247"/>
      <c r="N16" s="193">
        <v>0</v>
      </c>
      <c r="O16" s="247"/>
      <c r="P16" s="193">
        <v>-67</v>
      </c>
      <c r="Q16" s="247"/>
      <c r="R16" s="193">
        <v>0</v>
      </c>
      <c r="S16" s="247"/>
      <c r="T16" s="194">
        <f t="shared" si="0"/>
        <v>-67</v>
      </c>
    </row>
    <row r="17" spans="1:20" s="14" customFormat="1" ht="12.75" customHeight="1">
      <c r="A17" s="163" t="s">
        <v>57</v>
      </c>
      <c r="B17" s="166"/>
      <c r="C17" s="166"/>
      <c r="D17" s="250">
        <v>0</v>
      </c>
      <c r="E17" s="246"/>
      <c r="F17" s="250">
        <v>0</v>
      </c>
      <c r="G17" s="246"/>
      <c r="H17" s="250">
        <f>H18</f>
        <v>2866</v>
      </c>
      <c r="I17" s="247"/>
      <c r="J17" s="250">
        <v>0</v>
      </c>
      <c r="K17" s="247"/>
      <c r="L17" s="250">
        <v>0</v>
      </c>
      <c r="M17" s="247"/>
      <c r="N17" s="250">
        <f>N18</f>
        <v>20985</v>
      </c>
      <c r="O17" s="247"/>
      <c r="P17" s="250">
        <v>0</v>
      </c>
      <c r="Q17" s="247"/>
      <c r="R17" s="250">
        <f>R18</f>
        <v>-23851</v>
      </c>
      <c r="S17" s="247"/>
      <c r="T17" s="258">
        <f t="shared" si="0"/>
        <v>0</v>
      </c>
    </row>
    <row r="18" spans="1:20" s="14" customFormat="1" ht="12.75" customHeight="1">
      <c r="A18" s="182" t="s">
        <v>125</v>
      </c>
      <c r="B18" s="166"/>
      <c r="C18" s="166"/>
      <c r="D18" s="240">
        <v>0</v>
      </c>
      <c r="E18" s="246"/>
      <c r="F18" s="251">
        <v>0</v>
      </c>
      <c r="G18" s="246"/>
      <c r="H18" s="252">
        <v>2866</v>
      </c>
      <c r="I18" s="253"/>
      <c r="J18" s="252">
        <v>0</v>
      </c>
      <c r="K18" s="253"/>
      <c r="L18" s="252">
        <v>0</v>
      </c>
      <c r="M18" s="253"/>
      <c r="N18" s="252">
        <v>20985</v>
      </c>
      <c r="O18" s="253"/>
      <c r="P18" s="251">
        <v>0</v>
      </c>
      <c r="Q18" s="253"/>
      <c r="R18" s="252">
        <f>-H18-N18</f>
        <v>-23851</v>
      </c>
      <c r="S18" s="253"/>
      <c r="T18" s="194">
        <f t="shared" si="0"/>
        <v>0</v>
      </c>
    </row>
    <row r="19" spans="1:21" s="14" customFormat="1" ht="14.25" customHeight="1">
      <c r="A19" s="167" t="s">
        <v>97</v>
      </c>
      <c r="B19" s="166"/>
      <c r="C19" s="166"/>
      <c r="D19" s="195">
        <f>D20+D21</f>
        <v>0</v>
      </c>
      <c r="E19" s="254"/>
      <c r="F19" s="195">
        <f>F20+F21</f>
        <v>0</v>
      </c>
      <c r="G19" s="254"/>
      <c r="H19" s="195">
        <f>H20+H21</f>
        <v>0</v>
      </c>
      <c r="I19" s="255"/>
      <c r="J19" s="195">
        <f>J20+J21</f>
        <v>7468</v>
      </c>
      <c r="K19" s="255"/>
      <c r="L19" s="195">
        <f>L20+L21</f>
        <v>-355</v>
      </c>
      <c r="M19" s="255"/>
      <c r="N19" s="195">
        <f>N20+N21</f>
        <v>0</v>
      </c>
      <c r="O19" s="255"/>
      <c r="P19" s="195">
        <f>P20+P21</f>
        <v>0</v>
      </c>
      <c r="Q19" s="255"/>
      <c r="R19" s="195">
        <f>R20+R21</f>
        <v>24218</v>
      </c>
      <c r="S19" s="255"/>
      <c r="T19" s="195">
        <f t="shared" si="0"/>
        <v>31331</v>
      </c>
      <c r="U19" s="110"/>
    </row>
    <row r="20" spans="1:21" s="273" customFormat="1" ht="15">
      <c r="A20" s="276" t="s">
        <v>126</v>
      </c>
      <c r="B20" s="166"/>
      <c r="C20" s="166"/>
      <c r="D20" s="193">
        <v>0</v>
      </c>
      <c r="E20" s="246"/>
      <c r="F20" s="193">
        <v>0</v>
      </c>
      <c r="G20" s="246"/>
      <c r="H20" s="193">
        <v>0</v>
      </c>
      <c r="I20" s="247"/>
      <c r="J20" s="193">
        <v>0</v>
      </c>
      <c r="K20" s="247"/>
      <c r="L20" s="193">
        <v>0</v>
      </c>
      <c r="M20" s="247"/>
      <c r="N20" s="193">
        <v>0</v>
      </c>
      <c r="O20" s="247"/>
      <c r="P20" s="193">
        <v>0</v>
      </c>
      <c r="Q20" s="247"/>
      <c r="R20" s="193">
        <v>24271</v>
      </c>
      <c r="S20" s="247"/>
      <c r="T20" s="193">
        <f>SUM(R20:S20)</f>
        <v>24271</v>
      </c>
      <c r="U20" s="272"/>
    </row>
    <row r="21" spans="1:21" s="14" customFormat="1" ht="15" customHeight="1">
      <c r="A21" s="276" t="s">
        <v>127</v>
      </c>
      <c r="B21" s="166"/>
      <c r="C21" s="166"/>
      <c r="D21" s="240">
        <v>0</v>
      </c>
      <c r="E21" s="246"/>
      <c r="F21" s="240">
        <v>0</v>
      </c>
      <c r="G21" s="246"/>
      <c r="H21" s="240">
        <v>0</v>
      </c>
      <c r="I21" s="247"/>
      <c r="J21" s="240">
        <v>7468</v>
      </c>
      <c r="K21" s="247"/>
      <c r="L21" s="252">
        <v>-355</v>
      </c>
      <c r="M21" s="253"/>
      <c r="N21" s="252">
        <v>0</v>
      </c>
      <c r="O21" s="253"/>
      <c r="P21" s="240">
        <v>0</v>
      </c>
      <c r="Q21" s="253"/>
      <c r="R21" s="252">
        <v>-53</v>
      </c>
      <c r="S21" s="253"/>
      <c r="T21" s="194">
        <f>SUM(D21:S21)</f>
        <v>7060</v>
      </c>
      <c r="U21" s="110"/>
    </row>
    <row r="22" spans="1:20" s="14" customFormat="1" ht="13.5" customHeight="1">
      <c r="A22" s="168" t="s">
        <v>90</v>
      </c>
      <c r="B22" s="166"/>
      <c r="C22" s="166"/>
      <c r="D22" s="240">
        <v>0</v>
      </c>
      <c r="E22" s="246"/>
      <c r="F22" s="240">
        <v>0</v>
      </c>
      <c r="G22" s="246"/>
      <c r="H22" s="240">
        <v>0</v>
      </c>
      <c r="I22" s="247"/>
      <c r="J22" s="240">
        <v>-448</v>
      </c>
      <c r="K22" s="240"/>
      <c r="L22" s="193">
        <v>-283</v>
      </c>
      <c r="M22" s="256"/>
      <c r="N22" s="240">
        <v>0</v>
      </c>
      <c r="O22" s="240"/>
      <c r="P22" s="240">
        <v>0</v>
      </c>
      <c r="Q22" s="240"/>
      <c r="R22" s="240">
        <f>-J22-L22</f>
        <v>731</v>
      </c>
      <c r="S22" s="247"/>
      <c r="T22" s="194">
        <f>SUM(D22:S22)</f>
        <v>0</v>
      </c>
    </row>
    <row r="23" spans="1:20" s="14" customFormat="1" ht="15" customHeight="1" thickBot="1">
      <c r="A23" s="161" t="s">
        <v>160</v>
      </c>
      <c r="B23" s="162">
        <v>28</v>
      </c>
      <c r="C23" s="162"/>
      <c r="D23" s="257">
        <f>D8+D19+D22+D11+D14+D17</f>
        <v>134798</v>
      </c>
      <c r="E23" s="246"/>
      <c r="F23" s="257">
        <f>F8+F19+F22+F11+F14+F17</f>
        <v>-50284</v>
      </c>
      <c r="G23" s="246"/>
      <c r="H23" s="257">
        <f>H8+H19+H22+H11+H14+H17</f>
        <v>66201</v>
      </c>
      <c r="I23" s="247"/>
      <c r="J23" s="257">
        <f>J8+J19+J22+J11+J14</f>
        <v>28614</v>
      </c>
      <c r="K23" s="247"/>
      <c r="L23" s="257">
        <f>L8+L19+L22+L11+L14</f>
        <v>1644</v>
      </c>
      <c r="M23" s="247"/>
      <c r="N23" s="257">
        <f>N8+N19+N22+N11+N14+N17</f>
        <v>342581</v>
      </c>
      <c r="O23" s="247"/>
      <c r="P23" s="257">
        <f>P8+P19+P22+P11+P14</f>
        <v>12512</v>
      </c>
      <c r="Q23" s="247"/>
      <c r="R23" s="257">
        <f>R8+R19+R22+R11+R14+R17</f>
        <v>28137</v>
      </c>
      <c r="S23" s="247"/>
      <c r="T23" s="257">
        <f>T8+T19+T22+T11+T14+T17</f>
        <v>564203</v>
      </c>
    </row>
    <row r="24" spans="1:20" s="14" customFormat="1" ht="16.5" customHeight="1" thickTop="1">
      <c r="A24" s="161"/>
      <c r="B24" s="166"/>
      <c r="C24" s="166"/>
      <c r="D24" s="146"/>
      <c r="E24" s="146"/>
      <c r="F24" s="146"/>
      <c r="G24" s="146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5"/>
    </row>
    <row r="25" spans="1:20" s="14" customFormat="1" ht="13.5" customHeight="1">
      <c r="A25" s="274" t="s">
        <v>189</v>
      </c>
      <c r="B25" s="166"/>
      <c r="C25" s="166"/>
      <c r="D25" s="146"/>
      <c r="E25" s="146"/>
      <c r="F25" s="146"/>
      <c r="G25" s="146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5"/>
    </row>
    <row r="26" spans="1:20" s="14" customFormat="1" ht="16.5" customHeight="1" hidden="1">
      <c r="A26" s="277" t="s">
        <v>190</v>
      </c>
      <c r="B26" s="166"/>
      <c r="C26" s="166"/>
      <c r="D26" s="240">
        <v>0</v>
      </c>
      <c r="E26" s="146"/>
      <c r="F26" s="278">
        <v>-1918</v>
      </c>
      <c r="G26" s="146"/>
      <c r="H26" s="193">
        <v>0</v>
      </c>
      <c r="I26" s="247"/>
      <c r="J26" s="193">
        <v>0</v>
      </c>
      <c r="K26" s="247"/>
      <c r="L26" s="193">
        <v>0</v>
      </c>
      <c r="M26" s="247"/>
      <c r="N26" s="193">
        <v>0</v>
      </c>
      <c r="O26" s="247"/>
      <c r="P26" s="249">
        <v>0</v>
      </c>
      <c r="Q26" s="247"/>
      <c r="R26" s="193">
        <v>0</v>
      </c>
      <c r="S26" s="247"/>
      <c r="T26" s="194">
        <f>SUM(D26:S26)</f>
        <v>-1918</v>
      </c>
    </row>
    <row r="27" spans="1:20" s="14" customFormat="1" ht="14.25" customHeight="1">
      <c r="A27" s="277" t="s">
        <v>190</v>
      </c>
      <c r="B27" s="166"/>
      <c r="C27" s="166"/>
      <c r="D27" s="240">
        <v>0</v>
      </c>
      <c r="E27" s="146"/>
      <c r="F27" s="249">
        <v>-1919</v>
      </c>
      <c r="G27" s="146"/>
      <c r="H27" s="193">
        <v>0</v>
      </c>
      <c r="I27" s="247"/>
      <c r="J27" s="193">
        <v>0</v>
      </c>
      <c r="K27" s="247"/>
      <c r="L27" s="193">
        <v>0</v>
      </c>
      <c r="M27" s="247"/>
      <c r="N27" s="193">
        <v>0</v>
      </c>
      <c r="O27" s="247"/>
      <c r="P27" s="249">
        <v>0</v>
      </c>
      <c r="Q27" s="247"/>
      <c r="R27" s="193">
        <v>0</v>
      </c>
      <c r="S27" s="247"/>
      <c r="T27" s="194">
        <f>SUM(D27:S27)</f>
        <v>-1919</v>
      </c>
    </row>
    <row r="28" spans="1:20" s="14" customFormat="1" ht="15">
      <c r="A28" s="163" t="s">
        <v>191</v>
      </c>
      <c r="B28" s="166"/>
      <c r="C28" s="166"/>
      <c r="D28" s="240">
        <v>0</v>
      </c>
      <c r="E28" s="246"/>
      <c r="F28" s="240">
        <v>0</v>
      </c>
      <c r="G28" s="246"/>
      <c r="H28" s="240">
        <v>0</v>
      </c>
      <c r="I28" s="160"/>
      <c r="J28" s="240">
        <v>0</v>
      </c>
      <c r="K28" s="246"/>
      <c r="L28" s="240">
        <v>0</v>
      </c>
      <c r="M28" s="246"/>
      <c r="N28" s="240">
        <v>0</v>
      </c>
      <c r="O28" s="160"/>
      <c r="P28" s="247">
        <v>0</v>
      </c>
      <c r="Q28" s="160"/>
      <c r="R28" s="160">
        <v>103</v>
      </c>
      <c r="S28" s="160"/>
      <c r="T28" s="165">
        <f>SUM(D28:S28)</f>
        <v>103</v>
      </c>
    </row>
    <row r="29" spans="1:20" s="14" customFormat="1" ht="15">
      <c r="A29" s="183" t="s">
        <v>163</v>
      </c>
      <c r="B29" s="166"/>
      <c r="C29" s="166"/>
      <c r="D29" s="250">
        <f>D30</f>
        <v>0</v>
      </c>
      <c r="E29" s="246"/>
      <c r="F29" s="250">
        <f>F30</f>
        <v>0</v>
      </c>
      <c r="G29" s="246"/>
      <c r="H29" s="250">
        <f>H30</f>
        <v>0</v>
      </c>
      <c r="I29" s="247"/>
      <c r="J29" s="250">
        <f>J30</f>
        <v>0</v>
      </c>
      <c r="K29" s="247"/>
      <c r="L29" s="250">
        <f>L30</f>
        <v>0</v>
      </c>
      <c r="M29" s="247"/>
      <c r="N29" s="250">
        <f>N30</f>
        <v>0</v>
      </c>
      <c r="O29" s="247"/>
      <c r="P29" s="250">
        <f>P30</f>
        <v>-24</v>
      </c>
      <c r="Q29" s="247"/>
      <c r="R29" s="250">
        <f>R30</f>
        <v>0</v>
      </c>
      <c r="S29" s="247"/>
      <c r="T29" s="280">
        <f>SUM(D29:S29)</f>
        <v>-24</v>
      </c>
    </row>
    <row r="30" spans="1:20" s="14" customFormat="1" ht="15">
      <c r="A30" s="275" t="s">
        <v>165</v>
      </c>
      <c r="B30" s="166"/>
      <c r="C30" s="166"/>
      <c r="D30" s="240">
        <v>0</v>
      </c>
      <c r="E30" s="246"/>
      <c r="F30" s="240">
        <v>0</v>
      </c>
      <c r="G30" s="246"/>
      <c r="H30" s="240">
        <v>0</v>
      </c>
      <c r="I30" s="160"/>
      <c r="J30" s="240">
        <v>0</v>
      </c>
      <c r="K30" s="246"/>
      <c r="L30" s="240">
        <v>0</v>
      </c>
      <c r="M30" s="246"/>
      <c r="N30" s="240">
        <v>0</v>
      </c>
      <c r="O30" s="160"/>
      <c r="P30" s="240">
        <v>-24</v>
      </c>
      <c r="Q30" s="160"/>
      <c r="R30" s="240">
        <v>0</v>
      </c>
      <c r="S30" s="160"/>
      <c r="T30" s="165">
        <v>0</v>
      </c>
    </row>
    <row r="31" spans="1:20" s="14" customFormat="1" ht="15">
      <c r="A31" s="163" t="s">
        <v>57</v>
      </c>
      <c r="B31" s="166"/>
      <c r="C31" s="166"/>
      <c r="D31" s="250">
        <v>0</v>
      </c>
      <c r="E31" s="246"/>
      <c r="F31" s="250">
        <v>0</v>
      </c>
      <c r="G31" s="246"/>
      <c r="H31" s="250">
        <f>H32</f>
        <v>2427</v>
      </c>
      <c r="I31" s="247"/>
      <c r="J31" s="250">
        <v>0</v>
      </c>
      <c r="K31" s="247"/>
      <c r="L31" s="250">
        <v>0</v>
      </c>
      <c r="M31" s="247"/>
      <c r="N31" s="250">
        <f>N32</f>
        <v>22574</v>
      </c>
      <c r="O31" s="247"/>
      <c r="P31" s="250">
        <v>0</v>
      </c>
      <c r="Q31" s="247"/>
      <c r="R31" s="250">
        <f>R32</f>
        <v>-25001</v>
      </c>
      <c r="S31" s="247"/>
      <c r="T31" s="258">
        <f>SUM(D31:S31)</f>
        <v>0</v>
      </c>
    </row>
    <row r="32" spans="1:20" s="14" customFormat="1" ht="15">
      <c r="A32" s="182" t="s">
        <v>125</v>
      </c>
      <c r="B32" s="166"/>
      <c r="C32" s="166"/>
      <c r="D32" s="240">
        <v>0</v>
      </c>
      <c r="E32" s="246"/>
      <c r="F32" s="251">
        <v>0</v>
      </c>
      <c r="G32" s="246"/>
      <c r="H32" s="252">
        <v>2427</v>
      </c>
      <c r="I32" s="253"/>
      <c r="J32" s="252">
        <v>0</v>
      </c>
      <c r="K32" s="253"/>
      <c r="L32" s="252">
        <v>0</v>
      </c>
      <c r="M32" s="253"/>
      <c r="N32" s="252">
        <v>22574</v>
      </c>
      <c r="O32" s="253"/>
      <c r="P32" s="251">
        <v>0</v>
      </c>
      <c r="Q32" s="253"/>
      <c r="R32" s="252">
        <f>-H32-N32</f>
        <v>-25001</v>
      </c>
      <c r="S32" s="253"/>
      <c r="T32" s="194">
        <f>SUM(D32:S32)</f>
        <v>0</v>
      </c>
    </row>
    <row r="33" spans="1:20" s="14" customFormat="1" ht="15">
      <c r="A33" s="167" t="s">
        <v>97</v>
      </c>
      <c r="B33" s="166"/>
      <c r="C33" s="166"/>
      <c r="D33" s="195">
        <f>D34+D35</f>
        <v>0</v>
      </c>
      <c r="E33" s="254"/>
      <c r="F33" s="195">
        <f>F34+F35</f>
        <v>0</v>
      </c>
      <c r="G33" s="254"/>
      <c r="H33" s="195">
        <f>H34+H35</f>
        <v>0</v>
      </c>
      <c r="I33" s="255"/>
      <c r="J33" s="195">
        <f>J34+J35</f>
        <v>-892</v>
      </c>
      <c r="K33" s="255"/>
      <c r="L33" s="195">
        <f>L34+L35</f>
        <v>-1047</v>
      </c>
      <c r="M33" s="255"/>
      <c r="N33" s="195">
        <f>N34+N35</f>
        <v>0</v>
      </c>
      <c r="O33" s="255"/>
      <c r="P33" s="195">
        <f>P34+P35</f>
        <v>0</v>
      </c>
      <c r="Q33" s="255"/>
      <c r="R33" s="195">
        <f>R34+R35</f>
        <v>40905</v>
      </c>
      <c r="S33" s="255"/>
      <c r="T33" s="195">
        <f>SUM(D33:S33)</f>
        <v>38966</v>
      </c>
    </row>
    <row r="34" spans="1:21" s="14" customFormat="1" ht="14.25" customHeight="1">
      <c r="A34" s="276" t="s">
        <v>126</v>
      </c>
      <c r="B34" s="166"/>
      <c r="C34" s="166"/>
      <c r="D34" s="193">
        <v>0</v>
      </c>
      <c r="E34" s="246"/>
      <c r="F34" s="193">
        <v>0</v>
      </c>
      <c r="G34" s="246"/>
      <c r="H34" s="193">
        <v>0</v>
      </c>
      <c r="I34" s="247"/>
      <c r="J34" s="193">
        <v>0</v>
      </c>
      <c r="K34" s="247"/>
      <c r="L34" s="193">
        <v>0</v>
      </c>
      <c r="M34" s="247"/>
      <c r="N34" s="193">
        <v>0</v>
      </c>
      <c r="O34" s="247"/>
      <c r="P34" s="193">
        <v>0</v>
      </c>
      <c r="Q34" s="247"/>
      <c r="R34" s="193">
        <f>'IS'!C29</f>
        <v>40383</v>
      </c>
      <c r="S34" s="247"/>
      <c r="T34" s="193">
        <f>SUM(R34:S34)</f>
        <v>40383</v>
      </c>
      <c r="U34" s="110"/>
    </row>
    <row r="35" spans="1:21" s="14" customFormat="1" ht="14.25" customHeight="1">
      <c r="A35" s="276" t="s">
        <v>127</v>
      </c>
      <c r="B35" s="166"/>
      <c r="C35" s="166"/>
      <c r="D35" s="240">
        <v>0</v>
      </c>
      <c r="E35" s="246"/>
      <c r="F35" s="240">
        <v>0</v>
      </c>
      <c r="G35" s="246"/>
      <c r="H35" s="240">
        <v>0</v>
      </c>
      <c r="I35" s="247"/>
      <c r="J35" s="240">
        <v>-892</v>
      </c>
      <c r="K35" s="247"/>
      <c r="L35" s="249">
        <v>-1047</v>
      </c>
      <c r="M35" s="253"/>
      <c r="N35" s="252">
        <v>0</v>
      </c>
      <c r="O35" s="253"/>
      <c r="P35" s="240">
        <v>0</v>
      </c>
      <c r="Q35" s="253"/>
      <c r="R35" s="252">
        <f>'IS'!C33</f>
        <v>522</v>
      </c>
      <c r="S35" s="253"/>
      <c r="T35" s="194">
        <f>SUM(D35:S35)</f>
        <v>-1417</v>
      </c>
      <c r="U35" s="110"/>
    </row>
    <row r="36" spans="1:21" s="14" customFormat="1" ht="14.25" customHeight="1">
      <c r="A36" s="168" t="s">
        <v>90</v>
      </c>
      <c r="B36" s="166"/>
      <c r="C36" s="166"/>
      <c r="D36" s="240">
        <v>0</v>
      </c>
      <c r="E36" s="246"/>
      <c r="F36" s="240">
        <v>0</v>
      </c>
      <c r="G36" s="246"/>
      <c r="H36" s="240">
        <v>0</v>
      </c>
      <c r="I36" s="247"/>
      <c r="J36" s="240">
        <v>-616</v>
      </c>
      <c r="K36" s="240"/>
      <c r="L36" s="193">
        <v>-37</v>
      </c>
      <c r="M36" s="256"/>
      <c r="N36" s="240">
        <v>0</v>
      </c>
      <c r="O36" s="240"/>
      <c r="P36" s="240">
        <v>0</v>
      </c>
      <c r="Q36" s="240"/>
      <c r="R36" s="240">
        <f>-J36-L36</f>
        <v>653</v>
      </c>
      <c r="S36" s="247"/>
      <c r="T36" s="194">
        <f>SUM(D36:S36)</f>
        <v>0</v>
      </c>
      <c r="U36" s="110"/>
    </row>
    <row r="37" spans="1:20" s="14" customFormat="1" ht="14.25" customHeight="1" thickBot="1">
      <c r="A37" s="161" t="s">
        <v>192</v>
      </c>
      <c r="B37" s="162">
        <v>28</v>
      </c>
      <c r="C37" s="162"/>
      <c r="D37" s="257">
        <f>D23+D27+D28+D29+D31+D33+D36</f>
        <v>134798</v>
      </c>
      <c r="E37" s="246"/>
      <c r="F37" s="257">
        <f>F23+F27+F28+F29+F31+F33+F36</f>
        <v>-52203</v>
      </c>
      <c r="G37" s="246"/>
      <c r="H37" s="257">
        <f>H23+H27+H28+H29+H31+H33+H36</f>
        <v>68628</v>
      </c>
      <c r="I37" s="247"/>
      <c r="J37" s="257">
        <f>J23+J27+J28+J29+J31+J33+J36</f>
        <v>27106</v>
      </c>
      <c r="K37" s="247"/>
      <c r="L37" s="257">
        <f>L23+L27+L28+L29+L31+L33+L36</f>
        <v>560</v>
      </c>
      <c r="M37" s="247"/>
      <c r="N37" s="257">
        <f>N23+N27+N28+N29+N31+N33+N36</f>
        <v>365155</v>
      </c>
      <c r="O37" s="247"/>
      <c r="P37" s="257">
        <f>P23+P27+P28+P29+P31+P33+P36</f>
        <v>12488</v>
      </c>
      <c r="Q37" s="247"/>
      <c r="R37" s="257">
        <f>R23+R27+R28+R29+R31+R33+R36</f>
        <v>44797</v>
      </c>
      <c r="S37" s="247"/>
      <c r="T37" s="257">
        <f>T23+T27+T28+T29+T31+T33+T36</f>
        <v>601329</v>
      </c>
    </row>
    <row r="38" spans="1:20" s="14" customFormat="1" ht="12" customHeight="1" thickTop="1">
      <c r="A38" s="161"/>
      <c r="B38" s="166"/>
      <c r="C38" s="166"/>
      <c r="D38" s="146"/>
      <c r="E38" s="146"/>
      <c r="F38" s="146"/>
      <c r="G38" s="146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5"/>
    </row>
    <row r="39" spans="1:20" s="14" customFormat="1" ht="12" customHeight="1">
      <c r="A39" s="161"/>
      <c r="B39" s="166"/>
      <c r="C39" s="166"/>
      <c r="D39" s="146"/>
      <c r="E39" s="146"/>
      <c r="F39" s="146"/>
      <c r="G39" s="146"/>
      <c r="H39" s="160"/>
      <c r="I39" s="160"/>
      <c r="J39" s="160"/>
      <c r="K39" s="160"/>
      <c r="L39" s="160"/>
      <c r="M39" s="160"/>
      <c r="N39" s="160"/>
      <c r="O39" s="160"/>
      <c r="P39" s="247"/>
      <c r="Q39" s="160"/>
      <c r="R39" s="247"/>
      <c r="S39" s="160"/>
      <c r="T39" s="165"/>
    </row>
    <row r="40" spans="1:20" s="14" customFormat="1" ht="12" customHeight="1" hidden="1">
      <c r="A40" s="161"/>
      <c r="B40" s="166"/>
      <c r="C40" s="166"/>
      <c r="D40" s="146"/>
      <c r="E40" s="146"/>
      <c r="F40" s="146"/>
      <c r="G40" s="146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5"/>
      <c r="S40" s="160"/>
      <c r="T40" s="165"/>
    </row>
    <row r="41" spans="1:20" s="14" customFormat="1" ht="12" customHeight="1" hidden="1">
      <c r="A41" s="161"/>
      <c r="B41" s="166"/>
      <c r="C41" s="166"/>
      <c r="D41" s="146"/>
      <c r="E41" s="146"/>
      <c r="F41" s="146"/>
      <c r="G41" s="146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5"/>
    </row>
    <row r="42" spans="1:20" s="14" customFormat="1" ht="12" customHeight="1" hidden="1">
      <c r="A42" s="161"/>
      <c r="B42" s="166"/>
      <c r="C42" s="166"/>
      <c r="D42" s="146"/>
      <c r="E42" s="146"/>
      <c r="F42" s="146"/>
      <c r="G42" s="146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5"/>
    </row>
    <row r="43" spans="1:20" s="9" customFormat="1" ht="15">
      <c r="A43" s="169" t="str">
        <f>CFS!A62</f>
        <v>Приложенията на страници от 5 до 147  са неразделна част от индивидуалния финансов отчет.</v>
      </c>
      <c r="B43" s="170"/>
      <c r="C43" s="170"/>
      <c r="D43" s="166"/>
      <c r="E43" s="166"/>
      <c r="F43" s="166"/>
      <c r="G43" s="166"/>
      <c r="H43" s="164"/>
      <c r="I43" s="166"/>
      <c r="J43" s="164"/>
      <c r="K43" s="166"/>
      <c r="L43" s="164"/>
      <c r="M43" s="166"/>
      <c r="N43" s="164"/>
      <c r="O43" s="166"/>
      <c r="P43" s="166"/>
      <c r="Q43" s="166"/>
      <c r="R43" s="164"/>
      <c r="S43" s="166"/>
      <c r="T43" s="171"/>
    </row>
    <row r="44" spans="1:20" s="9" customFormat="1" ht="8.25" customHeight="1">
      <c r="A44" s="169"/>
      <c r="B44" s="170"/>
      <c r="C44" s="170"/>
      <c r="D44" s="166"/>
      <c r="E44" s="166"/>
      <c r="F44" s="166"/>
      <c r="G44" s="166"/>
      <c r="H44" s="164"/>
      <c r="I44" s="166"/>
      <c r="J44" s="164"/>
      <c r="K44" s="166"/>
      <c r="L44" s="164"/>
      <c r="M44" s="166"/>
      <c r="N44" s="164"/>
      <c r="O44" s="166"/>
      <c r="P44" s="166"/>
      <c r="Q44" s="166"/>
      <c r="R44" s="164"/>
      <c r="S44" s="166"/>
      <c r="T44" s="171"/>
    </row>
    <row r="45" spans="1:20" s="9" customFormat="1" ht="14.25" customHeight="1">
      <c r="A45" s="169"/>
      <c r="B45" s="170"/>
      <c r="C45" s="170"/>
      <c r="D45" s="166"/>
      <c r="E45" s="166"/>
      <c r="F45" s="166"/>
      <c r="G45" s="166"/>
      <c r="H45" s="164"/>
      <c r="I45" s="166"/>
      <c r="J45" s="164"/>
      <c r="K45" s="166"/>
      <c r="L45" s="164"/>
      <c r="M45" s="166"/>
      <c r="N45" s="164"/>
      <c r="O45" s="166"/>
      <c r="P45" s="166"/>
      <c r="Q45" s="166"/>
      <c r="R45" s="164"/>
      <c r="S45" s="166"/>
      <c r="T45" s="171"/>
    </row>
    <row r="46" spans="1:20" s="9" customFormat="1" ht="11.25" customHeight="1">
      <c r="A46" s="169"/>
      <c r="B46" s="170"/>
      <c r="C46" s="170"/>
      <c r="D46" s="166"/>
      <c r="E46" s="166"/>
      <c r="F46" s="166"/>
      <c r="G46" s="166"/>
      <c r="H46" s="164"/>
      <c r="I46" s="166"/>
      <c r="J46" s="164"/>
      <c r="K46" s="166"/>
      <c r="L46" s="164"/>
      <c r="M46" s="166"/>
      <c r="N46" s="164"/>
      <c r="O46" s="166"/>
      <c r="P46" s="166"/>
      <c r="Q46" s="166"/>
      <c r="R46" s="164"/>
      <c r="S46" s="166"/>
      <c r="T46" s="171"/>
    </row>
    <row r="47" spans="1:20" s="9" customFormat="1" ht="15" customHeight="1">
      <c r="A47" s="169"/>
      <c r="B47" s="170"/>
      <c r="C47" s="170"/>
      <c r="D47" s="166"/>
      <c r="E47" s="166"/>
      <c r="F47" s="166"/>
      <c r="G47" s="166"/>
      <c r="H47" s="164"/>
      <c r="I47" s="166"/>
      <c r="J47" s="164"/>
      <c r="K47" s="166"/>
      <c r="L47" s="164"/>
      <c r="M47" s="166"/>
      <c r="N47" s="164"/>
      <c r="O47" s="166"/>
      <c r="P47" s="166"/>
      <c r="Q47" s="166"/>
      <c r="R47" s="164"/>
      <c r="S47" s="166"/>
      <c r="T47" s="171"/>
    </row>
    <row r="48" spans="1:20" s="136" customFormat="1" ht="13.5" customHeight="1">
      <c r="A48" s="172" t="s">
        <v>59</v>
      </c>
      <c r="B48" s="173" t="s">
        <v>101</v>
      </c>
      <c r="C48" s="173"/>
      <c r="D48" s="174"/>
      <c r="E48" s="174"/>
      <c r="F48" s="174"/>
      <c r="G48" s="174"/>
      <c r="H48" s="173" t="s">
        <v>139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</row>
    <row r="49" spans="1:20" s="136" customFormat="1" ht="11.25" customHeight="1">
      <c r="A49" s="175" t="s">
        <v>60</v>
      </c>
      <c r="B49" s="174"/>
      <c r="C49" s="174"/>
      <c r="D49" s="169" t="s">
        <v>114</v>
      </c>
      <c r="E49" s="174"/>
      <c r="F49" s="174"/>
      <c r="G49" s="174"/>
      <c r="H49" s="174"/>
      <c r="I49" s="169"/>
      <c r="J49" s="173" t="s">
        <v>115</v>
      </c>
      <c r="K49" s="174"/>
      <c r="L49" s="174"/>
      <c r="M49" s="174"/>
      <c r="N49" s="174"/>
      <c r="O49" s="174"/>
      <c r="P49" s="174"/>
      <c r="Q49" s="174"/>
      <c r="R49" s="174"/>
      <c r="S49" s="173"/>
      <c r="T49" s="173"/>
    </row>
    <row r="50" spans="1:20" s="136" customFormat="1" ht="11.25" customHeight="1">
      <c r="A50" s="175"/>
      <c r="B50" s="174"/>
      <c r="C50" s="174"/>
      <c r="D50" s="169"/>
      <c r="E50" s="174"/>
      <c r="F50" s="174"/>
      <c r="G50" s="174"/>
      <c r="H50" s="174"/>
      <c r="I50" s="169"/>
      <c r="J50" s="173"/>
      <c r="K50" s="174"/>
      <c r="L50" s="174"/>
      <c r="M50" s="174"/>
      <c r="N50" s="174"/>
      <c r="O50" s="174"/>
      <c r="P50" s="174"/>
      <c r="Q50" s="174"/>
      <c r="R50" s="174"/>
      <c r="S50" s="173"/>
      <c r="T50" s="173"/>
    </row>
    <row r="51" spans="1:20" s="136" customFormat="1" ht="11.25" customHeight="1">
      <c r="A51" s="175"/>
      <c r="B51" s="174"/>
      <c r="C51" s="174"/>
      <c r="D51" s="169"/>
      <c r="E51" s="174"/>
      <c r="F51" s="174"/>
      <c r="G51" s="174"/>
      <c r="H51" s="174"/>
      <c r="I51" s="169"/>
      <c r="J51" s="173"/>
      <c r="K51" s="174"/>
      <c r="L51" s="174"/>
      <c r="M51" s="174"/>
      <c r="N51" s="174"/>
      <c r="O51" s="174"/>
      <c r="P51" s="174"/>
      <c r="Q51" s="174"/>
      <c r="R51" s="174"/>
      <c r="S51" s="173"/>
      <c r="T51" s="173"/>
    </row>
    <row r="52" spans="1:20" s="136" customFormat="1" ht="11.25" customHeight="1">
      <c r="A52" s="233"/>
      <c r="B52" s="234"/>
      <c r="C52" s="174"/>
      <c r="D52" s="169"/>
      <c r="E52" s="174"/>
      <c r="F52" s="174"/>
      <c r="G52" s="174"/>
      <c r="H52" s="174"/>
      <c r="I52" s="169"/>
      <c r="J52" s="173"/>
      <c r="K52" s="174"/>
      <c r="L52" s="174"/>
      <c r="M52" s="174"/>
      <c r="N52" s="174"/>
      <c r="O52" s="174"/>
      <c r="P52" s="174"/>
      <c r="Q52" s="174"/>
      <c r="R52" s="174"/>
      <c r="S52" s="173"/>
      <c r="T52" s="173"/>
    </row>
    <row r="53" spans="1:20" s="136" customFormat="1" ht="11.25" customHeight="1">
      <c r="A53" s="233"/>
      <c r="B53" s="234"/>
      <c r="C53" s="174"/>
      <c r="D53" s="169"/>
      <c r="E53" s="174"/>
      <c r="F53" s="174"/>
      <c r="G53" s="174"/>
      <c r="H53" s="174"/>
      <c r="I53" s="169"/>
      <c r="J53" s="173"/>
      <c r="K53" s="174"/>
      <c r="L53" s="174"/>
      <c r="M53" s="174"/>
      <c r="N53" s="174"/>
      <c r="O53" s="174"/>
      <c r="P53" s="174"/>
      <c r="Q53" s="174"/>
      <c r="R53" s="174"/>
      <c r="S53" s="173"/>
      <c r="T53" s="173"/>
    </row>
  </sheetData>
  <sheetProtection/>
  <mergeCells count="12">
    <mergeCell ref="J4:J5"/>
    <mergeCell ref="L4:L5"/>
    <mergeCell ref="N4:N5"/>
    <mergeCell ref="R4:R5"/>
    <mergeCell ref="P4:P5"/>
    <mergeCell ref="T4:T5"/>
    <mergeCell ref="A2:T2"/>
    <mergeCell ref="D4:D5"/>
    <mergeCell ref="F4:F5"/>
    <mergeCell ref="A4:A5"/>
    <mergeCell ref="B4:B5"/>
    <mergeCell ref="H4:H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Jordanka Petkova</cp:lastModifiedBy>
  <cp:lastPrinted>2023-01-26T09:15:44Z</cp:lastPrinted>
  <dcterms:created xsi:type="dcterms:W3CDTF">2003-02-07T14:36:34Z</dcterms:created>
  <dcterms:modified xsi:type="dcterms:W3CDTF">2023-01-26T09:17:03Z</dcterms:modified>
  <cp:category/>
  <cp:version/>
  <cp:contentType/>
  <cp:contentStatus/>
</cp:coreProperties>
</file>