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00" windowWidth="21630" windowHeight="14715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'SCF'!$A$1:$E$75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'SCF'!$A$1:$F$47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'SCF'!#REF!,'SCF'!$61:$62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'SEQ'!$A$1:$S$66</definedName>
    <definedName name="Z_9656BBF7_C4A3_41EC_B0C6_A21B380E3C2F_.wvu.Rows" localSheetId="3" hidden="1">'SCF'!#REF!,'SCF'!$61:$62</definedName>
  </definedNames>
  <calcPr fullCalcOnLoad="1"/>
</workbook>
</file>

<file path=xl/sharedStrings.xml><?xml version="1.0" encoding="utf-8"?>
<sst xmlns="http://schemas.openxmlformats.org/spreadsheetml/2006/main" count="278" uniqueCount="218">
  <si>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</si>
  <si>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</si>
  <si>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</si>
  <si>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</si>
  <si>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</si>
  <si>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</si>
  <si>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</si>
  <si>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</si>
  <si>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</si>
  <si>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</si>
  <si>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Венцислав Стоев</t>
  </si>
  <si>
    <t>Обслужващи банки: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</si>
  <si>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</si>
  <si>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</si>
  <si>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</si>
  <si>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</si>
  <si>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</si>
  <si>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</si>
  <si>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</si>
  <si>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</si>
  <si>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</si>
  <si>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</si>
  <si>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</si>
  <si>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</si>
  <si>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</si>
  <si>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</si>
  <si>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</si>
  <si>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</si>
  <si>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</si>
  <si>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</si>
  <si>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</si>
  <si>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</si>
  <si>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</si>
  <si>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</si>
  <si>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</si>
  <si>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</si>
  <si>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</si>
  <si>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</si>
  <si>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</si>
  <si>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</si>
  <si>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</si>
  <si>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</si>
  <si>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</si>
  <si>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</si>
  <si>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</si>
  <si>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</si>
  <si>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</si>
  <si>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</si>
  <si>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</si>
  <si>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</si>
  <si>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</si>
  <si>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</si>
  <si>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</si>
  <si>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</si>
  <si>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</si>
  <si>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</si>
  <si>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</si>
  <si>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</si>
  <si>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</si>
  <si>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</si>
  <si>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</si>
  <si>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</si>
  <si>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</si>
  <si>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</si>
  <si>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</si>
  <si>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</si>
  <si>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</si>
  <si>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</si>
  <si>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</si>
  <si>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</si>
  <si>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</si>
  <si>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</si>
  <si>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</si>
  <si>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</si>
  <si>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</si>
  <si>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</si>
  <si>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</si>
  <si>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</si>
  <si>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</si>
  <si>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</si>
  <si>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</si>
  <si>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</si>
  <si>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</si>
  <si>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</si>
  <si>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</si>
  <si>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</si>
  <si>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</si>
  <si>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</si>
  <si>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</si>
  <si>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</si>
  <si>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</si>
  <si>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</si>
  <si>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</si>
  <si>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</si>
  <si>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</si>
  <si>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</si>
  <si>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</si>
  <si>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</si>
  <si>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</si>
  <si>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</si>
  <si>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</si>
  <si>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</si>
  <si>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</si>
  <si>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</si>
  <si>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</si>
  <si>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</si>
  <si>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</si>
  <si>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</si>
  <si>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</si>
  <si>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</si>
  <si>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</si>
  <si>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</si>
  <si>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</si>
  <si>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</si>
  <si>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</si>
  <si>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</si>
  <si>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</si>
  <si>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</si>
  <si>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</si>
  <si>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</si>
  <si>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</si>
  <si>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</si>
  <si>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</si>
  <si>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</si>
  <si>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</si>
  <si>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</si>
  <si>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</si>
  <si>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</si>
  <si>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</si>
  <si>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</si>
  <si>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</si>
  <si>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</si>
  <si>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</si>
  <si>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</si>
  <si>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</si>
  <si>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</si>
  <si>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</si>
  <si>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</si>
  <si>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</si>
  <si>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</si>
  <si>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</si>
  <si>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</si>
  <si>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</si>
  <si>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</si>
  <si>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</si>
  <si>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</si>
  <si>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</si>
  <si>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</si>
  <si>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</si>
  <si>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</si>
  <si>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</si>
  <si>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</si>
  <si>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</si>
  <si>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</si>
  <si>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</si>
  <si>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</si>
  <si>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Плащания по лизинг</t>
  </si>
  <si>
    <t>Задължения по лизинг</t>
  </si>
  <si>
    <t xml:space="preserve">* дивиденти 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</si>
  <si>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</si>
  <si>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</si>
  <si>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</si>
  <si>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</si>
  <si>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</si>
  <si>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</si>
  <si>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</si>
  <si>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2021 година</t>
  </si>
  <si>
    <t>Промени в собствения капитал за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</si>
  <si>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</si>
  <si>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</si>
  <si>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</si>
  <si>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</si>
  <si>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</si>
  <si>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</si>
  <si>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Последващи преоценки на имоти, машини и оборудване</t>
  </si>
  <si>
    <t>Възстановени данъци върху печалбата</t>
  </si>
  <si>
    <t>Други капиталови компоненти (резерв по издадени варанти)</t>
  </si>
  <si>
    <t>Салдо на 1 януари 2022 година</t>
  </si>
  <si>
    <t>Промени в собствения капитал за 2022 година</t>
  </si>
  <si>
    <t>Постъпления от такси по поръчителства</t>
  </si>
  <si>
    <t>Ефекти от продадени права по издадени варанти</t>
  </si>
  <si>
    <t>Дял от другия всеобхватен доход на асоциирани дружества</t>
  </si>
  <si>
    <t>Бисера Лазарова</t>
  </si>
  <si>
    <t xml:space="preserve">Прокуристи: </t>
  </si>
  <si>
    <t>Симеон Донев</t>
  </si>
  <si>
    <t>Адвокат:</t>
  </si>
  <si>
    <t>Обезценка на нетекущи активи извън обхвата на МСФО 9</t>
  </si>
  <si>
    <t>Други капиталови компоненти, в т.ч.:</t>
  </si>
  <si>
    <t>* транзакционни разходи</t>
  </si>
  <si>
    <t>Получени заеми от свързани предприятия</t>
  </si>
  <si>
    <t>Постъпления от дивиденти от инвестиции в асоциирани дружества</t>
  </si>
  <si>
    <t>Постъпления от дивиденти от дългосрочни капиталови инвестиции</t>
  </si>
  <si>
    <t>15, 16</t>
  </si>
  <si>
    <t>КБС Банк България ЕАД</t>
  </si>
  <si>
    <t>за годината, завършваща на 31 декември 2022 година</t>
  </si>
  <si>
    <t>Нетна печалба за годината</t>
  </si>
  <si>
    <t>Друг всеобхватен доход за годината, нетно от данък</t>
  </si>
  <si>
    <t xml:space="preserve">Нетна печалба за годината, отнасяща се към: </t>
  </si>
  <si>
    <t>Общ всеобхватен доход за годината, отнасящ се към:</t>
  </si>
  <si>
    <t>ОБЩО ВСЕОБХВАТЕН ДОХОД ЗА ГОДИНАТА</t>
  </si>
  <si>
    <t>Последващи оценки на пасиви по пенсионни планове с дефинирани доходи</t>
  </si>
  <si>
    <t>Данък върху дохода, свързан с компонентите на другия всеобхватен доход, които няма да бъдат рекласифицирани</t>
  </si>
  <si>
    <t>към 31 декември 2022 година</t>
  </si>
  <si>
    <t>31 декември 2022              BGN'000</t>
  </si>
  <si>
    <t>31 декември 2021              BGN'000</t>
  </si>
  <si>
    <t>Постъпления / (плащания) свързани с други капиталови компоненти (варанти), нетно</t>
  </si>
  <si>
    <t>Парични средства и парични еквиваленти на 31 декември</t>
  </si>
  <si>
    <t xml:space="preserve">Общ всеобхватен доход за годината, в т.ч.: </t>
  </si>
  <si>
    <t>Салдо на 31 декември 2021 година</t>
  </si>
  <si>
    <t>Салдо на 31 декември 2022 година</t>
  </si>
  <si>
    <t xml:space="preserve"> * нетна печалба за годината</t>
  </si>
  <si>
    <t xml:space="preserve"> * емисионна стойност</t>
  </si>
  <si>
    <t xml:space="preserve"> * транзакционни разходи</t>
  </si>
  <si>
    <t>Плащания за придобиване на дъщерни дружества, нетно от получени парични средства</t>
  </si>
  <si>
    <t>Постъпления от продажба на инвестиционни имоти</t>
  </si>
  <si>
    <t>Нетна печалба на акция с намалена стойност</t>
  </si>
  <si>
    <t>Приложенията на страници от 5 до 147 са неразделна част от консолидирания финансов отчет</t>
  </si>
  <si>
    <t>-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</si>
</sst>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OpalB"/>
      <family val="0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b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4" fillId="28" borderId="2" applyNumberFormat="0" applyAlignment="0" applyProtection="0"/>
    <xf numFmtId="0" fontId="8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Protection="0">
      <alignment horizontal="center" vertical="center" wrapText="1"/>
    </xf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2" fillId="30" borderId="1" applyNumberFormat="0" applyAlignment="0" applyProtection="0"/>
    <xf numFmtId="0" fontId="92" fillId="30" borderId="1" applyNumberFormat="0" applyAlignment="0" applyProtection="0"/>
    <xf numFmtId="0" fontId="92" fillId="30" borderId="1" applyNumberFormat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96" fillId="27" borderId="9" applyNumberFormat="0" applyAlignment="0" applyProtection="0"/>
    <xf numFmtId="0" fontId="96" fillId="27" borderId="9" applyNumberFormat="0" applyAlignment="0" applyProtection="0"/>
    <xf numFmtId="0" fontId="96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0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74" fontId="51" fillId="33" borderId="11" applyFill="0" applyBorder="0">
      <alignment horizontal="center" vertical="center" wrapText="1"/>
      <protection locked="0"/>
    </xf>
  </cellStyleXfs>
  <cellXfs count="33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7" fontId="7" fillId="0" borderId="0" xfId="34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7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5" fontId="10" fillId="0" borderId="0" xfId="343" applyNumberFormat="1" applyFont="1" applyFill="1" applyBorder="1" applyAlignment="1">
      <alignment/>
    </xf>
    <xf numFmtId="165" fontId="11" fillId="0" borderId="0" xfId="0" applyNumberFormat="1" applyFont="1" applyAlignment="1">
      <alignment horizontal="center"/>
    </xf>
    <xf numFmtId="0" fontId="7" fillId="0" borderId="0" xfId="1221" applyFont="1" applyAlignment="1">
      <alignment horizontal="center"/>
      <protection/>
    </xf>
    <xf numFmtId="165" fontId="7" fillId="0" borderId="0" xfId="1221" applyNumberFormat="1" applyFont="1" applyAlignment="1">
      <alignment horizontal="center" vertical="center"/>
      <protection/>
    </xf>
    <xf numFmtId="0" fontId="7" fillId="0" borderId="0" xfId="1221" applyFont="1" applyAlignment="1">
      <alignment horizontal="center" vertical="center"/>
      <protection/>
    </xf>
    <xf numFmtId="0" fontId="7" fillId="0" borderId="0" xfId="1221" applyFont="1" applyAlignment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4" fillId="0" borderId="0" xfId="1221" applyFont="1" applyAlignment="1">
      <alignment horizontal="center" vertical="center"/>
      <protection/>
    </xf>
    <xf numFmtId="165" fontId="7" fillId="0" borderId="0" xfId="1221" applyNumberFormat="1" applyFont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1215" applyFont="1" applyAlignment="1">
      <alignment horizontal="left"/>
      <protection/>
    </xf>
    <xf numFmtId="0" fontId="13" fillId="0" borderId="0" xfId="0" applyFont="1" applyAlignment="1">
      <alignment horizontal="left" vertical="center" wrapText="1"/>
    </xf>
    <xf numFmtId="0" fontId="17" fillId="0" borderId="0" xfId="1215" applyFont="1" applyAlignment="1">
      <alignment vertical="center"/>
      <protection/>
    </xf>
    <xf numFmtId="0" fontId="15" fillId="0" borderId="0" xfId="1215" applyFont="1" applyAlignment="1">
      <alignment horizontal="right" vertical="center"/>
      <protection/>
    </xf>
    <xf numFmtId="0" fontId="17" fillId="0" borderId="0" xfId="1215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165" fontId="18" fillId="0" borderId="13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5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165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165" fontId="22" fillId="0" borderId="0" xfId="0" applyNumberFormat="1" applyFont="1" applyAlignment="1">
      <alignment horizontal="right"/>
    </xf>
    <xf numFmtId="0" fontId="7" fillId="0" borderId="0" xfId="1215" applyFont="1" applyAlignment="1">
      <alignment vertical="center"/>
      <protection/>
    </xf>
    <xf numFmtId="3" fontId="0" fillId="0" borderId="0" xfId="0" applyNumberFormat="1" applyAlignment="1">
      <alignment/>
    </xf>
    <xf numFmtId="0" fontId="7" fillId="0" borderId="0" xfId="1215" applyFont="1" applyAlignment="1">
      <alignment vertical="center" wrapText="1"/>
      <protection/>
    </xf>
    <xf numFmtId="0" fontId="21" fillId="0" borderId="0" xfId="0" applyFont="1" applyAlignment="1">
      <alignment/>
    </xf>
    <xf numFmtId="165" fontId="18" fillId="0" borderId="12" xfId="1222" applyNumberFormat="1" applyFont="1" applyBorder="1" applyAlignment="1">
      <alignment horizontal="right" vertical="center"/>
      <protection/>
    </xf>
    <xf numFmtId="165" fontId="18" fillId="0" borderId="0" xfId="1222" applyNumberFormat="1" applyFont="1" applyAlignment="1">
      <alignment horizontal="right" vertical="center"/>
      <protection/>
    </xf>
    <xf numFmtId="165" fontId="21" fillId="0" borderId="0" xfId="0" applyNumberFormat="1" applyFont="1" applyAlignment="1">
      <alignment horizontal="right"/>
    </xf>
    <xf numFmtId="165" fontId="18" fillId="0" borderId="14" xfId="1222" applyNumberFormat="1" applyFont="1" applyBorder="1" applyAlignment="1">
      <alignment vertical="center"/>
      <protection/>
    </xf>
    <xf numFmtId="165" fontId="4" fillId="0" borderId="0" xfId="0" applyNumberFormat="1" applyFont="1" applyAlignment="1">
      <alignment horizontal="right" vertical="center"/>
    </xf>
    <xf numFmtId="0" fontId="18" fillId="0" borderId="0" xfId="1221" applyFont="1" applyAlignment="1">
      <alignment horizontal="left" vertical="center" wrapText="1"/>
      <protection/>
    </xf>
    <xf numFmtId="0" fontId="20" fillId="0" borderId="0" xfId="0" applyFont="1" applyAlignment="1">
      <alignment horizontal="center" wrapText="1"/>
    </xf>
    <xf numFmtId="165" fontId="18" fillId="0" borderId="12" xfId="1222" applyNumberFormat="1" applyFont="1" applyBorder="1" applyAlignment="1">
      <alignment vertical="center"/>
      <protection/>
    </xf>
    <xf numFmtId="165" fontId="18" fillId="0" borderId="0" xfId="1222" applyNumberFormat="1" applyFont="1" applyAlignment="1">
      <alignment vertical="center"/>
      <protection/>
    </xf>
    <xf numFmtId="0" fontId="18" fillId="0" borderId="0" xfId="1221" applyFont="1" applyAlignment="1">
      <alignment horizontal="left" vertical="center"/>
      <protection/>
    </xf>
    <xf numFmtId="165" fontId="18" fillId="0" borderId="13" xfId="1222" applyNumberFormat="1" applyFont="1" applyBorder="1" applyAlignment="1">
      <alignment vertical="center"/>
      <protection/>
    </xf>
    <xf numFmtId="0" fontId="2" fillId="0" borderId="0" xfId="1215" applyFont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7" fillId="0" borderId="0" xfId="1215" applyFont="1" applyAlignment="1">
      <alignment horizontal="left" vertical="center"/>
      <protection/>
    </xf>
    <xf numFmtId="165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165" fontId="24" fillId="0" borderId="0" xfId="0" applyNumberFormat="1" applyFont="1" applyAlignment="1">
      <alignment horizontal="right"/>
    </xf>
    <xf numFmtId="0" fontId="7" fillId="0" borderId="0" xfId="1215" applyFont="1" applyAlignment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1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7" fillId="0" borderId="0" xfId="1223" applyFont="1" applyAlignment="1">
      <alignment vertical="center"/>
      <protection/>
    </xf>
    <xf numFmtId="0" fontId="7" fillId="0" borderId="0" xfId="1217" applyFont="1" applyAlignment="1">
      <alignment vertical="center"/>
      <protection/>
    </xf>
    <xf numFmtId="49" fontId="29" fillId="0" borderId="0" xfId="1218" applyNumberFormat="1" applyFont="1" applyAlignment="1">
      <alignment horizontal="right" vertical="center" wrapText="1"/>
      <protection/>
    </xf>
    <xf numFmtId="0" fontId="7" fillId="0" borderId="0" xfId="1217" applyFont="1">
      <alignment/>
      <protection/>
    </xf>
    <xf numFmtId="15" fontId="30" fillId="0" borderId="0" xfId="1215" applyNumberFormat="1" applyFont="1" applyAlignment="1">
      <alignment horizontal="center" vertical="center" wrapText="1"/>
      <protection/>
    </xf>
    <xf numFmtId="165" fontId="29" fillId="0" borderId="0" xfId="1218" applyNumberFormat="1" applyFont="1" applyAlignment="1">
      <alignment horizontal="right" vertical="center" wrapText="1"/>
      <protection/>
    </xf>
    <xf numFmtId="0" fontId="31" fillId="0" borderId="0" xfId="1217" applyFont="1" applyAlignment="1">
      <alignment horizontal="center"/>
      <protection/>
    </xf>
    <xf numFmtId="165" fontId="7" fillId="0" borderId="0" xfId="1217" applyNumberFormat="1" applyFont="1">
      <alignment/>
      <protection/>
    </xf>
    <xf numFmtId="0" fontId="6" fillId="0" borderId="0" xfId="1217" applyFont="1">
      <alignment/>
      <protection/>
    </xf>
    <xf numFmtId="165" fontId="6" fillId="0" borderId="12" xfId="1220" applyNumberFormat="1" applyFont="1" applyBorder="1" applyAlignment="1">
      <alignment horizontal="right"/>
      <protection/>
    </xf>
    <xf numFmtId="165" fontId="6" fillId="0" borderId="13" xfId="1220" applyNumberFormat="1" applyFont="1" applyBorder="1" applyAlignment="1">
      <alignment horizontal="right"/>
      <protection/>
    </xf>
    <xf numFmtId="165" fontId="6" fillId="0" borderId="15" xfId="1220" applyNumberFormat="1" applyFont="1" applyBorder="1" applyAlignment="1">
      <alignment horizontal="right"/>
      <protection/>
    </xf>
    <xf numFmtId="165" fontId="7" fillId="0" borderId="0" xfId="1217" applyNumberFormat="1" applyFont="1" applyAlignment="1">
      <alignment horizontal="right"/>
      <protection/>
    </xf>
    <xf numFmtId="0" fontId="7" fillId="0" borderId="0" xfId="12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1215" applyFont="1" applyAlignment="1">
      <alignment horizontal="left" vertical="center"/>
      <protection/>
    </xf>
    <xf numFmtId="0" fontId="9" fillId="0" borderId="0" xfId="1215" applyFont="1" applyAlignment="1">
      <alignment horizontal="right" vertical="center"/>
      <protection/>
    </xf>
    <xf numFmtId="0" fontId="15" fillId="0" borderId="0" xfId="1215" applyFont="1" applyAlignment="1">
      <alignment vertical="center"/>
      <protection/>
    </xf>
    <xf numFmtId="0" fontId="32" fillId="0" borderId="0" xfId="1217" applyFont="1">
      <alignment/>
      <protection/>
    </xf>
    <xf numFmtId="0" fontId="7" fillId="0" borderId="0" xfId="1218" applyFont="1" applyAlignment="1">
      <alignment vertical="top"/>
      <protection/>
    </xf>
    <xf numFmtId="0" fontId="7" fillId="0" borderId="0" xfId="1218" applyFont="1" applyAlignment="1">
      <alignment vertical="top"/>
      <protection/>
    </xf>
    <xf numFmtId="0" fontId="7" fillId="0" borderId="0" xfId="1218" applyFont="1" applyAlignment="1" applyProtection="1">
      <alignment vertical="top"/>
      <protection locked="0"/>
    </xf>
    <xf numFmtId="0" fontId="15" fillId="0" borderId="0" xfId="1218" applyFont="1" applyAlignment="1" applyProtection="1">
      <alignment vertical="top"/>
      <protection locked="0"/>
    </xf>
    <xf numFmtId="0" fontId="6" fillId="0" borderId="0" xfId="1218" applyFont="1" applyAlignment="1">
      <alignment vertical="center"/>
      <protection/>
    </xf>
    <xf numFmtId="165" fontId="7" fillId="0" borderId="0" xfId="1220" applyNumberFormat="1" applyFont="1" applyAlignment="1">
      <alignment horizontal="right"/>
      <protection/>
    </xf>
    <xf numFmtId="165" fontId="6" fillId="0" borderId="15" xfId="0" applyNumberFormat="1" applyFont="1" applyBorder="1" applyAlignment="1">
      <alignment horizontal="right"/>
    </xf>
    <xf numFmtId="165" fontId="6" fillId="0" borderId="0" xfId="1218" applyNumberFormat="1" applyFont="1" applyAlignment="1">
      <alignment vertical="center"/>
      <protection/>
    </xf>
    <xf numFmtId="0" fontId="6" fillId="0" borderId="13" xfId="1215" applyFont="1" applyBorder="1" applyAlignment="1">
      <alignment vertical="center"/>
      <protection/>
    </xf>
    <xf numFmtId="0" fontId="6" fillId="0" borderId="16" xfId="1215" applyFont="1" applyBorder="1" applyAlignment="1">
      <alignment vertical="center"/>
      <protection/>
    </xf>
    <xf numFmtId="0" fontId="4" fillId="0" borderId="0" xfId="0" applyFont="1" applyAlignment="1">
      <alignment/>
    </xf>
    <xf numFmtId="165" fontId="102" fillId="0" borderId="0" xfId="0" applyNumberFormat="1" applyFont="1" applyAlignment="1">
      <alignment/>
    </xf>
    <xf numFmtId="165" fontId="103" fillId="0" borderId="0" xfId="1220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104" fillId="0" borderId="0" xfId="0" applyFont="1" applyAlignment="1">
      <alignment horizontal="center" wrapText="1"/>
    </xf>
    <xf numFmtId="167" fontId="6" fillId="0" borderId="0" xfId="318" applyNumberFormat="1" applyFont="1" applyFill="1" applyBorder="1" applyAlignment="1" applyProtection="1">
      <alignment vertical="center"/>
      <protection/>
    </xf>
    <xf numFmtId="165" fontId="6" fillId="0" borderId="0" xfId="343" applyNumberFormat="1" applyFont="1" applyFill="1" applyBorder="1" applyAlignment="1">
      <alignment/>
    </xf>
    <xf numFmtId="9" fontId="6" fillId="0" borderId="0" xfId="1275" applyFont="1" applyFill="1" applyBorder="1" applyAlignment="1">
      <alignment horizontal="right"/>
    </xf>
    <xf numFmtId="165" fontId="27" fillId="0" borderId="0" xfId="343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1215" applyFont="1" applyAlignment="1">
      <alignment horizontal="right"/>
      <protection/>
    </xf>
    <xf numFmtId="0" fontId="7" fillId="0" borderId="0" xfId="0" applyFont="1" applyAlignment="1">
      <alignment horizontal="left" vertical="center" wrapText="1"/>
    </xf>
    <xf numFmtId="0" fontId="35" fillId="0" borderId="0" xfId="1217" applyFont="1">
      <alignment/>
      <protection/>
    </xf>
    <xf numFmtId="165" fontId="31" fillId="0" borderId="0" xfId="1217" applyNumberFormat="1" applyFont="1" applyAlignment="1">
      <alignment horizontal="center"/>
      <protection/>
    </xf>
    <xf numFmtId="0" fontId="4" fillId="0" borderId="13" xfId="1224" applyFont="1" applyBorder="1" applyAlignment="1">
      <alignment vertical="center"/>
      <protection/>
    </xf>
    <xf numFmtId="0" fontId="4" fillId="0" borderId="0" xfId="1224" applyFont="1" applyAlignment="1">
      <alignment vertical="center"/>
      <protection/>
    </xf>
    <xf numFmtId="0" fontId="4" fillId="0" borderId="16" xfId="1224" applyFont="1" applyBorder="1" applyAlignment="1">
      <alignment vertical="center"/>
      <protection/>
    </xf>
    <xf numFmtId="0" fontId="4" fillId="0" borderId="0" xfId="1224" applyFont="1" applyAlignment="1">
      <alignment horizontal="left" vertical="center"/>
      <protection/>
    </xf>
    <xf numFmtId="15" fontId="36" fillId="0" borderId="0" xfId="1215" applyNumberFormat="1" applyFont="1" applyAlignment="1">
      <alignment horizontal="center" vertical="center" wrapText="1"/>
      <protection/>
    </xf>
    <xf numFmtId="0" fontId="38" fillId="0" borderId="0" xfId="1223" applyFont="1" applyAlignment="1" quotePrefix="1">
      <alignment horizontal="left" vertical="center"/>
      <protection/>
    </xf>
    <xf numFmtId="0" fontId="10" fillId="0" borderId="0" xfId="1217" applyFont="1" applyAlignment="1">
      <alignment vertical="top" wrapText="1"/>
      <protection/>
    </xf>
    <xf numFmtId="0" fontId="11" fillId="0" borderId="0" xfId="1217" applyFont="1" applyAlignment="1">
      <alignment vertical="top" wrapText="1"/>
      <protection/>
    </xf>
    <xf numFmtId="0" fontId="7" fillId="0" borderId="0" xfId="0" applyFont="1" applyAlignment="1">
      <alignment/>
    </xf>
    <xf numFmtId="49" fontId="7" fillId="0" borderId="0" xfId="1217" applyNumberFormat="1" applyFont="1">
      <alignment/>
      <protection/>
    </xf>
    <xf numFmtId="0" fontId="10" fillId="0" borderId="0" xfId="1217" applyFont="1" applyAlignment="1">
      <alignment vertical="top"/>
      <protection/>
    </xf>
    <xf numFmtId="0" fontId="11" fillId="0" borderId="0" xfId="1217" applyFont="1" applyAlignment="1">
      <alignment vertical="top"/>
      <protection/>
    </xf>
    <xf numFmtId="0" fontId="31" fillId="0" borderId="0" xfId="1217" applyFont="1" applyAlignment="1">
      <alignment horizontal="center" vertical="center"/>
      <protection/>
    </xf>
    <xf numFmtId="168" fontId="31" fillId="0" borderId="0" xfId="1217" applyNumberFormat="1" applyFont="1" applyAlignment="1">
      <alignment horizontal="center"/>
      <protection/>
    </xf>
    <xf numFmtId="165" fontId="6" fillId="0" borderId="0" xfId="1217" applyNumberFormat="1" applyFont="1">
      <alignment/>
      <protection/>
    </xf>
    <xf numFmtId="165" fontId="6" fillId="0" borderId="0" xfId="1217" applyNumberFormat="1" applyFont="1" applyAlignment="1">
      <alignment horizontal="right"/>
      <protection/>
    </xf>
    <xf numFmtId="0" fontId="7" fillId="0" borderId="0" xfId="1217" applyFont="1" applyAlignment="1">
      <alignment vertical="top" wrapText="1"/>
      <protection/>
    </xf>
    <xf numFmtId="0" fontId="6" fillId="0" borderId="0" xfId="1217" applyFont="1" applyAlignment="1">
      <alignment wrapText="1"/>
      <protection/>
    </xf>
    <xf numFmtId="49" fontId="6" fillId="0" borderId="0" xfId="1217" applyNumberFormat="1" applyFont="1" applyAlignment="1">
      <alignment horizontal="center"/>
      <protection/>
    </xf>
    <xf numFmtId="49" fontId="7" fillId="0" borderId="0" xfId="1217" applyNumberFormat="1" applyFont="1" applyAlignment="1">
      <alignment horizontal="right"/>
      <protection/>
    </xf>
    <xf numFmtId="0" fontId="17" fillId="0" borderId="0" xfId="1225" applyFont="1" applyAlignment="1">
      <alignment horizontal="left" vertical="center"/>
      <protection/>
    </xf>
    <xf numFmtId="0" fontId="9" fillId="0" borderId="0" xfId="1215" applyFont="1" applyAlignment="1">
      <alignment vertical="center"/>
      <protection/>
    </xf>
    <xf numFmtId="0" fontId="33" fillId="0" borderId="0" xfId="1215" applyFont="1" applyAlignment="1">
      <alignment horizontal="right" vertical="center"/>
      <protection/>
    </xf>
    <xf numFmtId="0" fontId="15" fillId="0" borderId="0" xfId="0" applyFont="1" applyAlignment="1">
      <alignment horizontal="right"/>
    </xf>
    <xf numFmtId="0" fontId="9" fillId="0" borderId="0" xfId="1215" applyFont="1" applyAlignment="1">
      <alignment horizontal="left"/>
      <protection/>
    </xf>
    <xf numFmtId="0" fontId="31" fillId="0" borderId="0" xfId="1219" applyFont="1">
      <alignment/>
      <protection/>
    </xf>
    <xf numFmtId="0" fontId="7" fillId="0" borderId="0" xfId="1219" applyFont="1">
      <alignment/>
      <protection/>
    </xf>
    <xf numFmtId="0" fontId="9" fillId="0" borderId="0" xfId="1215" applyFont="1" applyAlignment="1">
      <alignment horizontal="right"/>
      <protection/>
    </xf>
    <xf numFmtId="165" fontId="34" fillId="0" borderId="0" xfId="1217" applyNumberFormat="1" applyFont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167" fontId="22" fillId="0" borderId="0" xfId="343" applyNumberFormat="1" applyFont="1" applyFill="1" applyBorder="1" applyAlignment="1">
      <alignment horizontal="right"/>
    </xf>
    <xf numFmtId="166" fontId="31" fillId="0" borderId="0" xfId="318" applyFont="1" applyFill="1" applyBorder="1" applyAlignment="1">
      <alignment horizontal="center"/>
    </xf>
    <xf numFmtId="0" fontId="13" fillId="0" borderId="0" xfId="0" applyFont="1" applyAlignment="1">
      <alignment/>
    </xf>
    <xf numFmtId="0" fontId="37" fillId="0" borderId="13" xfId="1215" applyFont="1" applyBorder="1" applyAlignment="1">
      <alignment horizontal="left" vertical="center"/>
      <protection/>
    </xf>
    <xf numFmtId="0" fontId="37" fillId="0" borderId="0" xfId="1215" applyFont="1" applyAlignment="1">
      <alignment horizontal="left" vertical="center"/>
      <protection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 horizontal="right"/>
    </xf>
    <xf numFmtId="0" fontId="32" fillId="0" borderId="0" xfId="1218" applyFont="1" applyAlignment="1">
      <alignment horizontal="left"/>
      <protection/>
    </xf>
    <xf numFmtId="0" fontId="32" fillId="0" borderId="0" xfId="1218" applyFont="1" applyAlignment="1">
      <alignment vertical="top"/>
      <protection/>
    </xf>
    <xf numFmtId="0" fontId="41" fillId="0" borderId="13" xfId="1215" applyFont="1" applyBorder="1" applyAlignment="1">
      <alignment horizontal="left" vertical="center"/>
      <protection/>
    </xf>
    <xf numFmtId="0" fontId="41" fillId="0" borderId="0" xfId="1215" applyFont="1" applyAlignment="1">
      <alignment horizontal="center" vertical="center"/>
      <protection/>
    </xf>
    <xf numFmtId="0" fontId="43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1" fillId="0" borderId="0" xfId="1218" applyFont="1" applyAlignment="1">
      <alignment vertical="center" wrapText="1"/>
      <protection/>
    </xf>
    <xf numFmtId="0" fontId="42" fillId="0" borderId="0" xfId="1218" applyFont="1" applyAlignment="1">
      <alignment vertical="center" wrapText="1"/>
      <protection/>
    </xf>
    <xf numFmtId="0" fontId="44" fillId="0" borderId="0" xfId="1218" applyFont="1" applyAlignment="1">
      <alignment vertical="center" wrapText="1"/>
      <protection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left" vertical="top" wrapText="1" indent="1"/>
    </xf>
    <xf numFmtId="0" fontId="43" fillId="0" borderId="0" xfId="0" applyFont="1" applyAlignment="1">
      <alignment horizontal="left" vertical="top" indent="1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1215" applyFont="1" applyAlignment="1">
      <alignment horizontal="left"/>
      <protection/>
    </xf>
    <xf numFmtId="0" fontId="44" fillId="0" borderId="0" xfId="1215" applyFont="1" applyAlignment="1">
      <alignment horizontal="right"/>
      <protection/>
    </xf>
    <xf numFmtId="0" fontId="46" fillId="0" borderId="0" xfId="1218" applyFont="1" applyAlignment="1">
      <alignment vertical="top"/>
      <protection/>
    </xf>
    <xf numFmtId="0" fontId="42" fillId="0" borderId="0" xfId="1218" applyFont="1" applyAlignment="1">
      <alignment horizontal="left"/>
      <protection/>
    </xf>
    <xf numFmtId="0" fontId="42" fillId="0" borderId="0" xfId="1218" applyFont="1" applyAlignment="1">
      <alignment vertical="top"/>
      <protection/>
    </xf>
    <xf numFmtId="0" fontId="32" fillId="0" borderId="13" xfId="1218" applyFont="1" applyBorder="1" applyAlignment="1">
      <alignment vertical="top"/>
      <protection/>
    </xf>
    <xf numFmtId="167" fontId="32" fillId="0" borderId="13" xfId="1218" applyNumberFormat="1" applyFont="1" applyBorder="1" applyAlignment="1">
      <alignment vertical="top"/>
      <protection/>
    </xf>
    <xf numFmtId="167" fontId="32" fillId="0" borderId="0" xfId="1218" applyNumberFormat="1" applyFont="1" applyAlignment="1">
      <alignment vertical="top"/>
      <protection/>
    </xf>
    <xf numFmtId="0" fontId="32" fillId="0" borderId="0" xfId="0" applyFont="1" applyAlignment="1">
      <alignment horizontal="left" vertical="center"/>
    </xf>
    <xf numFmtId="14" fontId="32" fillId="0" borderId="0" xfId="1218" applyNumberFormat="1" applyFont="1" applyAlignment="1">
      <alignment vertical="top"/>
      <protection/>
    </xf>
    <xf numFmtId="0" fontId="32" fillId="0" borderId="0" xfId="1218" applyFont="1" applyAlignment="1">
      <alignment horizontal="center" vertical="center"/>
      <protection/>
    </xf>
    <xf numFmtId="167" fontId="37" fillId="0" borderId="0" xfId="1218" applyNumberFormat="1" applyFont="1" applyAlignment="1">
      <alignment horizontal="center" vertical="center" wrapText="1"/>
      <protection/>
    </xf>
    <xf numFmtId="0" fontId="32" fillId="0" borderId="0" xfId="1218" applyFont="1" applyAlignment="1" applyProtection="1">
      <alignment vertical="top"/>
      <protection locked="0"/>
    </xf>
    <xf numFmtId="167" fontId="32" fillId="0" borderId="0" xfId="1218" applyNumberFormat="1" applyFont="1" applyAlignment="1" applyProtection="1">
      <alignment vertical="top"/>
      <protection locked="0"/>
    </xf>
    <xf numFmtId="0" fontId="37" fillId="0" borderId="0" xfId="0" applyFont="1" applyAlignment="1">
      <alignment horizontal="right"/>
    </xf>
    <xf numFmtId="0" fontId="39" fillId="0" borderId="0" xfId="1218" applyFont="1" applyAlignment="1" applyProtection="1">
      <alignment vertical="top"/>
      <protection locked="0"/>
    </xf>
    <xf numFmtId="167" fontId="37" fillId="0" borderId="0" xfId="0" applyNumberFormat="1" applyFont="1" applyAlignment="1">
      <alignment horizontal="right"/>
    </xf>
    <xf numFmtId="0" fontId="40" fillId="0" borderId="0" xfId="1218" applyFont="1" applyAlignment="1">
      <alignment vertical="center"/>
      <protection/>
    </xf>
    <xf numFmtId="167" fontId="39" fillId="0" borderId="0" xfId="343" applyNumberFormat="1" applyFont="1" applyFill="1" applyBorder="1" applyAlignment="1" applyProtection="1">
      <alignment horizontal="right"/>
      <protection/>
    </xf>
    <xf numFmtId="167" fontId="32" fillId="0" borderId="0" xfId="343" applyNumberFormat="1" applyFont="1" applyFill="1" applyBorder="1" applyAlignment="1" applyProtection="1">
      <alignment horizontal="right"/>
      <protection/>
    </xf>
    <xf numFmtId="167" fontId="40" fillId="0" borderId="0" xfId="1218" applyNumberFormat="1" applyFont="1" applyAlignment="1">
      <alignment vertical="center"/>
      <protection/>
    </xf>
    <xf numFmtId="167" fontId="39" fillId="0" borderId="0" xfId="343" applyNumberFormat="1" applyFont="1" applyFill="1" applyBorder="1" applyAlignment="1" applyProtection="1">
      <alignment vertical="center"/>
      <protection/>
    </xf>
    <xf numFmtId="167" fontId="39" fillId="0" borderId="0" xfId="1218" applyNumberFormat="1" applyFont="1" applyAlignment="1">
      <alignment vertical="center"/>
      <protection/>
    </xf>
    <xf numFmtId="167" fontId="32" fillId="0" borderId="0" xfId="1218" applyNumberFormat="1" applyFont="1" applyAlignment="1">
      <alignment horizontal="right"/>
      <protection/>
    </xf>
    <xf numFmtId="167" fontId="37" fillId="0" borderId="0" xfId="1218" applyNumberFormat="1" applyFont="1" applyAlignment="1">
      <alignment horizontal="right"/>
      <protection/>
    </xf>
    <xf numFmtId="167" fontId="37" fillId="0" borderId="0" xfId="1218" applyNumberFormat="1" applyFont="1" applyAlignment="1">
      <alignment vertical="center"/>
      <protection/>
    </xf>
    <xf numFmtId="0" fontId="37" fillId="0" borderId="0" xfId="1218" applyFont="1" applyAlignment="1">
      <alignment vertical="center"/>
      <protection/>
    </xf>
    <xf numFmtId="166" fontId="37" fillId="0" borderId="0" xfId="1218" applyNumberFormat="1" applyFont="1" applyAlignment="1">
      <alignment vertical="center"/>
      <protection/>
    </xf>
    <xf numFmtId="167" fontId="32" fillId="0" borderId="0" xfId="318" applyNumberFormat="1" applyFont="1" applyFill="1" applyBorder="1" applyAlignment="1" applyProtection="1">
      <alignment horizontal="right"/>
      <protection/>
    </xf>
    <xf numFmtId="167" fontId="37" fillId="0" borderId="15" xfId="1218" applyNumberFormat="1" applyFont="1" applyBorder="1" applyAlignment="1">
      <alignment horizontal="right"/>
      <protection/>
    </xf>
    <xf numFmtId="167" fontId="37" fillId="0" borderId="0" xfId="318" applyNumberFormat="1" applyFont="1" applyFill="1" applyBorder="1" applyAlignment="1" applyProtection="1">
      <alignment vertical="center"/>
      <protection/>
    </xf>
    <xf numFmtId="167" fontId="32" fillId="0" borderId="0" xfId="318" applyNumberFormat="1" applyFont="1" applyFill="1" applyBorder="1" applyAlignment="1" applyProtection="1">
      <alignment vertical="center"/>
      <protection/>
    </xf>
    <xf numFmtId="167" fontId="37" fillId="0" borderId="0" xfId="318" applyNumberFormat="1" applyFont="1" applyFill="1" applyBorder="1" applyAlignment="1" applyProtection="1">
      <alignment horizontal="right"/>
      <protection/>
    </xf>
    <xf numFmtId="167" fontId="37" fillId="0" borderId="13" xfId="318" applyNumberFormat="1" applyFont="1" applyFill="1" applyBorder="1" applyAlignment="1" applyProtection="1">
      <alignment vertical="center"/>
      <protection/>
    </xf>
    <xf numFmtId="167" fontId="37" fillId="0" borderId="13" xfId="318" applyNumberFormat="1" applyFont="1" applyFill="1" applyBorder="1" applyAlignment="1" applyProtection="1">
      <alignment horizontal="right"/>
      <protection/>
    </xf>
    <xf numFmtId="167" fontId="37" fillId="0" borderId="13" xfId="343" applyNumberFormat="1" applyFont="1" applyFill="1" applyBorder="1" applyAlignment="1" applyProtection="1">
      <alignment horizontal="right"/>
      <protection/>
    </xf>
    <xf numFmtId="167" fontId="32" fillId="0" borderId="0" xfId="1218" applyNumberFormat="1" applyFont="1" applyAlignment="1">
      <alignment vertical="center"/>
      <protection/>
    </xf>
    <xf numFmtId="0" fontId="32" fillId="0" borderId="0" xfId="1218" applyFont="1" applyAlignment="1">
      <alignment vertical="center"/>
      <protection/>
    </xf>
    <xf numFmtId="0" fontId="4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65" fontId="32" fillId="0" borderId="0" xfId="0" applyNumberFormat="1" applyFont="1" applyAlignment="1">
      <alignment horizontal="right"/>
    </xf>
    <xf numFmtId="167" fontId="32" fillId="0" borderId="0" xfId="0" applyNumberFormat="1" applyFont="1" applyAlignment="1">
      <alignment horizontal="right"/>
    </xf>
    <xf numFmtId="167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40" fillId="0" borderId="0" xfId="1215" applyFont="1" applyAlignment="1">
      <alignment vertical="center"/>
      <protection/>
    </xf>
    <xf numFmtId="0" fontId="32" fillId="0" borderId="0" xfId="1218" applyFont="1" applyAlignment="1">
      <alignment horizontal="right"/>
      <protection/>
    </xf>
    <xf numFmtId="0" fontId="39" fillId="0" borderId="0" xfId="1215" applyFont="1" applyAlignment="1">
      <alignment horizontal="right" vertical="center"/>
      <protection/>
    </xf>
    <xf numFmtId="0" fontId="40" fillId="0" borderId="0" xfId="1215" applyFont="1" applyAlignment="1" quotePrefix="1">
      <alignment horizontal="left"/>
      <protection/>
    </xf>
    <xf numFmtId="0" fontId="40" fillId="0" borderId="0" xfId="1218" applyFont="1" applyAlignment="1" quotePrefix="1">
      <alignment horizontal="right" vertical="top"/>
      <protection/>
    </xf>
    <xf numFmtId="0" fontId="40" fillId="0" borderId="0" xfId="1218" applyFont="1" applyAlignment="1">
      <alignment vertical="top"/>
      <protection/>
    </xf>
    <xf numFmtId="0" fontId="2" fillId="0" borderId="0" xfId="0" applyFont="1" applyAlignment="1">
      <alignment horizontal="center" vertical="top"/>
    </xf>
    <xf numFmtId="0" fontId="2" fillId="0" borderId="0" xfId="1218" applyFont="1" applyAlignment="1">
      <alignment horizontal="center" vertical="top" wrapText="1"/>
      <protection/>
    </xf>
    <xf numFmtId="0" fontId="4" fillId="0" borderId="0" xfId="1218" applyFont="1" applyAlignment="1">
      <alignment vertical="top"/>
      <protection/>
    </xf>
    <xf numFmtId="167" fontId="4" fillId="0" borderId="0" xfId="1218" applyNumberFormat="1" applyFont="1" applyAlignment="1">
      <alignment vertical="top"/>
      <protection/>
    </xf>
    <xf numFmtId="0" fontId="4" fillId="0" borderId="0" xfId="1218" applyFont="1" applyAlignment="1" applyProtection="1">
      <alignment vertical="top"/>
      <protection locked="0"/>
    </xf>
    <xf numFmtId="0" fontId="4" fillId="0" borderId="0" xfId="0" applyFont="1" applyAlignment="1">
      <alignment horizontal="center" vertical="top"/>
    </xf>
    <xf numFmtId="167" fontId="4" fillId="0" borderId="0" xfId="1218" applyNumberFormat="1" applyFont="1" applyAlignment="1" applyProtection="1">
      <alignment vertical="top"/>
      <protection locked="0"/>
    </xf>
    <xf numFmtId="0" fontId="2" fillId="0" borderId="0" xfId="1218" applyFont="1" applyAlignment="1">
      <alignment horizontal="right" wrapText="1"/>
      <protection/>
    </xf>
    <xf numFmtId="167" fontId="18" fillId="0" borderId="12" xfId="343" applyNumberFormat="1" applyFont="1" applyFill="1" applyBorder="1" applyAlignment="1">
      <alignment vertical="center"/>
    </xf>
    <xf numFmtId="167" fontId="6" fillId="0" borderId="0" xfId="1218" applyNumberFormat="1" applyFont="1" applyAlignment="1">
      <alignment vertical="center"/>
      <protection/>
    </xf>
    <xf numFmtId="0" fontId="2" fillId="0" borderId="0" xfId="121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/>
    </xf>
    <xf numFmtId="0" fontId="41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7" fontId="32" fillId="0" borderId="13" xfId="318" applyNumberFormat="1" applyFont="1" applyFill="1" applyBorder="1" applyAlignment="1" applyProtection="1">
      <alignment vertical="center"/>
      <protection/>
    </xf>
    <xf numFmtId="0" fontId="7" fillId="0" borderId="0" xfId="1217" applyFont="1" applyAlignment="1">
      <alignment vertical="top"/>
      <protection/>
    </xf>
    <xf numFmtId="167" fontId="0" fillId="0" borderId="0" xfId="0" applyNumberFormat="1" applyAlignment="1">
      <alignment/>
    </xf>
    <xf numFmtId="167" fontId="32" fillId="0" borderId="13" xfId="318" applyNumberFormat="1" applyFont="1" applyFill="1" applyBorder="1" applyAlignment="1" applyProtection="1">
      <alignment horizontal="right"/>
      <protection/>
    </xf>
    <xf numFmtId="167" fontId="32" fillId="0" borderId="16" xfId="318" applyNumberFormat="1" applyFont="1" applyFill="1" applyBorder="1" applyAlignment="1" applyProtection="1">
      <alignment vertical="center"/>
      <protection/>
    </xf>
    <xf numFmtId="167" fontId="37" fillId="0" borderId="16" xfId="31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167" fontId="105" fillId="0" borderId="0" xfId="343" applyNumberFormat="1" applyFont="1" applyFill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top" wrapText="1"/>
    </xf>
    <xf numFmtId="0" fontId="7" fillId="0" borderId="0" xfId="1221" applyFont="1" applyAlignment="1">
      <alignment horizontal="left" vertical="center" wrapText="1"/>
      <protection/>
    </xf>
    <xf numFmtId="164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43" fillId="0" borderId="0" xfId="0" applyFont="1" applyAlignment="1">
      <alignment vertical="top"/>
    </xf>
    <xf numFmtId="167" fontId="32" fillId="0" borderId="0" xfId="318" applyNumberFormat="1" applyFont="1" applyFill="1" applyBorder="1" applyAlignment="1" applyProtection="1">
      <alignment horizontal="center"/>
      <protection/>
    </xf>
    <xf numFmtId="0" fontId="106" fillId="0" borderId="0" xfId="0" applyFont="1" applyAlignment="1">
      <alignment horizontal="center" vertical="center"/>
    </xf>
    <xf numFmtId="0" fontId="6" fillId="0" borderId="0" xfId="1217" applyFont="1" applyAlignment="1">
      <alignment horizontal="left" wrapText="1"/>
      <protection/>
    </xf>
    <xf numFmtId="0" fontId="8" fillId="0" borderId="0" xfId="0" applyFont="1" applyAlignment="1">
      <alignment horizontal="center" vertical="center"/>
    </xf>
    <xf numFmtId="167" fontId="105" fillId="0" borderId="0" xfId="318" applyNumberFormat="1" applyFont="1" applyFill="1" applyBorder="1" applyAlignment="1">
      <alignment horizontal="right"/>
    </xf>
    <xf numFmtId="167" fontId="32" fillId="0" borderId="0" xfId="344" applyNumberFormat="1" applyFont="1" applyFill="1" applyBorder="1" applyAlignment="1" applyProtection="1">
      <alignment horizontal="right"/>
      <protection/>
    </xf>
    <xf numFmtId="167" fontId="37" fillId="0" borderId="0" xfId="344" applyNumberFormat="1" applyFont="1" applyFill="1" applyBorder="1" applyAlignment="1" applyProtection="1">
      <alignment vertical="center"/>
      <protection/>
    </xf>
    <xf numFmtId="167" fontId="37" fillId="0" borderId="0" xfId="344" applyNumberFormat="1" applyFont="1" applyFill="1" applyBorder="1" applyAlignment="1" applyProtection="1">
      <alignment horizontal="right"/>
      <protection/>
    </xf>
    <xf numFmtId="167" fontId="32" fillId="0" borderId="0" xfId="344" applyNumberFormat="1" applyFont="1" applyFill="1" applyBorder="1" applyAlignment="1" applyProtection="1">
      <alignment vertical="center"/>
      <protection/>
    </xf>
    <xf numFmtId="0" fontId="2" fillId="0" borderId="0" xfId="1221" applyFont="1" applyAlignment="1">
      <alignment horizontal="center" vertical="center"/>
      <protection/>
    </xf>
    <xf numFmtId="0" fontId="107" fillId="0" borderId="0" xfId="0" applyFont="1" applyAlignment="1">
      <alignment/>
    </xf>
    <xf numFmtId="0" fontId="43" fillId="0" borderId="0" xfId="1218" applyFont="1" applyAlignment="1">
      <alignment vertical="top"/>
      <protection/>
    </xf>
    <xf numFmtId="2" fontId="4" fillId="0" borderId="0" xfId="0" applyNumberFormat="1" applyFont="1" applyAlignment="1">
      <alignment horizontal="center"/>
    </xf>
    <xf numFmtId="0" fontId="22" fillId="0" borderId="0" xfId="0" applyFont="1" applyAlignment="1">
      <alignment horizontal="left" vertical="center"/>
    </xf>
    <xf numFmtId="167" fontId="32" fillId="0" borderId="15" xfId="1218" applyNumberFormat="1" applyFont="1" applyBorder="1" applyAlignment="1">
      <alignment horizontal="right"/>
      <protection/>
    </xf>
    <xf numFmtId="0" fontId="54" fillId="0" borderId="0" xfId="1218" applyFont="1" applyAlignment="1">
      <alignment horizontal="right" vertical="top" wrapText="1"/>
      <protection/>
    </xf>
    <xf numFmtId="0" fontId="55" fillId="0" borderId="0" xfId="976" applyFont="1" applyAlignment="1">
      <alignment horizontal="right" vertical="top"/>
      <protection/>
    </xf>
    <xf numFmtId="167" fontId="37" fillId="0" borderId="13" xfId="1218" applyNumberFormat="1" applyFont="1" applyBorder="1" applyAlignment="1">
      <alignment horizontal="right"/>
      <protection/>
    </xf>
    <xf numFmtId="167" fontId="32" fillId="0" borderId="13" xfId="1218" applyNumberFormat="1" applyFont="1" applyBorder="1" applyAlignment="1">
      <alignment horizontal="right"/>
      <protection/>
    </xf>
    <xf numFmtId="164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932" applyFont="1">
      <alignment/>
      <protection/>
    </xf>
    <xf numFmtId="0" fontId="7" fillId="0" borderId="0" xfId="932" applyFont="1">
      <alignment/>
      <protection/>
    </xf>
    <xf numFmtId="0" fontId="6" fillId="0" borderId="0" xfId="1215" applyFont="1" applyAlignment="1">
      <alignment vertical="center"/>
      <protection/>
    </xf>
    <xf numFmtId="0" fontId="6" fillId="0" borderId="0" xfId="0" applyFont="1" applyAlignment="1">
      <alignment horizontal="right"/>
    </xf>
    <xf numFmtId="9" fontId="6" fillId="0" borderId="0" xfId="1276" applyFont="1" applyFill="1" applyBorder="1" applyAlignment="1">
      <alignment horizontal="right"/>
    </xf>
    <xf numFmtId="168" fontId="6" fillId="0" borderId="0" xfId="1221" applyNumberFormat="1" applyFont="1" applyAlignment="1">
      <alignment horizontal="right" vertical="center" wrapText="1"/>
      <protection/>
    </xf>
    <xf numFmtId="165" fontId="7" fillId="0" borderId="0" xfId="1220" applyNumberFormat="1" applyFont="1" applyAlignment="1">
      <alignment horizontal="center" vertical="center"/>
      <protection/>
    </xf>
    <xf numFmtId="165" fontId="7" fillId="0" borderId="0" xfId="1217" applyNumberFormat="1" applyFont="1" applyAlignment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7" fillId="0" borderId="0" xfId="1217" applyFont="1" applyAlignment="1">
      <alignment vertical="top" wrapText="1"/>
      <protection/>
    </xf>
    <xf numFmtId="168" fontId="6" fillId="34" borderId="0" xfId="1221" applyNumberFormat="1" applyFont="1" applyFill="1" applyAlignment="1">
      <alignment horizontal="right" vertical="center" wrapText="1"/>
      <protection/>
    </xf>
    <xf numFmtId="0" fontId="1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2" fillId="0" borderId="0" xfId="121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/>
    </xf>
    <xf numFmtId="0" fontId="54" fillId="0" borderId="0" xfId="1218" applyFont="1" applyAlignment="1">
      <alignment horizontal="right" vertical="top" wrapText="1"/>
      <protection/>
    </xf>
    <xf numFmtId="0" fontId="55" fillId="0" borderId="0" xfId="976" applyFont="1" applyAlignment="1">
      <alignment horizontal="right" vertical="top"/>
      <protection/>
    </xf>
    <xf numFmtId="0" fontId="6" fillId="0" borderId="0" xfId="1215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37" fillId="0" borderId="0" xfId="1221" applyFont="1" applyAlignment="1">
      <alignment horizontal="center" vertical="center"/>
      <protection/>
    </xf>
    <xf numFmtId="0" fontId="42" fillId="0" borderId="0" xfId="1218" applyFont="1">
      <alignment/>
      <protection/>
    </xf>
    <xf numFmtId="0" fontId="42" fillId="0" borderId="0" xfId="0" applyFont="1" applyAlignment="1">
      <alignment/>
    </xf>
  </cellXfs>
  <cellStyles count="135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2 5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" xfId="36"/>
    <cellStyle name="20% - Accent2 2" xfId="37"/>
    <cellStyle name="20% - Accent2 2 2" xfId="38"/>
    <cellStyle name="20% - Accent2 2 2 2" xfId="39"/>
    <cellStyle name="20% - Accent2 2 2 2 2" xfId="40"/>
    <cellStyle name="20% - Accent2 2 2 3" xfId="41"/>
    <cellStyle name="20% - Accent2 2 3" xfId="42"/>
    <cellStyle name="20% - Accent2 2 3 2" xfId="43"/>
    <cellStyle name="20% - Accent2 2 4" xfId="44"/>
    <cellStyle name="20% - Accent2 2 5" xfId="45"/>
    <cellStyle name="20% - Accent2 3" xfId="46"/>
    <cellStyle name="20% - Accent2 3 2" xfId="47"/>
    <cellStyle name="20% - Accent2 3 2 2" xfId="48"/>
    <cellStyle name="20% - Accent2 3 3" xfId="49"/>
    <cellStyle name="20% - Accent2 4" xfId="50"/>
    <cellStyle name="20% - Accent2 4 2" xfId="51"/>
    <cellStyle name="20% - Accent2 5" xfId="52"/>
    <cellStyle name="20% - Accent2 5 2" xfId="53"/>
    <cellStyle name="20% - Accent2 6" xfId="54"/>
    <cellStyle name="20% - Accent2 6 2" xfId="55"/>
    <cellStyle name="20% - Accent2 7" xfId="56"/>
    <cellStyle name="20% - Accent3" xfId="57"/>
    <cellStyle name="20% - Accent3 2" xfId="58"/>
    <cellStyle name="20% - Accent3 2 2" xfId="59"/>
    <cellStyle name="20% - Accent3 2 2 2" xfId="60"/>
    <cellStyle name="20% - Accent3 2 2 2 2" xfId="61"/>
    <cellStyle name="20% - Accent3 2 2 3" xfId="62"/>
    <cellStyle name="20% - Accent3 2 3" xfId="63"/>
    <cellStyle name="20% - Accent3 2 3 2" xfId="64"/>
    <cellStyle name="20% - Accent3 2 4" xfId="65"/>
    <cellStyle name="20% - Accent3 2 5" xfId="66"/>
    <cellStyle name="20% - Accent3 3" xfId="67"/>
    <cellStyle name="20% - Accent3 3 2" xfId="68"/>
    <cellStyle name="20% - Accent3 3 2 2" xfId="69"/>
    <cellStyle name="20% - Accent3 3 3" xfId="70"/>
    <cellStyle name="20% - Accent3 4" xfId="71"/>
    <cellStyle name="20% - Accent3 4 2" xfId="72"/>
    <cellStyle name="20% - Accent3 5" xfId="73"/>
    <cellStyle name="20% - Accent3 5 2" xfId="74"/>
    <cellStyle name="20% - Accent3 6" xfId="75"/>
    <cellStyle name="20% - Accent3 6 2" xfId="76"/>
    <cellStyle name="20% - Accent3 7" xfId="77"/>
    <cellStyle name="20% - Accent4" xfId="78"/>
    <cellStyle name="20% - Accent4 2" xfId="79"/>
    <cellStyle name="20% - Accent4 2 2" xfId="80"/>
    <cellStyle name="20% - Accent4 2 2 2" xfId="81"/>
    <cellStyle name="20% - Accent4 2 2 2 2" xfId="82"/>
    <cellStyle name="20% - Accent4 2 2 3" xfId="83"/>
    <cellStyle name="20% - Accent4 2 3" xfId="84"/>
    <cellStyle name="20% - Accent4 2 3 2" xfId="85"/>
    <cellStyle name="20% - Accent4 2 4" xfId="86"/>
    <cellStyle name="20% - Accent4 2 5" xfId="87"/>
    <cellStyle name="20% - Accent4 3" xfId="88"/>
    <cellStyle name="20% - Accent4 3 2" xfId="89"/>
    <cellStyle name="20% - Accent4 3 2 2" xfId="90"/>
    <cellStyle name="20% - Accent4 3 3" xfId="91"/>
    <cellStyle name="20% - Accent4 4" xfId="92"/>
    <cellStyle name="20% - Accent4 4 2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5" xfId="99"/>
    <cellStyle name="20% - Accent5 2" xfId="100"/>
    <cellStyle name="20% - Accent5 2 2" xfId="101"/>
    <cellStyle name="20% - Accent5 2 2 2" xfId="102"/>
    <cellStyle name="20% - Accent5 2 2 2 2" xfId="103"/>
    <cellStyle name="20% - Accent5 2 2 3" xfId="104"/>
    <cellStyle name="20% - Accent5 2 3" xfId="105"/>
    <cellStyle name="20% - Accent5 2 3 2" xfId="106"/>
    <cellStyle name="20% - Accent5 2 4" xfId="107"/>
    <cellStyle name="20% - Accent5 2 5" xfId="108"/>
    <cellStyle name="20% - Accent5 3" xfId="109"/>
    <cellStyle name="20% - Accent5 3 2" xfId="110"/>
    <cellStyle name="20% - Accent5 3 2 2" xfId="111"/>
    <cellStyle name="20% - Accent5 3 3" xfId="112"/>
    <cellStyle name="20% - Accent5 4" xfId="113"/>
    <cellStyle name="20% - Accent5 4 2" xfId="114"/>
    <cellStyle name="20% - Accent5 5" xfId="115"/>
    <cellStyle name="20% - Accent5 5 2" xfId="116"/>
    <cellStyle name="20% - Accent5 6" xfId="117"/>
    <cellStyle name="20% - Accent5 6 2" xfId="118"/>
    <cellStyle name="20% - Accent5 7" xfId="119"/>
    <cellStyle name="20% - Accent6" xfId="120"/>
    <cellStyle name="20% - Accent6 2" xfId="121"/>
    <cellStyle name="20% - Accent6 2 2" xfId="122"/>
    <cellStyle name="20% - Accent6 2 2 2" xfId="123"/>
    <cellStyle name="20% - Accent6 2 2 2 2" xfId="124"/>
    <cellStyle name="20% - Accent6 2 2 3" xfId="125"/>
    <cellStyle name="20% - Accent6 2 3" xfId="126"/>
    <cellStyle name="20% - Accent6 2 3 2" xfId="127"/>
    <cellStyle name="20% - Accent6 2 4" xfId="128"/>
    <cellStyle name="20% - Accent6 2 5" xfId="129"/>
    <cellStyle name="20% - Accent6 3" xfId="130"/>
    <cellStyle name="20% - Accent6 3 2" xfId="131"/>
    <cellStyle name="20% - Accent6 3 2 2" xfId="132"/>
    <cellStyle name="20% - Accent6 3 3" xfId="133"/>
    <cellStyle name="20% - Accent6 4" xfId="134"/>
    <cellStyle name="20% - Accent6 4 2" xfId="135"/>
    <cellStyle name="20% - Accent6 5" xfId="136"/>
    <cellStyle name="20% - Accent6 5 2" xfId="137"/>
    <cellStyle name="20% - Accent6 6" xfId="138"/>
    <cellStyle name="20% - Accent6 6 2" xfId="139"/>
    <cellStyle name="20% - Accent6 7" xfId="140"/>
    <cellStyle name="40% - Accent1" xfId="141"/>
    <cellStyle name="40% - Accent1 2" xfId="142"/>
    <cellStyle name="40% - Accent1 2 2" xfId="143"/>
    <cellStyle name="40% - Accent1 2 2 2" xfId="144"/>
    <cellStyle name="40% - Accent1 2 2 2 2" xfId="145"/>
    <cellStyle name="40% - Accent1 2 2 3" xfId="146"/>
    <cellStyle name="40% - Accent1 2 3" xfId="147"/>
    <cellStyle name="40% - Accent1 2 3 2" xfId="148"/>
    <cellStyle name="40% - Accent1 2 4" xfId="149"/>
    <cellStyle name="40% - Accent1 2 5" xfId="150"/>
    <cellStyle name="40% - Accent1 3" xfId="151"/>
    <cellStyle name="40% - Accent1 3 2" xfId="152"/>
    <cellStyle name="40% - Accent1 3 2 2" xfId="153"/>
    <cellStyle name="40% - Accent1 3 3" xfId="154"/>
    <cellStyle name="40% - Accent1 4" xfId="155"/>
    <cellStyle name="40% - Accent1 4 2" xfId="156"/>
    <cellStyle name="40% - Accent1 5" xfId="157"/>
    <cellStyle name="40% - Accent1 5 2" xfId="158"/>
    <cellStyle name="40% - Accent1 6" xfId="159"/>
    <cellStyle name="40% - Accent1 6 2" xfId="160"/>
    <cellStyle name="40% - Accent1 7" xfId="161"/>
    <cellStyle name="40% - Accent2" xfId="162"/>
    <cellStyle name="40% - Accent2 2" xfId="163"/>
    <cellStyle name="40% - Accent2 2 2" xfId="164"/>
    <cellStyle name="40% - Accent2 2 2 2" xfId="165"/>
    <cellStyle name="40% - Accent2 2 2 2 2" xfId="166"/>
    <cellStyle name="40% - Accent2 2 2 3" xfId="167"/>
    <cellStyle name="40% - Accent2 2 3" xfId="168"/>
    <cellStyle name="40% - Accent2 2 3 2" xfId="169"/>
    <cellStyle name="40% - Accent2 2 4" xfId="170"/>
    <cellStyle name="40% - Accent2 2 5" xfId="171"/>
    <cellStyle name="40% - Accent2 3" xfId="172"/>
    <cellStyle name="40% - Accent2 3 2" xfId="173"/>
    <cellStyle name="40% - Accent2 3 2 2" xfId="174"/>
    <cellStyle name="40% - Accent2 3 3" xfId="175"/>
    <cellStyle name="40% - Accent2 4" xfId="176"/>
    <cellStyle name="40% - Accent2 4 2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3" xfId="183"/>
    <cellStyle name="40% - Accent3 2" xfId="184"/>
    <cellStyle name="40% - Accent3 2 2" xfId="185"/>
    <cellStyle name="40% - Accent3 2 2 2" xfId="186"/>
    <cellStyle name="40% - Accent3 2 2 2 2" xfId="187"/>
    <cellStyle name="40% - Accent3 2 2 3" xfId="188"/>
    <cellStyle name="40% - Accent3 2 3" xfId="189"/>
    <cellStyle name="40% - Accent3 2 3 2" xfId="190"/>
    <cellStyle name="40% - Accent3 2 4" xfId="191"/>
    <cellStyle name="40% - Accent3 2 5" xfId="192"/>
    <cellStyle name="40% - Accent3 3" xfId="193"/>
    <cellStyle name="40% - Accent3 3 2" xfId="194"/>
    <cellStyle name="40% - Accent3 3 2 2" xfId="195"/>
    <cellStyle name="40% - Accent3 3 3" xfId="196"/>
    <cellStyle name="40% - Accent3 4" xfId="197"/>
    <cellStyle name="40% - Accent3 4 2" xfId="198"/>
    <cellStyle name="40% - Accent3 5" xfId="199"/>
    <cellStyle name="40% - Accent3 5 2" xfId="200"/>
    <cellStyle name="40% - Accent3 6" xfId="201"/>
    <cellStyle name="40% - Accent3 6 2" xfId="202"/>
    <cellStyle name="40% - Accent3 7" xfId="203"/>
    <cellStyle name="40% - Accent4" xfId="204"/>
    <cellStyle name="40% - Accent4 2" xfId="205"/>
    <cellStyle name="40% - Accent4 2 2" xfId="206"/>
    <cellStyle name="40% - Accent4 2 2 2" xfId="207"/>
    <cellStyle name="40% - Accent4 2 2 2 2" xfId="208"/>
    <cellStyle name="40% - Accent4 2 2 3" xfId="209"/>
    <cellStyle name="40% - Accent4 2 3" xfId="210"/>
    <cellStyle name="40% - Accent4 2 3 2" xfId="211"/>
    <cellStyle name="40% - Accent4 2 4" xfId="212"/>
    <cellStyle name="40% - Accent4 2 5" xfId="213"/>
    <cellStyle name="40% - Accent4 3" xfId="214"/>
    <cellStyle name="40% - Accent4 3 2" xfId="215"/>
    <cellStyle name="40% - Accent4 3 2 2" xfId="216"/>
    <cellStyle name="40% - Accent4 3 3" xfId="217"/>
    <cellStyle name="40% - Accent4 4" xfId="218"/>
    <cellStyle name="40% - Accent4 4 2" xfId="219"/>
    <cellStyle name="40% - Accent4 5" xfId="220"/>
    <cellStyle name="40% - Accent4 5 2" xfId="221"/>
    <cellStyle name="40% - Accent4 6" xfId="222"/>
    <cellStyle name="40% - Accent4 6 2" xfId="223"/>
    <cellStyle name="40% - Accent4 7" xfId="224"/>
    <cellStyle name="40% - Accent5" xfId="225"/>
    <cellStyle name="40% - Accent5 2" xfId="226"/>
    <cellStyle name="40% - Accent5 2 2" xfId="227"/>
    <cellStyle name="40% - Accent5 2 2 2" xfId="228"/>
    <cellStyle name="40% - Accent5 2 2 2 2" xfId="229"/>
    <cellStyle name="40% - Accent5 2 2 3" xfId="230"/>
    <cellStyle name="40% - Accent5 2 3" xfId="231"/>
    <cellStyle name="40% - Accent5 2 3 2" xfId="232"/>
    <cellStyle name="40% - Accent5 2 4" xfId="233"/>
    <cellStyle name="40% - Accent5 2 5" xfId="234"/>
    <cellStyle name="40% - Accent5 3" xfId="235"/>
    <cellStyle name="40% - Accent5 3 2" xfId="236"/>
    <cellStyle name="40% - Accent5 3 2 2" xfId="237"/>
    <cellStyle name="40% - Accent5 3 3" xfId="238"/>
    <cellStyle name="40% - Accent5 4" xfId="239"/>
    <cellStyle name="40% - Accent5 4 2" xfId="240"/>
    <cellStyle name="40% - Accent5 5" xfId="241"/>
    <cellStyle name="40% - Accent5 5 2" xfId="242"/>
    <cellStyle name="40% - Accent5 6" xfId="243"/>
    <cellStyle name="40% - Accent5 6 2" xfId="244"/>
    <cellStyle name="40% - Accent5 7" xfId="245"/>
    <cellStyle name="40% - Accent6" xfId="246"/>
    <cellStyle name="40% - Accent6 2" xfId="247"/>
    <cellStyle name="40% - Accent6 2 2" xfId="248"/>
    <cellStyle name="40% - Accent6 2 2 2" xfId="249"/>
    <cellStyle name="40% - Accent6 2 2 2 2" xfId="250"/>
    <cellStyle name="40% - Accent6 2 2 3" xfId="251"/>
    <cellStyle name="40% - Accent6 2 3" xfId="252"/>
    <cellStyle name="40% - Accent6 2 3 2" xfId="253"/>
    <cellStyle name="40% - Accent6 2 4" xfId="254"/>
    <cellStyle name="40% - Accent6 2 5" xfId="255"/>
    <cellStyle name="40% - Accent6 3" xfId="256"/>
    <cellStyle name="40% - Accent6 3 2" xfId="257"/>
    <cellStyle name="40% - Accent6 3 2 2" xfId="258"/>
    <cellStyle name="40% - Accent6 3 3" xfId="259"/>
    <cellStyle name="40% - Accent6 4" xfId="260"/>
    <cellStyle name="40% - Accent6 4 2" xfId="261"/>
    <cellStyle name="40% - Accent6 5" xfId="262"/>
    <cellStyle name="40% - Accent6 5 2" xfId="263"/>
    <cellStyle name="40% - Accent6 6" xfId="264"/>
    <cellStyle name="40% - Accent6 6 2" xfId="265"/>
    <cellStyle name="40% - Accent6 7" xfId="266"/>
    <cellStyle name="60% - Accent1" xfId="267"/>
    <cellStyle name="60% - Accent1 2" xfId="268"/>
    <cellStyle name="60% - Accent1 2 2" xfId="269"/>
    <cellStyle name="60% - Accent1 3" xfId="270"/>
    <cellStyle name="60% - Accent2" xfId="271"/>
    <cellStyle name="60% - Accent2 2" xfId="272"/>
    <cellStyle name="60% - Accent2 2 2" xfId="273"/>
    <cellStyle name="60% - Accent2 3" xfId="274"/>
    <cellStyle name="60% - Accent3" xfId="275"/>
    <cellStyle name="60% - Accent3 2" xfId="276"/>
    <cellStyle name="60% - Accent3 2 2" xfId="277"/>
    <cellStyle name="60% - Accent3 3" xfId="278"/>
    <cellStyle name="60% - Accent4" xfId="279"/>
    <cellStyle name="60% - Accent4 2" xfId="280"/>
    <cellStyle name="60% - Accent4 2 2" xfId="281"/>
    <cellStyle name="60% - Accent4 3" xfId="282"/>
    <cellStyle name="60% - Accent5" xfId="283"/>
    <cellStyle name="60% - Accent5 2" xfId="284"/>
    <cellStyle name="60% - Accent5 2 2" xfId="285"/>
    <cellStyle name="60% - Accent5 3" xfId="286"/>
    <cellStyle name="60% - Accent6" xfId="287"/>
    <cellStyle name="60% - Accent6 2" xfId="288"/>
    <cellStyle name="60% - Accent6 2 2" xfId="289"/>
    <cellStyle name="60% - Accent6 3" xfId="290"/>
    <cellStyle name="Accent1" xfId="291"/>
    <cellStyle name="Accent1 2" xfId="292"/>
    <cellStyle name="Accent1 2 2" xfId="293"/>
    <cellStyle name="Accent2" xfId="294"/>
    <cellStyle name="Accent2 2" xfId="295"/>
    <cellStyle name="Accent2 2 2" xfId="296"/>
    <cellStyle name="Accent3" xfId="297"/>
    <cellStyle name="Accent3 2" xfId="298"/>
    <cellStyle name="Accent3 2 2" xfId="299"/>
    <cellStyle name="Accent4" xfId="300"/>
    <cellStyle name="Accent4 2" xfId="301"/>
    <cellStyle name="Accent4 2 2" xfId="302"/>
    <cellStyle name="Accent5" xfId="303"/>
    <cellStyle name="Accent5 2" xfId="304"/>
    <cellStyle name="Accent5 2 2" xfId="305"/>
    <cellStyle name="Accent6" xfId="306"/>
    <cellStyle name="Accent6 2" xfId="307"/>
    <cellStyle name="Accent6 2 2" xfId="308"/>
    <cellStyle name="Bad" xfId="309"/>
    <cellStyle name="Bad 2" xfId="310"/>
    <cellStyle name="Bad 2 2" xfId="311"/>
    <cellStyle name="Calculation" xfId="312"/>
    <cellStyle name="Calculation 2" xfId="313"/>
    <cellStyle name="Calculation 2 2" xfId="314"/>
    <cellStyle name="Check Cell" xfId="315"/>
    <cellStyle name="Check Cell 2" xfId="316"/>
    <cellStyle name="Check Cell 2 2" xfId="317"/>
    <cellStyle name="Comma" xfId="318"/>
    <cellStyle name="Comma [0]" xfId="319"/>
    <cellStyle name="Comma 10" xfId="320"/>
    <cellStyle name="Comma 10 2" xfId="321"/>
    <cellStyle name="Comma 10 2 2" xfId="322"/>
    <cellStyle name="Comma 10 3" xfId="323"/>
    <cellStyle name="Comma 10 3 2" xfId="324"/>
    <cellStyle name="Comma 10 4" xfId="325"/>
    <cellStyle name="Comma 11" xfId="326"/>
    <cellStyle name="Comma 11 2" xfId="327"/>
    <cellStyle name="Comma 11 2 2" xfId="328"/>
    <cellStyle name="Comma 11 3" xfId="329"/>
    <cellStyle name="Comma 11 3 2" xfId="330"/>
    <cellStyle name="Comma 12" xfId="331"/>
    <cellStyle name="Comma 12 2" xfId="332"/>
    <cellStyle name="Comma 12 2 2" xfId="333"/>
    <cellStyle name="Comma 12 3" xfId="334"/>
    <cellStyle name="Comma 13" xfId="335"/>
    <cellStyle name="Comma 14" xfId="336"/>
    <cellStyle name="Comma 14 2" xfId="337"/>
    <cellStyle name="Comma 15" xfId="338"/>
    <cellStyle name="Comma 16" xfId="339"/>
    <cellStyle name="Comma 17" xfId="340"/>
    <cellStyle name="Comma 18" xfId="341"/>
    <cellStyle name="Comma 19" xfId="342"/>
    <cellStyle name="Comma 2" xfId="343"/>
    <cellStyle name="Comma 2 2" xfId="344"/>
    <cellStyle name="Comma 2 2 2" xfId="345"/>
    <cellStyle name="Comma 2 2 2 2" xfId="346"/>
    <cellStyle name="Comma 2 2 2 2 2" xfId="347"/>
    <cellStyle name="Comma 2 2 2 2 3" xfId="348"/>
    <cellStyle name="Comma 2 2 2 3" xfId="349"/>
    <cellStyle name="Comma 2 2 3" xfId="350"/>
    <cellStyle name="Comma 2 2 3 2" xfId="351"/>
    <cellStyle name="Comma 2 2 3 2 2" xfId="352"/>
    <cellStyle name="Comma 2 2 3 3" xfId="353"/>
    <cellStyle name="Comma 2 2 4" xfId="354"/>
    <cellStyle name="Comma 2 2 5" xfId="355"/>
    <cellStyle name="Comma 2 2 6" xfId="356"/>
    <cellStyle name="Comma 2 3" xfId="357"/>
    <cellStyle name="Comma 2 3 2" xfId="358"/>
    <cellStyle name="Comma 2 3 2 2" xfId="359"/>
    <cellStyle name="Comma 2 3 2 2 2" xfId="360"/>
    <cellStyle name="Comma 2 3 2 3" xfId="361"/>
    <cellStyle name="Comma 2 3 2 3 2" xfId="362"/>
    <cellStyle name="Comma 2 3 2 4" xfId="363"/>
    <cellStyle name="Comma 2 3 2 4 2" xfId="364"/>
    <cellStyle name="Comma 2 3 3" xfId="365"/>
    <cellStyle name="Comma 2 3 3 2" xfId="366"/>
    <cellStyle name="Comma 2 3 3 2 2" xfId="367"/>
    <cellStyle name="Comma 2 3 3 3" xfId="368"/>
    <cellStyle name="Comma 2 3 4" xfId="369"/>
    <cellStyle name="Comma 2 3 4 2" xfId="370"/>
    <cellStyle name="Comma 2 3 5" xfId="371"/>
    <cellStyle name="Comma 2 3 5 2" xfId="372"/>
    <cellStyle name="Comma 2 3 6" xfId="373"/>
    <cellStyle name="Comma 2 4" xfId="374"/>
    <cellStyle name="Comma 2 4 2" xfId="375"/>
    <cellStyle name="Comma 2 4 2 2" xfId="376"/>
    <cellStyle name="Comma 2 4 2 3" xfId="377"/>
    <cellStyle name="Comma 2 4 3" xfId="378"/>
    <cellStyle name="Comma 2 4 4" xfId="379"/>
    <cellStyle name="Comma 2 4 4 2" xfId="380"/>
    <cellStyle name="Comma 2 5" xfId="381"/>
    <cellStyle name="Comma 2 5 2" xfId="382"/>
    <cellStyle name="Comma 2 5 2 2" xfId="383"/>
    <cellStyle name="Comma 2 5 2 2 2" xfId="384"/>
    <cellStyle name="Comma 2 5 2 3" xfId="385"/>
    <cellStyle name="Comma 2 5 3" xfId="386"/>
    <cellStyle name="Comma 2 5 3 2" xfId="387"/>
    <cellStyle name="Comma 2 6" xfId="388"/>
    <cellStyle name="Comma 2 6 2" xfId="389"/>
    <cellStyle name="Comma 2 6 2 2" xfId="390"/>
    <cellStyle name="Comma 2 6 3" xfId="391"/>
    <cellStyle name="Comma 2 7" xfId="392"/>
    <cellStyle name="Comma 2 8" xfId="393"/>
    <cellStyle name="Comma 3" xfId="394"/>
    <cellStyle name="Comma 3 2" xfId="395"/>
    <cellStyle name="Comma 3 2 2" xfId="396"/>
    <cellStyle name="Comma 3 2 2 2" xfId="397"/>
    <cellStyle name="Comma 3 2 2 2 2" xfId="398"/>
    <cellStyle name="Comma 3 2 2 3" xfId="399"/>
    <cellStyle name="Comma 3 2 2 3 2" xfId="400"/>
    <cellStyle name="Comma 3 2 2 4" xfId="401"/>
    <cellStyle name="Comma 3 2 3" xfId="402"/>
    <cellStyle name="Comma 3 2 4" xfId="403"/>
    <cellStyle name="Comma 3 2 4 2" xfId="404"/>
    <cellStyle name="Comma 3 2 5" xfId="405"/>
    <cellStyle name="Comma 3 3" xfId="406"/>
    <cellStyle name="Comma 3 3 2" xfId="407"/>
    <cellStyle name="Comma 3 3 2 2" xfId="408"/>
    <cellStyle name="Comma 3 3 2 2 2" xfId="409"/>
    <cellStyle name="Comma 3 3 3" xfId="410"/>
    <cellStyle name="Comma 3 3 3 2" xfId="411"/>
    <cellStyle name="Comma 3 3 4" xfId="412"/>
    <cellStyle name="Comma 3 4" xfId="413"/>
    <cellStyle name="Comma 3 4 2" xfId="414"/>
    <cellStyle name="Comma 3 4 2 2" xfId="415"/>
    <cellStyle name="Comma 3 4 3" xfId="416"/>
    <cellStyle name="Comma 3 4 4" xfId="417"/>
    <cellStyle name="Comma 3 5" xfId="418"/>
    <cellStyle name="Comma 3 5 2" xfId="419"/>
    <cellStyle name="Comma 3 5 2 2" xfId="420"/>
    <cellStyle name="Comma 3 5 3" xfId="421"/>
    <cellStyle name="Comma 3 6" xfId="422"/>
    <cellStyle name="Comma 3 7" xfId="423"/>
    <cellStyle name="Comma 4" xfId="424"/>
    <cellStyle name="Comma 4 2" xfId="425"/>
    <cellStyle name="Comma 4 2 2" xfId="426"/>
    <cellStyle name="Comma 4 2 2 2" xfId="427"/>
    <cellStyle name="Comma 4 2 2 2 2" xfId="428"/>
    <cellStyle name="Comma 4 2 2 3" xfId="429"/>
    <cellStyle name="Comma 4 2 3" xfId="430"/>
    <cellStyle name="Comma 4 2 3 2" xfId="431"/>
    <cellStyle name="Comma 4 2 4" xfId="432"/>
    <cellStyle name="Comma 4 2 4 2" xfId="433"/>
    <cellStyle name="Comma 4 2 5" xfId="434"/>
    <cellStyle name="Comma 4 2 6" xfId="435"/>
    <cellStyle name="Comma 4 3" xfId="436"/>
    <cellStyle name="Comma 4 3 2" xfId="437"/>
    <cellStyle name="Comma 4 3 2 2" xfId="438"/>
    <cellStyle name="Comma 4 3 2 2 2" xfId="439"/>
    <cellStyle name="Comma 4 3 2 3" xfId="440"/>
    <cellStyle name="Comma 4 3 3" xfId="441"/>
    <cellStyle name="Comma 4 3 4" xfId="442"/>
    <cellStyle name="Comma 4 4" xfId="443"/>
    <cellStyle name="Comma 4 4 2" xfId="444"/>
    <cellStyle name="Comma 4 4 2 2" xfId="445"/>
    <cellStyle name="Comma 4 4 3" xfId="446"/>
    <cellStyle name="Comma 4 5" xfId="447"/>
    <cellStyle name="Comma 4 5 2" xfId="448"/>
    <cellStyle name="Comma 4 6" xfId="449"/>
    <cellStyle name="Comma 4 6 2" xfId="450"/>
    <cellStyle name="Comma 4 7" xfId="451"/>
    <cellStyle name="Comma 5" xfId="452"/>
    <cellStyle name="Comma 5 2" xfId="453"/>
    <cellStyle name="Comma 5 2 2" xfId="454"/>
    <cellStyle name="Comma 5 2 2 2" xfId="455"/>
    <cellStyle name="Comma 5 2 2 2 2" xfId="456"/>
    <cellStyle name="Comma 5 2 2 3" xfId="457"/>
    <cellStyle name="Comma 5 2 3" xfId="458"/>
    <cellStyle name="Comma 5 2 4" xfId="459"/>
    <cellStyle name="Comma 5 2 5" xfId="460"/>
    <cellStyle name="Comma 5 2 5 2" xfId="461"/>
    <cellStyle name="Comma 5 2 6" xfId="462"/>
    <cellStyle name="Comma 5 3" xfId="463"/>
    <cellStyle name="Comma 5 3 2" xfId="464"/>
    <cellStyle name="Comma 5 3 2 2" xfId="465"/>
    <cellStyle name="Comma 5 3 3" xfId="466"/>
    <cellStyle name="Comma 5 3 3 2" xfId="467"/>
    <cellStyle name="Comma 5 3 4" xfId="468"/>
    <cellStyle name="Comma 5 3 4 2" xfId="469"/>
    <cellStyle name="Comma 5 4" xfId="470"/>
    <cellStyle name="Comma 5 4 2" xfId="471"/>
    <cellStyle name="Comma 5 4 2 2" xfId="472"/>
    <cellStyle name="Comma 5 4 3" xfId="473"/>
    <cellStyle name="Comma 5 4 3 2" xfId="474"/>
    <cellStyle name="Comma 5 5" xfId="475"/>
    <cellStyle name="Comma 5 6" xfId="476"/>
    <cellStyle name="Comma 5 7" xfId="477"/>
    <cellStyle name="Comma 6" xfId="478"/>
    <cellStyle name="Comma 6 2" xfId="479"/>
    <cellStyle name="Comma 6 2 2" xfId="480"/>
    <cellStyle name="Comma 6 2 2 2" xfId="481"/>
    <cellStyle name="Comma 6 2 3" xfId="482"/>
    <cellStyle name="Comma 6 2 3 2" xfId="483"/>
    <cellStyle name="Comma 6 2 4" xfId="484"/>
    <cellStyle name="Comma 6 2 4 2" xfId="485"/>
    <cellStyle name="Comma 6 3" xfId="486"/>
    <cellStyle name="Comma 6 3 2" xfId="487"/>
    <cellStyle name="Comma 6 3 3" xfId="488"/>
    <cellStyle name="Comma 6 4" xfId="489"/>
    <cellStyle name="Comma 6 5" xfId="490"/>
    <cellStyle name="Comma 6 5 2" xfId="491"/>
    <cellStyle name="Comma 6 6" xfId="492"/>
    <cellStyle name="Comma 7" xfId="493"/>
    <cellStyle name="Comma 7 2" xfId="494"/>
    <cellStyle name="Comma 7 2 2" xfId="495"/>
    <cellStyle name="Comma 7 2 2 2" xfId="496"/>
    <cellStyle name="Comma 7 2 3" xfId="497"/>
    <cellStyle name="Comma 7 3" xfId="498"/>
    <cellStyle name="Comma 7 3 2" xfId="499"/>
    <cellStyle name="Comma 7 4" xfId="500"/>
    <cellStyle name="Comma 7 4 2" xfId="501"/>
    <cellStyle name="Comma 7 5" xfId="502"/>
    <cellStyle name="Comma 7 6" xfId="503"/>
    <cellStyle name="Comma 8" xfId="504"/>
    <cellStyle name="Comma 8 2" xfId="505"/>
    <cellStyle name="Comma 8 2 2" xfId="506"/>
    <cellStyle name="Comma 8 2 2 2" xfId="507"/>
    <cellStyle name="Comma 8 2 3" xfId="508"/>
    <cellStyle name="Comma 8 2 3 2" xfId="509"/>
    <cellStyle name="Comma 8 2 4" xfId="510"/>
    <cellStyle name="Comma 8 3" xfId="511"/>
    <cellStyle name="Comma 8 3 2" xfId="512"/>
    <cellStyle name="Comma 8 4" xfId="513"/>
    <cellStyle name="Comma 8 4 2" xfId="514"/>
    <cellStyle name="Comma 9" xfId="515"/>
    <cellStyle name="Comma 9 2" xfId="516"/>
    <cellStyle name="Comma 9 2 2" xfId="517"/>
    <cellStyle name="Comma 9 3" xfId="518"/>
    <cellStyle name="Comma 9 3 2" xfId="519"/>
    <cellStyle name="Comma 9 4" xfId="520"/>
    <cellStyle name="Comma 9 4 2" xfId="521"/>
    <cellStyle name="Currency" xfId="522"/>
    <cellStyle name="Currency [0]" xfId="523"/>
    <cellStyle name="Currency 2" xfId="524"/>
    <cellStyle name="Euro" xfId="525"/>
    <cellStyle name="Euro 2" xfId="526"/>
    <cellStyle name="Explanatory Text" xfId="527"/>
    <cellStyle name="Explanatory Text 2" xfId="528"/>
    <cellStyle name="Explanatory Text 2 2" xfId="529"/>
    <cellStyle name="FormatedNumberBorderPatern" xfId="530"/>
    <cellStyle name="FormatedNumberBorderPatern 10" xfId="531"/>
    <cellStyle name="FormatedNumberBorderPatern 10 2" xfId="532"/>
    <cellStyle name="FormatedNumberBorderPatern 10 2 2" xfId="533"/>
    <cellStyle name="FormatedNumberBorderPatern 10 2 2 2" xfId="534"/>
    <cellStyle name="FormatedNumberBorderPatern 10 2 2 2 2" xfId="535"/>
    <cellStyle name="FormatedNumberBorderPatern 10 2 2 3" xfId="536"/>
    <cellStyle name="FormatedNumberBorderPatern 10 2 3" xfId="537"/>
    <cellStyle name="FormatedNumberBorderPatern 10 2 3 2" xfId="538"/>
    <cellStyle name="FormatedNumberBorderPatern 10 2 4" xfId="539"/>
    <cellStyle name="FormatedNumberBorderPatern 10 3" xfId="540"/>
    <cellStyle name="FormatedNumberBorderPatern 10 3 2" xfId="541"/>
    <cellStyle name="FormatedNumberBorderPatern 10 3 2 2" xfId="542"/>
    <cellStyle name="FormatedNumberBorderPatern 10 3 2 2 2" xfId="543"/>
    <cellStyle name="FormatedNumberBorderPatern 10 3 2 3" xfId="544"/>
    <cellStyle name="FormatedNumberBorderPatern 10 3 3" xfId="545"/>
    <cellStyle name="FormatedNumberBorderPatern 10 3 3 2" xfId="546"/>
    <cellStyle name="FormatedNumberBorderPatern 10 3 4" xfId="547"/>
    <cellStyle name="FormatedNumberBorderPatern 10 4" xfId="548"/>
    <cellStyle name="FormatedNumberBorderPatern 10 4 2" xfId="549"/>
    <cellStyle name="FormatedNumberBorderPatern 10 4 2 2" xfId="550"/>
    <cellStyle name="FormatedNumberBorderPatern 10 4 3" xfId="551"/>
    <cellStyle name="FormatedNumberBorderPatern 10 5" xfId="552"/>
    <cellStyle name="FormatedNumberBorderPatern 10 5 2" xfId="553"/>
    <cellStyle name="FormatedNumberBorderPatern 10 6" xfId="554"/>
    <cellStyle name="FormatedNumberBorderPatern 10 6 2" xfId="555"/>
    <cellStyle name="FormatedNumberBorderPatern 10 7" xfId="556"/>
    <cellStyle name="FormatedNumberBorderPatern 10 7 2" xfId="557"/>
    <cellStyle name="FormatedNumberBorderPatern 10 8" xfId="558"/>
    <cellStyle name="FormatedNumberBorderPatern 10 8 2" xfId="559"/>
    <cellStyle name="FormatedNumberBorderPatern 10 9" xfId="560"/>
    <cellStyle name="FormatedNumberBorderPatern 11" xfId="561"/>
    <cellStyle name="FormatedNumberBorderPatern 11 2" xfId="562"/>
    <cellStyle name="FormatedNumberBorderPatern 11 2 2" xfId="563"/>
    <cellStyle name="FormatedNumberBorderPatern 11 2 2 2" xfId="564"/>
    <cellStyle name="FormatedNumberBorderPatern 11 2 2 2 2" xfId="565"/>
    <cellStyle name="FormatedNumberBorderPatern 11 2 2 3" xfId="566"/>
    <cellStyle name="FormatedNumberBorderPatern 11 2 3" xfId="567"/>
    <cellStyle name="FormatedNumberBorderPatern 11 2 3 2" xfId="568"/>
    <cellStyle name="FormatedNumberBorderPatern 11 2 4" xfId="569"/>
    <cellStyle name="FormatedNumberBorderPatern 11 3" xfId="570"/>
    <cellStyle name="FormatedNumberBorderPatern 11 3 2" xfId="571"/>
    <cellStyle name="FormatedNumberBorderPatern 11 3 2 2" xfId="572"/>
    <cellStyle name="FormatedNumberBorderPatern 11 3 2 2 2" xfId="573"/>
    <cellStyle name="FormatedNumberBorderPatern 11 3 2 3" xfId="574"/>
    <cellStyle name="FormatedNumberBorderPatern 11 3 3" xfId="575"/>
    <cellStyle name="FormatedNumberBorderPatern 11 3 3 2" xfId="576"/>
    <cellStyle name="FormatedNumberBorderPatern 11 3 4" xfId="577"/>
    <cellStyle name="FormatedNumberBorderPatern 11 4" xfId="578"/>
    <cellStyle name="FormatedNumberBorderPatern 11 4 2" xfId="579"/>
    <cellStyle name="FormatedNumberBorderPatern 11 4 2 2" xfId="580"/>
    <cellStyle name="FormatedNumberBorderPatern 11 4 3" xfId="581"/>
    <cellStyle name="FormatedNumberBorderPatern 11 5" xfId="582"/>
    <cellStyle name="FormatedNumberBorderPatern 11 5 2" xfId="583"/>
    <cellStyle name="FormatedNumberBorderPatern 11 6" xfId="584"/>
    <cellStyle name="FormatedNumberBorderPatern 11 6 2" xfId="585"/>
    <cellStyle name="FormatedNumberBorderPatern 11 7" xfId="586"/>
    <cellStyle name="FormatedNumberBorderPatern 11 7 2" xfId="587"/>
    <cellStyle name="FormatedNumberBorderPatern 11 8" xfId="588"/>
    <cellStyle name="FormatedNumberBorderPatern 11 8 2" xfId="589"/>
    <cellStyle name="FormatedNumberBorderPatern 11 9" xfId="590"/>
    <cellStyle name="FormatedNumberBorderPatern 12" xfId="591"/>
    <cellStyle name="FormatedNumberBorderPatern 12 2" xfId="592"/>
    <cellStyle name="FormatedNumberBorderPatern 12 2 2" xfId="593"/>
    <cellStyle name="FormatedNumberBorderPatern 12 2 2 2" xfId="594"/>
    <cellStyle name="FormatedNumberBorderPatern 12 2 2 2 2" xfId="595"/>
    <cellStyle name="FormatedNumberBorderPatern 12 2 2 3" xfId="596"/>
    <cellStyle name="FormatedNumberBorderPatern 12 2 3" xfId="597"/>
    <cellStyle name="FormatedNumberBorderPatern 12 2 3 2" xfId="598"/>
    <cellStyle name="FormatedNumberBorderPatern 12 2 4" xfId="599"/>
    <cellStyle name="FormatedNumberBorderPatern 12 3" xfId="600"/>
    <cellStyle name="FormatedNumberBorderPatern 12 3 2" xfId="601"/>
    <cellStyle name="FormatedNumberBorderPatern 12 3 2 2" xfId="602"/>
    <cellStyle name="FormatedNumberBorderPatern 12 3 2 2 2" xfId="603"/>
    <cellStyle name="FormatedNumberBorderPatern 12 3 2 3" xfId="604"/>
    <cellStyle name="FormatedNumberBorderPatern 12 3 3" xfId="605"/>
    <cellStyle name="FormatedNumberBorderPatern 12 3 3 2" xfId="606"/>
    <cellStyle name="FormatedNumberBorderPatern 12 3 4" xfId="607"/>
    <cellStyle name="FormatedNumberBorderPatern 12 4" xfId="608"/>
    <cellStyle name="FormatedNumberBorderPatern 12 4 2" xfId="609"/>
    <cellStyle name="FormatedNumberBorderPatern 12 4 2 2" xfId="610"/>
    <cellStyle name="FormatedNumberBorderPatern 12 4 3" xfId="611"/>
    <cellStyle name="FormatedNumberBorderPatern 12 5" xfId="612"/>
    <cellStyle name="FormatedNumberBorderPatern 12 5 2" xfId="613"/>
    <cellStyle name="FormatedNumberBorderPatern 12 6" xfId="614"/>
    <cellStyle name="FormatedNumberBorderPatern 12 6 2" xfId="615"/>
    <cellStyle name="FormatedNumberBorderPatern 12 7" xfId="616"/>
    <cellStyle name="FormatedNumberBorderPatern 12 7 2" xfId="617"/>
    <cellStyle name="FormatedNumberBorderPatern 12 8" xfId="618"/>
    <cellStyle name="FormatedNumberBorderPatern 12 8 2" xfId="619"/>
    <cellStyle name="FormatedNumberBorderPatern 12 9" xfId="620"/>
    <cellStyle name="FormatedNumberBorderPatern 13" xfId="621"/>
    <cellStyle name="FormatedNumberBorderPatern 13 2" xfId="622"/>
    <cellStyle name="FormatedNumberBorderPatern 13 2 2" xfId="623"/>
    <cellStyle name="FormatedNumberBorderPatern 13 2 2 2" xfId="624"/>
    <cellStyle name="FormatedNumberBorderPatern 13 2 3" xfId="625"/>
    <cellStyle name="FormatedNumberBorderPatern 13 3" xfId="626"/>
    <cellStyle name="FormatedNumberBorderPatern 13 3 2" xfId="627"/>
    <cellStyle name="FormatedNumberBorderPatern 13 4" xfId="628"/>
    <cellStyle name="FormatedNumberBorderPatern 13 4 2" xfId="629"/>
    <cellStyle name="FormatedNumberBorderPatern 13 5" xfId="630"/>
    <cellStyle name="FormatedNumberBorderPatern 13 5 2" xfId="631"/>
    <cellStyle name="FormatedNumberBorderPatern 13 6" xfId="632"/>
    <cellStyle name="FormatedNumberBorderPatern 13 6 2" xfId="633"/>
    <cellStyle name="FormatedNumberBorderPatern 13 7" xfId="634"/>
    <cellStyle name="FormatedNumberBorderPatern 14" xfId="635"/>
    <cellStyle name="FormatedNumberBorderPatern 14 2" xfId="636"/>
    <cellStyle name="FormatedNumberBorderPatern 14 2 2" xfId="637"/>
    <cellStyle name="FormatedNumberBorderPatern 14 2 2 2" xfId="638"/>
    <cellStyle name="FormatedNumberBorderPatern 14 2 3" xfId="639"/>
    <cellStyle name="FormatedNumberBorderPatern 14 3" xfId="640"/>
    <cellStyle name="FormatedNumberBorderPatern 14 3 2" xfId="641"/>
    <cellStyle name="FormatedNumberBorderPatern 14 4" xfId="642"/>
    <cellStyle name="FormatedNumberBorderPatern 14 4 2" xfId="643"/>
    <cellStyle name="FormatedNumberBorderPatern 14 5" xfId="644"/>
    <cellStyle name="FormatedNumberBorderPatern 14 5 2" xfId="645"/>
    <cellStyle name="FormatedNumberBorderPatern 14 6" xfId="646"/>
    <cellStyle name="FormatedNumberBorderPatern 14 6 2" xfId="647"/>
    <cellStyle name="FormatedNumberBorderPatern 14 7" xfId="648"/>
    <cellStyle name="FormatedNumberBorderPatern 15" xfId="649"/>
    <cellStyle name="FormatedNumberBorderPatern 15 2" xfId="650"/>
    <cellStyle name="FormatedNumberBorderPatern 15 2 2" xfId="651"/>
    <cellStyle name="FormatedNumberBorderPatern 15 3" xfId="652"/>
    <cellStyle name="FormatedNumberBorderPatern 15 3 2" xfId="653"/>
    <cellStyle name="FormatedNumberBorderPatern 15 4" xfId="654"/>
    <cellStyle name="FormatedNumberBorderPatern 15 4 2" xfId="655"/>
    <cellStyle name="FormatedNumberBorderPatern 15 5" xfId="656"/>
    <cellStyle name="FormatedNumberBorderPatern 15 5 2" xfId="657"/>
    <cellStyle name="FormatedNumberBorderPatern 15 6" xfId="658"/>
    <cellStyle name="FormatedNumberBorderPatern 16" xfId="659"/>
    <cellStyle name="FormatedNumberBorderPatern 16 2" xfId="660"/>
    <cellStyle name="FormatedNumberBorderPatern 16 2 2" xfId="661"/>
    <cellStyle name="FormatedNumberBorderPatern 16 3" xfId="662"/>
    <cellStyle name="FormatedNumberBorderPatern 16 3 2" xfId="663"/>
    <cellStyle name="FormatedNumberBorderPatern 16 4" xfId="664"/>
    <cellStyle name="FormatedNumberBorderPatern 16 4 2" xfId="665"/>
    <cellStyle name="FormatedNumberBorderPatern 16 5" xfId="666"/>
    <cellStyle name="FormatedNumberBorderPatern 17" xfId="667"/>
    <cellStyle name="FormatedNumberBorderPatern 17 2" xfId="668"/>
    <cellStyle name="FormatedNumberBorderPatern 17 2 2" xfId="669"/>
    <cellStyle name="FormatedNumberBorderPatern 17 3" xfId="670"/>
    <cellStyle name="FormatedNumberBorderPatern 17 3 2" xfId="671"/>
    <cellStyle name="FormatedNumberBorderPatern 17 4" xfId="672"/>
    <cellStyle name="FormatedNumberBorderPatern 18" xfId="673"/>
    <cellStyle name="FormatedNumberBorderPatern 18 2" xfId="674"/>
    <cellStyle name="FormatedNumberBorderPatern 18 3" xfId="675"/>
    <cellStyle name="FormatedNumberBorderPatern 18 4" xfId="676"/>
    <cellStyle name="FormatedNumberBorderPatern 19" xfId="677"/>
    <cellStyle name="FormatedNumberBorderPatern 19 2" xfId="678"/>
    <cellStyle name="FormatedNumberBorderPatern 2" xfId="679"/>
    <cellStyle name="FormatedNumberBorderPatern 2 10" xfId="680"/>
    <cellStyle name="FormatedNumberBorderPatern 2 2" xfId="681"/>
    <cellStyle name="FormatedNumberBorderPatern 2 2 2" xfId="682"/>
    <cellStyle name="FormatedNumberBorderPatern 2 2 2 2" xfId="683"/>
    <cellStyle name="FormatedNumberBorderPatern 2 2 2 2 2" xfId="684"/>
    <cellStyle name="FormatedNumberBorderPatern 2 2 2 3" xfId="685"/>
    <cellStyle name="FormatedNumberBorderPatern 2 2 3" xfId="686"/>
    <cellStyle name="FormatedNumberBorderPatern 2 2 3 2" xfId="687"/>
    <cellStyle name="FormatedNumberBorderPatern 2 2 4" xfId="688"/>
    <cellStyle name="FormatedNumberBorderPatern 2 3" xfId="689"/>
    <cellStyle name="FormatedNumberBorderPatern 2 3 2" xfId="690"/>
    <cellStyle name="FormatedNumberBorderPatern 2 3 2 2" xfId="691"/>
    <cellStyle name="FormatedNumberBorderPatern 2 3 2 2 2" xfId="692"/>
    <cellStyle name="FormatedNumberBorderPatern 2 3 2 3" xfId="693"/>
    <cellStyle name="FormatedNumberBorderPatern 2 3 3" xfId="694"/>
    <cellStyle name="FormatedNumberBorderPatern 2 3 3 2" xfId="695"/>
    <cellStyle name="FormatedNumberBorderPatern 2 3 4" xfId="696"/>
    <cellStyle name="FormatedNumberBorderPatern 2 4" xfId="697"/>
    <cellStyle name="FormatedNumberBorderPatern 2 4 2" xfId="698"/>
    <cellStyle name="FormatedNumberBorderPatern 2 4 2 2" xfId="699"/>
    <cellStyle name="FormatedNumberBorderPatern 2 4 3" xfId="700"/>
    <cellStyle name="FormatedNumberBorderPatern 2 5" xfId="701"/>
    <cellStyle name="FormatedNumberBorderPatern 2 5 2" xfId="702"/>
    <cellStyle name="FormatedNumberBorderPatern 2 5 2 2" xfId="703"/>
    <cellStyle name="FormatedNumberBorderPatern 2 5 3" xfId="704"/>
    <cellStyle name="FormatedNumberBorderPatern 2 6" xfId="705"/>
    <cellStyle name="FormatedNumberBorderPatern 2 6 2" xfId="706"/>
    <cellStyle name="FormatedNumberBorderPatern 2 7" xfId="707"/>
    <cellStyle name="FormatedNumberBorderPatern 2 7 2" xfId="708"/>
    <cellStyle name="FormatedNumberBorderPatern 2 8" xfId="709"/>
    <cellStyle name="FormatedNumberBorderPatern 2 8 2" xfId="710"/>
    <cellStyle name="FormatedNumberBorderPatern 2 9" xfId="711"/>
    <cellStyle name="FormatedNumberBorderPatern 2 9 2" xfId="712"/>
    <cellStyle name="FormatedNumberBorderPatern 20" xfId="713"/>
    <cellStyle name="FormatedNumberBorderPatern 20 2" xfId="714"/>
    <cellStyle name="FormatedNumberBorderPatern 21" xfId="715"/>
    <cellStyle name="FormatedNumberBorderPatern 21 2" xfId="716"/>
    <cellStyle name="FormatedNumberBorderPatern 22" xfId="717"/>
    <cellStyle name="FormatedNumberBorderPatern 3" xfId="718"/>
    <cellStyle name="FormatedNumberBorderPatern 3 2" xfId="719"/>
    <cellStyle name="FormatedNumberBorderPatern 3 2 2" xfId="720"/>
    <cellStyle name="FormatedNumberBorderPatern 3 2 2 2" xfId="721"/>
    <cellStyle name="FormatedNumberBorderPatern 3 2 2 2 2" xfId="722"/>
    <cellStyle name="FormatedNumberBorderPatern 3 2 2 3" xfId="723"/>
    <cellStyle name="FormatedNumberBorderPatern 3 2 3" xfId="724"/>
    <cellStyle name="FormatedNumberBorderPatern 3 2 3 2" xfId="725"/>
    <cellStyle name="FormatedNumberBorderPatern 3 2 4" xfId="726"/>
    <cellStyle name="FormatedNumberBorderPatern 3 3" xfId="727"/>
    <cellStyle name="FormatedNumberBorderPatern 3 3 2" xfId="728"/>
    <cellStyle name="FormatedNumberBorderPatern 3 3 2 2" xfId="729"/>
    <cellStyle name="FormatedNumberBorderPatern 3 3 3" xfId="730"/>
    <cellStyle name="FormatedNumberBorderPatern 3 4" xfId="731"/>
    <cellStyle name="FormatedNumberBorderPatern 3 4 2" xfId="732"/>
    <cellStyle name="FormatedNumberBorderPatern 3 4 2 2" xfId="733"/>
    <cellStyle name="FormatedNumberBorderPatern 3 4 3" xfId="734"/>
    <cellStyle name="FormatedNumberBorderPatern 3 5" xfId="735"/>
    <cellStyle name="FormatedNumberBorderPatern 3 5 2" xfId="736"/>
    <cellStyle name="FormatedNumberBorderPatern 3 6" xfId="737"/>
    <cellStyle name="FormatedNumberBorderPatern 3 6 2" xfId="738"/>
    <cellStyle name="FormatedNumberBorderPatern 3 7" xfId="739"/>
    <cellStyle name="FormatedNumberBorderPatern 3 7 2" xfId="740"/>
    <cellStyle name="FormatedNumberBorderPatern 3 8" xfId="741"/>
    <cellStyle name="FormatedNumberBorderPatern 4" xfId="742"/>
    <cellStyle name="FormatedNumberBorderPatern 4 2" xfId="743"/>
    <cellStyle name="FormatedNumberBorderPatern 4 2 2" xfId="744"/>
    <cellStyle name="FormatedNumberBorderPatern 4 2 2 2" xfId="745"/>
    <cellStyle name="FormatedNumberBorderPatern 4 2 2 2 2" xfId="746"/>
    <cellStyle name="FormatedNumberBorderPatern 4 2 2 3" xfId="747"/>
    <cellStyle name="FormatedNumberBorderPatern 4 2 3" xfId="748"/>
    <cellStyle name="FormatedNumberBorderPatern 4 2 3 2" xfId="749"/>
    <cellStyle name="FormatedNumberBorderPatern 4 2 4" xfId="750"/>
    <cellStyle name="FormatedNumberBorderPatern 4 3" xfId="751"/>
    <cellStyle name="FormatedNumberBorderPatern 4 3 2" xfId="752"/>
    <cellStyle name="FormatedNumberBorderPatern 4 3 2 2" xfId="753"/>
    <cellStyle name="FormatedNumberBorderPatern 4 3 3" xfId="754"/>
    <cellStyle name="FormatedNumberBorderPatern 4 4" xfId="755"/>
    <cellStyle name="FormatedNumberBorderPatern 4 4 2" xfId="756"/>
    <cellStyle name="FormatedNumberBorderPatern 4 4 2 2" xfId="757"/>
    <cellStyle name="FormatedNumberBorderPatern 4 4 3" xfId="758"/>
    <cellStyle name="FormatedNumberBorderPatern 4 5" xfId="759"/>
    <cellStyle name="FormatedNumberBorderPatern 4 5 2" xfId="760"/>
    <cellStyle name="FormatedNumberBorderPatern 4 6" xfId="761"/>
    <cellStyle name="FormatedNumberBorderPatern 4 6 2" xfId="762"/>
    <cellStyle name="FormatedNumberBorderPatern 4 7" xfId="763"/>
    <cellStyle name="FormatedNumberBorderPatern 4 7 2" xfId="764"/>
    <cellStyle name="FormatedNumberBorderPatern 4 8" xfId="765"/>
    <cellStyle name="FormatedNumberBorderPatern 5" xfId="766"/>
    <cellStyle name="FormatedNumberBorderPatern 5 2" xfId="767"/>
    <cellStyle name="FormatedNumberBorderPatern 5 2 2" xfId="768"/>
    <cellStyle name="FormatedNumberBorderPatern 5 2 2 2" xfId="769"/>
    <cellStyle name="FormatedNumberBorderPatern 5 2 2 2 2" xfId="770"/>
    <cellStyle name="FormatedNumberBorderPatern 5 2 2 3" xfId="771"/>
    <cellStyle name="FormatedNumberBorderPatern 5 2 3" xfId="772"/>
    <cellStyle name="FormatedNumberBorderPatern 5 2 3 2" xfId="773"/>
    <cellStyle name="FormatedNumberBorderPatern 5 2 4" xfId="774"/>
    <cellStyle name="FormatedNumberBorderPatern 5 3" xfId="775"/>
    <cellStyle name="FormatedNumberBorderPatern 5 3 2" xfId="776"/>
    <cellStyle name="FormatedNumberBorderPatern 5 3 2 2" xfId="777"/>
    <cellStyle name="FormatedNumberBorderPatern 5 3 2 2 2" xfId="778"/>
    <cellStyle name="FormatedNumberBorderPatern 5 3 2 3" xfId="779"/>
    <cellStyle name="FormatedNumberBorderPatern 5 3 3" xfId="780"/>
    <cellStyle name="FormatedNumberBorderPatern 5 3 3 2" xfId="781"/>
    <cellStyle name="FormatedNumberBorderPatern 5 3 4" xfId="782"/>
    <cellStyle name="FormatedNumberBorderPatern 5 4" xfId="783"/>
    <cellStyle name="FormatedNumberBorderPatern 5 4 2" xfId="784"/>
    <cellStyle name="FormatedNumberBorderPatern 5 4 2 2" xfId="785"/>
    <cellStyle name="FormatedNumberBorderPatern 5 4 3" xfId="786"/>
    <cellStyle name="FormatedNumberBorderPatern 5 5" xfId="787"/>
    <cellStyle name="FormatedNumberBorderPatern 5 5 2" xfId="788"/>
    <cellStyle name="FormatedNumberBorderPatern 5 6" xfId="789"/>
    <cellStyle name="FormatedNumberBorderPatern 5 6 2" xfId="790"/>
    <cellStyle name="FormatedNumberBorderPatern 5 7" xfId="791"/>
    <cellStyle name="FormatedNumberBorderPatern 5 7 2" xfId="792"/>
    <cellStyle name="FormatedNumberBorderPatern 5 8" xfId="793"/>
    <cellStyle name="FormatedNumberBorderPatern 6" xfId="794"/>
    <cellStyle name="FormatedNumberBorderPatern 6 2" xfId="795"/>
    <cellStyle name="FormatedNumberBorderPatern 6 2 2" xfId="796"/>
    <cellStyle name="FormatedNumberBorderPatern 6 2 2 2" xfId="797"/>
    <cellStyle name="FormatedNumberBorderPatern 6 2 2 2 2" xfId="798"/>
    <cellStyle name="FormatedNumberBorderPatern 6 2 2 3" xfId="799"/>
    <cellStyle name="FormatedNumberBorderPatern 6 2 3" xfId="800"/>
    <cellStyle name="FormatedNumberBorderPatern 6 2 3 2" xfId="801"/>
    <cellStyle name="FormatedNumberBorderPatern 6 2 4" xfId="802"/>
    <cellStyle name="FormatedNumberBorderPatern 6 3" xfId="803"/>
    <cellStyle name="FormatedNumberBorderPatern 6 3 2" xfId="804"/>
    <cellStyle name="FormatedNumberBorderPatern 6 3 2 2" xfId="805"/>
    <cellStyle name="FormatedNumberBorderPatern 6 3 3" xfId="806"/>
    <cellStyle name="FormatedNumberBorderPatern 6 4" xfId="807"/>
    <cellStyle name="FormatedNumberBorderPatern 6 4 2" xfId="808"/>
    <cellStyle name="FormatedNumberBorderPatern 6 4 2 2" xfId="809"/>
    <cellStyle name="FormatedNumberBorderPatern 6 4 3" xfId="810"/>
    <cellStyle name="FormatedNumberBorderPatern 6 5" xfId="811"/>
    <cellStyle name="FormatedNumberBorderPatern 6 5 2" xfId="812"/>
    <cellStyle name="FormatedNumberBorderPatern 6 6" xfId="813"/>
    <cellStyle name="FormatedNumberBorderPatern 6 6 2" xfId="814"/>
    <cellStyle name="FormatedNumberBorderPatern 6 7" xfId="815"/>
    <cellStyle name="FormatedNumberBorderPatern 6 7 2" xfId="816"/>
    <cellStyle name="FormatedNumberBorderPatern 6 8" xfId="817"/>
    <cellStyle name="FormatedNumberBorderPatern 7" xfId="818"/>
    <cellStyle name="FormatedNumberBorderPatern 7 2" xfId="819"/>
    <cellStyle name="FormatedNumberBorderPatern 7 2 2" xfId="820"/>
    <cellStyle name="FormatedNumberBorderPatern 7 2 2 2" xfId="821"/>
    <cellStyle name="FormatedNumberBorderPatern 7 2 2 2 2" xfId="822"/>
    <cellStyle name="FormatedNumberBorderPatern 7 2 2 3" xfId="823"/>
    <cellStyle name="FormatedNumberBorderPatern 7 2 3" xfId="824"/>
    <cellStyle name="FormatedNumberBorderPatern 7 2 3 2" xfId="825"/>
    <cellStyle name="FormatedNumberBorderPatern 7 2 4" xfId="826"/>
    <cellStyle name="FormatedNumberBorderPatern 7 3" xfId="827"/>
    <cellStyle name="FormatedNumberBorderPatern 7 3 2" xfId="828"/>
    <cellStyle name="FormatedNumberBorderPatern 7 3 2 2" xfId="829"/>
    <cellStyle name="FormatedNumberBorderPatern 7 3 3" xfId="830"/>
    <cellStyle name="FormatedNumberBorderPatern 7 4" xfId="831"/>
    <cellStyle name="FormatedNumberBorderPatern 7 4 2" xfId="832"/>
    <cellStyle name="FormatedNumberBorderPatern 7 4 2 2" xfId="833"/>
    <cellStyle name="FormatedNumberBorderPatern 7 4 3" xfId="834"/>
    <cellStyle name="FormatedNumberBorderPatern 7 5" xfId="835"/>
    <cellStyle name="FormatedNumberBorderPatern 7 5 2" xfId="836"/>
    <cellStyle name="FormatedNumberBorderPatern 7 6" xfId="837"/>
    <cellStyle name="FormatedNumberBorderPatern 7 6 2" xfId="838"/>
    <cellStyle name="FormatedNumberBorderPatern 7 7" xfId="839"/>
    <cellStyle name="FormatedNumberBorderPatern 7 7 2" xfId="840"/>
    <cellStyle name="FormatedNumberBorderPatern 7 8" xfId="841"/>
    <cellStyle name="FormatedNumberBorderPatern 8" xfId="842"/>
    <cellStyle name="FormatedNumberBorderPatern 8 2" xfId="843"/>
    <cellStyle name="FormatedNumberBorderPatern 8 2 2" xfId="844"/>
    <cellStyle name="FormatedNumberBorderPatern 8 2 2 2" xfId="845"/>
    <cellStyle name="FormatedNumberBorderPatern 8 2 2 2 2" xfId="846"/>
    <cellStyle name="FormatedNumberBorderPatern 8 2 2 3" xfId="847"/>
    <cellStyle name="FormatedNumberBorderPatern 8 2 3" xfId="848"/>
    <cellStyle name="FormatedNumberBorderPatern 8 2 3 2" xfId="849"/>
    <cellStyle name="FormatedNumberBorderPatern 8 2 4" xfId="850"/>
    <cellStyle name="FormatedNumberBorderPatern 8 3" xfId="851"/>
    <cellStyle name="FormatedNumberBorderPatern 8 3 2" xfId="852"/>
    <cellStyle name="FormatedNumberBorderPatern 8 3 2 2" xfId="853"/>
    <cellStyle name="FormatedNumberBorderPatern 8 3 2 2 2" xfId="854"/>
    <cellStyle name="FormatedNumberBorderPatern 8 3 2 3" xfId="855"/>
    <cellStyle name="FormatedNumberBorderPatern 8 3 3" xfId="856"/>
    <cellStyle name="FormatedNumberBorderPatern 8 3 3 2" xfId="857"/>
    <cellStyle name="FormatedNumberBorderPatern 8 3 4" xfId="858"/>
    <cellStyle name="FormatedNumberBorderPatern 8 4" xfId="859"/>
    <cellStyle name="FormatedNumberBorderPatern 8 4 2" xfId="860"/>
    <cellStyle name="FormatedNumberBorderPatern 8 4 2 2" xfId="861"/>
    <cellStyle name="FormatedNumberBorderPatern 8 4 3" xfId="862"/>
    <cellStyle name="FormatedNumberBorderPatern 8 5" xfId="863"/>
    <cellStyle name="FormatedNumberBorderPatern 8 5 2" xfId="864"/>
    <cellStyle name="FormatedNumberBorderPatern 8 6" xfId="865"/>
    <cellStyle name="FormatedNumberBorderPatern 8 6 2" xfId="866"/>
    <cellStyle name="FormatedNumberBorderPatern 8 7" xfId="867"/>
    <cellStyle name="FormatedNumberBorderPatern 8 7 2" xfId="868"/>
    <cellStyle name="FormatedNumberBorderPatern 8 8" xfId="869"/>
    <cellStyle name="FormatedNumberBorderPatern 9" xfId="870"/>
    <cellStyle name="FormatedNumberBorderPatern 9 2" xfId="871"/>
    <cellStyle name="FormatedNumberBorderPatern 9 2 2" xfId="872"/>
    <cellStyle name="FormatedNumberBorderPatern 9 2 2 2" xfId="873"/>
    <cellStyle name="FormatedNumberBorderPatern 9 2 2 2 2" xfId="874"/>
    <cellStyle name="FormatedNumberBorderPatern 9 2 2 3" xfId="875"/>
    <cellStyle name="FormatedNumberBorderPatern 9 2 3" xfId="876"/>
    <cellStyle name="FormatedNumberBorderPatern 9 2 3 2" xfId="877"/>
    <cellStyle name="FormatedNumberBorderPatern 9 2 4" xfId="878"/>
    <cellStyle name="FormatedNumberBorderPatern 9 3" xfId="879"/>
    <cellStyle name="FormatedNumberBorderPatern 9 3 2" xfId="880"/>
    <cellStyle name="FormatedNumberBorderPatern 9 3 2 2" xfId="881"/>
    <cellStyle name="FormatedNumberBorderPatern 9 3 2 2 2" xfId="882"/>
    <cellStyle name="FormatedNumberBorderPatern 9 3 2 3" xfId="883"/>
    <cellStyle name="FormatedNumberBorderPatern 9 3 3" xfId="884"/>
    <cellStyle name="FormatedNumberBorderPatern 9 3 3 2" xfId="885"/>
    <cellStyle name="FormatedNumberBorderPatern 9 3 4" xfId="886"/>
    <cellStyle name="FormatedNumberBorderPatern 9 4" xfId="887"/>
    <cellStyle name="FormatedNumberBorderPatern 9 4 2" xfId="888"/>
    <cellStyle name="FormatedNumberBorderPatern 9 4 2 2" xfId="889"/>
    <cellStyle name="FormatedNumberBorderPatern 9 4 3" xfId="890"/>
    <cellStyle name="FormatedNumberBorderPatern 9 5" xfId="891"/>
    <cellStyle name="FormatedNumberBorderPatern 9 5 2" xfId="892"/>
    <cellStyle name="FormatedNumberBorderPatern 9 6" xfId="893"/>
    <cellStyle name="FormatedNumberBorderPatern 9 6 2" xfId="894"/>
    <cellStyle name="FormatedNumberBorderPatern 9 7" xfId="895"/>
    <cellStyle name="FormatedNumberBorderPatern 9 7 2" xfId="896"/>
    <cellStyle name="FormatedNumberBorderPatern 9 8" xfId="897"/>
    <cellStyle name="FormatedNumberBorderPatern 9 8 2" xfId="898"/>
    <cellStyle name="FormatedNumberBorderPatern 9 9" xfId="899"/>
    <cellStyle name="FormatedNumberBorderPatern_Center" xfId="900"/>
    <cellStyle name="Good" xfId="901"/>
    <cellStyle name="Good 2" xfId="902"/>
    <cellStyle name="Good 2 2" xfId="903"/>
    <cellStyle name="Heading 1" xfId="904"/>
    <cellStyle name="Heading 1 2" xfId="905"/>
    <cellStyle name="Heading 1 2 2" xfId="906"/>
    <cellStyle name="Heading 2" xfId="907"/>
    <cellStyle name="Heading 2 2" xfId="908"/>
    <cellStyle name="Heading 2 2 2" xfId="909"/>
    <cellStyle name="Heading 3" xfId="910"/>
    <cellStyle name="Heading 3 2" xfId="911"/>
    <cellStyle name="Heading 3 2 2" xfId="912"/>
    <cellStyle name="Heading 4" xfId="913"/>
    <cellStyle name="Heading 4 2" xfId="914"/>
    <cellStyle name="Heading 4 2 2" xfId="915"/>
    <cellStyle name="Hyperlink 2" xfId="916"/>
    <cellStyle name="Hyperlink 2 2" xfId="917"/>
    <cellStyle name="Hyperlink 3" xfId="918"/>
    <cellStyle name="Hyperlink 3 2" xfId="919"/>
    <cellStyle name="Input" xfId="920"/>
    <cellStyle name="Input 2" xfId="921"/>
    <cellStyle name="Input 2 2" xfId="922"/>
    <cellStyle name="Linked Cell" xfId="923"/>
    <cellStyle name="Linked Cell 2" xfId="924"/>
    <cellStyle name="Linked Cell 2 2" xfId="925"/>
    <cellStyle name="Neutral" xfId="926"/>
    <cellStyle name="Neutral 2" xfId="927"/>
    <cellStyle name="Neutral 2 2" xfId="928"/>
    <cellStyle name="Neutral 3" xfId="929"/>
    <cellStyle name="Normal 10" xfId="930"/>
    <cellStyle name="Normal 10 2" xfId="931"/>
    <cellStyle name="Normal 10 2 2" xfId="932"/>
    <cellStyle name="Normal 10 2 3" xfId="933"/>
    <cellStyle name="Normal 10 2 4" xfId="934"/>
    <cellStyle name="Normal 10 2 5" xfId="935"/>
    <cellStyle name="Normal 10 3" xfId="936"/>
    <cellStyle name="Normal 10 4" xfId="937"/>
    <cellStyle name="Normal 10 5" xfId="938"/>
    <cellStyle name="Normal 10 6" xfId="939"/>
    <cellStyle name="Normal 10 6 2" xfId="940"/>
    <cellStyle name="Normal 10 7" xfId="941"/>
    <cellStyle name="Normal 11" xfId="942"/>
    <cellStyle name="Normal 11 2" xfId="943"/>
    <cellStyle name="Normal 11 2 2" xfId="944"/>
    <cellStyle name="Normal 11 2 2 2" xfId="945"/>
    <cellStyle name="Normal 11 2 3" xfId="946"/>
    <cellStyle name="Normal 11 2 3 2" xfId="947"/>
    <cellStyle name="Normal 11 3" xfId="948"/>
    <cellStyle name="Normal 11 3 2" xfId="949"/>
    <cellStyle name="Normal 11 4" xfId="950"/>
    <cellStyle name="Normal 11 5" xfId="951"/>
    <cellStyle name="Normal 11 6" xfId="952"/>
    <cellStyle name="Normal 11 6 2" xfId="953"/>
    <cellStyle name="Normal 12" xfId="954"/>
    <cellStyle name="Normal 12 2" xfId="955"/>
    <cellStyle name="Normal 12 2 2" xfId="956"/>
    <cellStyle name="Normal 12 2 2 2" xfId="957"/>
    <cellStyle name="Normal 12 2 3" xfId="958"/>
    <cellStyle name="Normal 12 3" xfId="959"/>
    <cellStyle name="Normal 12 4" xfId="960"/>
    <cellStyle name="Normal 12 4 2" xfId="961"/>
    <cellStyle name="Normal 13" xfId="962"/>
    <cellStyle name="Normal 13 2" xfId="963"/>
    <cellStyle name="Normal 13 2 2" xfId="964"/>
    <cellStyle name="Normal 13 3" xfId="965"/>
    <cellStyle name="Normal 14" xfId="966"/>
    <cellStyle name="Normal 14 2" xfId="967"/>
    <cellStyle name="Normal 14 2 2" xfId="968"/>
    <cellStyle name="Normal 15" xfId="969"/>
    <cellStyle name="Normal 16" xfId="970"/>
    <cellStyle name="Normal 16 2" xfId="971"/>
    <cellStyle name="Normal 17" xfId="972"/>
    <cellStyle name="Normal 17 2" xfId="973"/>
    <cellStyle name="Normal 18" xfId="974"/>
    <cellStyle name="Normal 19" xfId="975"/>
    <cellStyle name="Normal 2" xfId="976"/>
    <cellStyle name="Normal 2 10" xfId="977"/>
    <cellStyle name="Normal 2 2" xfId="978"/>
    <cellStyle name="Normal 2 2 2" xfId="979"/>
    <cellStyle name="Normal 2 2 3" xfId="980"/>
    <cellStyle name="Normal 2 2 4" xfId="981"/>
    <cellStyle name="Normal 2 2 5" xfId="982"/>
    <cellStyle name="Normal 2 2 5 2" xfId="983"/>
    <cellStyle name="Normal 2 3" xfId="984"/>
    <cellStyle name="Normal 2 3 2" xfId="985"/>
    <cellStyle name="Normal 2 3 2 2" xfId="986"/>
    <cellStyle name="Normal 2 3 2 2 2" xfId="987"/>
    <cellStyle name="Normal 2 3 2 3" xfId="988"/>
    <cellStyle name="Normal 2 3 2 3 2" xfId="989"/>
    <cellStyle name="Normal 2 3 3" xfId="990"/>
    <cellStyle name="Normal 2 3 3 2" xfId="991"/>
    <cellStyle name="Normal 2 3 4" xfId="992"/>
    <cellStyle name="Normal 2 3 4 2" xfId="993"/>
    <cellStyle name="Normal 2 3 5" xfId="994"/>
    <cellStyle name="Normal 2 3 6" xfId="995"/>
    <cellStyle name="Normal 2 3 6 2" xfId="996"/>
    <cellStyle name="Normal 2 3 7" xfId="997"/>
    <cellStyle name="Normal 2 4" xfId="998"/>
    <cellStyle name="Normal 2 4 2" xfId="999"/>
    <cellStyle name="Normal 2 4 2 2" xfId="1000"/>
    <cellStyle name="Normal 2 4 2 2 2" xfId="1001"/>
    <cellStyle name="Normal 2 4 2 3" xfId="1002"/>
    <cellStyle name="Normal 2 4 3" xfId="1003"/>
    <cellStyle name="Normal 2 4 3 2" xfId="1004"/>
    <cellStyle name="Normal 2 4 4" xfId="1005"/>
    <cellStyle name="Normal 2 4 5" xfId="1006"/>
    <cellStyle name="Normal 2 4 5 2" xfId="1007"/>
    <cellStyle name="Normal 2 5" xfId="1008"/>
    <cellStyle name="Normal 2 5 2" xfId="1009"/>
    <cellStyle name="Normal 2 5 2 2" xfId="1010"/>
    <cellStyle name="Normal 2 5 3" xfId="1011"/>
    <cellStyle name="Normal 2 5 3 2" xfId="1012"/>
    <cellStyle name="Normal 2 6" xfId="1013"/>
    <cellStyle name="Normal 2 6 2" xfId="1014"/>
    <cellStyle name="Normal 2 7" xfId="1015"/>
    <cellStyle name="Normal 2 7 2" xfId="1016"/>
    <cellStyle name="Normal 2 8" xfId="1017"/>
    <cellStyle name="Normal 2 8 2" xfId="1018"/>
    <cellStyle name="Normal 20" xfId="1019"/>
    <cellStyle name="Normal 21" xfId="1020"/>
    <cellStyle name="Normal 3" xfId="1021"/>
    <cellStyle name="Normal 3 2" xfId="1022"/>
    <cellStyle name="Normal 3 2 2" xfId="1023"/>
    <cellStyle name="Normal 3 2 2 2" xfId="1024"/>
    <cellStyle name="Normal 3 2 2 2 2" xfId="1025"/>
    <cellStyle name="Normal 3 2 2 3" xfId="1026"/>
    <cellStyle name="Normal 3 2 2 3 2" xfId="1027"/>
    <cellStyle name="Normal 3 2 3" xfId="1028"/>
    <cellStyle name="Normal 3 2 3 2" xfId="1029"/>
    <cellStyle name="Normal 3 2 3 2 2" xfId="1030"/>
    <cellStyle name="Normal 3 2 4" xfId="1031"/>
    <cellStyle name="Normal 3 2 4 2" xfId="1032"/>
    <cellStyle name="Normal 3 3" xfId="1033"/>
    <cellStyle name="Normal 3 3 2" xfId="1034"/>
    <cellStyle name="Normal 3 3 2 2" xfId="1035"/>
    <cellStyle name="Normal 3 3 2 2 2" xfId="1036"/>
    <cellStyle name="Normal 3 3 2 3" xfId="1037"/>
    <cellStyle name="Normal 3 3 3" xfId="1038"/>
    <cellStyle name="Normal 3 3 3 2" xfId="1039"/>
    <cellStyle name="Normal 3 3 4" xfId="1040"/>
    <cellStyle name="Normal 3 3 4 2" xfId="1041"/>
    <cellStyle name="Normal 3 3 5" xfId="1042"/>
    <cellStyle name="Normal 3 3 5 2" xfId="1043"/>
    <cellStyle name="Normal 3 4" xfId="1044"/>
    <cellStyle name="Normal 3 4 2" xfId="1045"/>
    <cellStyle name="Normal 3 4 2 2" xfId="1046"/>
    <cellStyle name="Normal 3 4 3" xfId="1047"/>
    <cellStyle name="Normal 3 4 3 2" xfId="1048"/>
    <cellStyle name="Normal 3 5" xfId="1049"/>
    <cellStyle name="Normal 3 5 2" xfId="1050"/>
    <cellStyle name="Normal 3 6" xfId="1051"/>
    <cellStyle name="Normal 32" xfId="1052"/>
    <cellStyle name="Normal 32 2" xfId="1053"/>
    <cellStyle name="Normal 34" xfId="1054"/>
    <cellStyle name="Normal 34 2" xfId="1055"/>
    <cellStyle name="Normal 4" xfId="1056"/>
    <cellStyle name="Normal 4 10" xfId="1057"/>
    <cellStyle name="Normal 4 2" xfId="1058"/>
    <cellStyle name="Normal 4 2 2" xfId="1059"/>
    <cellStyle name="Normal 4 2 2 2" xfId="1060"/>
    <cellStyle name="Normal 4 2 2 2 2" xfId="1061"/>
    <cellStyle name="Normal 4 2 2 3" xfId="1062"/>
    <cellStyle name="Normal 4 2 2 3 2" xfId="1063"/>
    <cellStyle name="Normal 4 2 2 4" xfId="1064"/>
    <cellStyle name="Normal 4 2 3" xfId="1065"/>
    <cellStyle name="Normal 4 2 3 2" xfId="1066"/>
    <cellStyle name="Normal 4 2 4" xfId="1067"/>
    <cellStyle name="Normal 4 2 4 2" xfId="1068"/>
    <cellStyle name="Normal 4 2 5" xfId="1069"/>
    <cellStyle name="Normal 4 2 5 2" xfId="1070"/>
    <cellStyle name="Normal 4 2 6" xfId="1071"/>
    <cellStyle name="Normal 4 2 6 2" xfId="1072"/>
    <cellStyle name="Normal 4 3" xfId="1073"/>
    <cellStyle name="Normal 4 3 2" xfId="1074"/>
    <cellStyle name="Normal 4 3 2 2" xfId="1075"/>
    <cellStyle name="Normal 4 3 2 2 2" xfId="1076"/>
    <cellStyle name="Normal 4 3 2 3" xfId="1077"/>
    <cellStyle name="Normal 4 3 2 3 2" xfId="1078"/>
    <cellStyle name="Normal 4 3 3" xfId="1079"/>
    <cellStyle name="Normal 4 3 3 2" xfId="1080"/>
    <cellStyle name="Normal 4 3 4" xfId="1081"/>
    <cellStyle name="Normal 4 3 4 2" xfId="1082"/>
    <cellStyle name="Normal 4 4" xfId="1083"/>
    <cellStyle name="Normal 4 4 2" xfId="1084"/>
    <cellStyle name="Normal 4 4 2 2" xfId="1085"/>
    <cellStyle name="Normal 4 4 3" xfId="1086"/>
    <cellStyle name="Normal 4 4 3 2" xfId="1087"/>
    <cellStyle name="Normal 4 5" xfId="1088"/>
    <cellStyle name="Normal 4 5 2" xfId="1089"/>
    <cellStyle name="Normal 4 5 2 2" xfId="1090"/>
    <cellStyle name="Normal 4 6" xfId="1091"/>
    <cellStyle name="Normal 4 6 2" xfId="1092"/>
    <cellStyle name="Normal 4 6 2 2" xfId="1093"/>
    <cellStyle name="Normal 4 7" xfId="1094"/>
    <cellStyle name="Normal 4 7 2" xfId="1095"/>
    <cellStyle name="Normal 4 8" xfId="1096"/>
    <cellStyle name="Normal 4 8 2" xfId="1097"/>
    <cellStyle name="Normal 4 9" xfId="1098"/>
    <cellStyle name="Normal 4 9 2" xfId="1099"/>
    <cellStyle name="Normal 42" xfId="1100"/>
    <cellStyle name="Normal 42 2" xfId="1101"/>
    <cellStyle name="Normal 5" xfId="1102"/>
    <cellStyle name="Normal 5 2" xfId="1103"/>
    <cellStyle name="Normal 5 2 2" xfId="1104"/>
    <cellStyle name="Normal 5 2 2 2" xfId="1105"/>
    <cellStyle name="Normal 5 2 2 2 2" xfId="1106"/>
    <cellStyle name="Normal 5 2 2 3" xfId="1107"/>
    <cellStyle name="Normal 5 2 2 3 2" xfId="1108"/>
    <cellStyle name="Normal 5 2 3" xfId="1109"/>
    <cellStyle name="Normal 5 2 3 2" xfId="1110"/>
    <cellStyle name="Normal 5 2 4" xfId="1111"/>
    <cellStyle name="Normal 5 2 4 2" xfId="1112"/>
    <cellStyle name="Normal 5 3" xfId="1113"/>
    <cellStyle name="Normal 5 3 2" xfId="1114"/>
    <cellStyle name="Normal 5 3 2 2" xfId="1115"/>
    <cellStyle name="Normal 5 3 3" xfId="1116"/>
    <cellStyle name="Normal 5 3 3 2" xfId="1117"/>
    <cellStyle name="Normal 5 3 4" xfId="1118"/>
    <cellStyle name="Normal 5 3 4 2" xfId="1119"/>
    <cellStyle name="Normal 5 4" xfId="1120"/>
    <cellStyle name="Normal 5 4 2" xfId="1121"/>
    <cellStyle name="Normal 5 4 2 2" xfId="1122"/>
    <cellStyle name="Normal 5 5" xfId="1123"/>
    <cellStyle name="Normal 5 5 2" xfId="1124"/>
    <cellStyle name="Normal 5 6" xfId="1125"/>
    <cellStyle name="Normal 5 7" xfId="1126"/>
    <cellStyle name="Normal 5 8" xfId="1127"/>
    <cellStyle name="Normal 5 8 2" xfId="1128"/>
    <cellStyle name="Normal 52" xfId="1129"/>
    <cellStyle name="Normal 52 2" xfId="1130"/>
    <cellStyle name="Normal 54" xfId="1131"/>
    <cellStyle name="Normal 54 2" xfId="1132"/>
    <cellStyle name="Normal 6" xfId="1133"/>
    <cellStyle name="Normal 6 10" xfId="1134"/>
    <cellStyle name="Normal 6 11" xfId="1135"/>
    <cellStyle name="Normal 6 2" xfId="1136"/>
    <cellStyle name="Normal 6 2 2" xfId="1137"/>
    <cellStyle name="Normal 6 2 2 2" xfId="1138"/>
    <cellStyle name="Normal 6 2 2 2 2" xfId="1139"/>
    <cellStyle name="Normal 6 2 2 3" xfId="1140"/>
    <cellStyle name="Normal 6 2 2 3 2" xfId="1141"/>
    <cellStyle name="Normal 6 2 2 4" xfId="1142"/>
    <cellStyle name="Normal 6 2 3" xfId="1143"/>
    <cellStyle name="Normal 6 2 3 2" xfId="1144"/>
    <cellStyle name="Normal 6 2 4" xfId="1145"/>
    <cellStyle name="Normal 6 2 4 2" xfId="1146"/>
    <cellStyle name="Normal 6 2 5" xfId="1147"/>
    <cellStyle name="Normal 6 2 5 2" xfId="1148"/>
    <cellStyle name="Normal 6 2 6" xfId="1149"/>
    <cellStyle name="Normal 6 3" xfId="1150"/>
    <cellStyle name="Normal 6 3 2" xfId="1151"/>
    <cellStyle name="Normal 6 3 2 2" xfId="1152"/>
    <cellStyle name="Normal 6 3 3" xfId="1153"/>
    <cellStyle name="Normal 6 3 4" xfId="1154"/>
    <cellStyle name="Normal 6 4" xfId="1155"/>
    <cellStyle name="Normal 6 4 2" xfId="1156"/>
    <cellStyle name="Normal 6 5" xfId="1157"/>
    <cellStyle name="Normal 6 5 2" xfId="1158"/>
    <cellStyle name="Normal 6 6" xfId="1159"/>
    <cellStyle name="Normal 6 7" xfId="1160"/>
    <cellStyle name="Normal 6 8" xfId="1161"/>
    <cellStyle name="Normal 6 8 2" xfId="1162"/>
    <cellStyle name="Normal 6 9" xfId="1163"/>
    <cellStyle name="Normal 7" xfId="1164"/>
    <cellStyle name="Normal 7 2" xfId="1165"/>
    <cellStyle name="Normal 7 3" xfId="1166"/>
    <cellStyle name="Normal 7 3 2" xfId="1167"/>
    <cellStyle name="Normal 7 3 2 2" xfId="1168"/>
    <cellStyle name="Normal 7 3 2 3" xfId="1169"/>
    <cellStyle name="Normal 7 3 3" xfId="1170"/>
    <cellStyle name="Normal 7 3 4" xfId="1171"/>
    <cellStyle name="Normal 7 3 5" xfId="1172"/>
    <cellStyle name="Normal 7 4" xfId="1173"/>
    <cellStyle name="Normal 7 4 2" xfId="1174"/>
    <cellStyle name="Normal 7 4 3" xfId="1175"/>
    <cellStyle name="Normal 7 4 4" xfId="1176"/>
    <cellStyle name="Normal 7 5" xfId="1177"/>
    <cellStyle name="Normal 7 5 2" xfId="1178"/>
    <cellStyle name="Normal 7 5 2 2" xfId="1179"/>
    <cellStyle name="Normal 7 6" xfId="1180"/>
    <cellStyle name="Normal 7 7" xfId="1181"/>
    <cellStyle name="Normal 8" xfId="1182"/>
    <cellStyle name="Normal 8 2" xfId="1183"/>
    <cellStyle name="Normal 8 2 2" xfId="1184"/>
    <cellStyle name="Normal 8 2 3" xfId="1185"/>
    <cellStyle name="Normal 8 3" xfId="1186"/>
    <cellStyle name="Normal 8 3 2" xfId="1187"/>
    <cellStyle name="Normal 8 4" xfId="1188"/>
    <cellStyle name="Normal 8 4 2" xfId="1189"/>
    <cellStyle name="Normal 8 4 3" xfId="1190"/>
    <cellStyle name="Normal 8 5" xfId="1191"/>
    <cellStyle name="Normal 8 6" xfId="1192"/>
    <cellStyle name="Normal 8 6 2" xfId="1193"/>
    <cellStyle name="Normal 9" xfId="1194"/>
    <cellStyle name="Normal 9 2" xfId="1195"/>
    <cellStyle name="Normal 9 2 2" xfId="1196"/>
    <cellStyle name="Normal 9 2 3" xfId="1197"/>
    <cellStyle name="Normal 9 2 4" xfId="1198"/>
    <cellStyle name="Normal 9 3" xfId="1199"/>
    <cellStyle name="Normal 9 3 2" xfId="1200"/>
    <cellStyle name="Normal 9 3 3" xfId="1201"/>
    <cellStyle name="Normal 9 3 4" xfId="1202"/>
    <cellStyle name="Normal 9 4" xfId="1203"/>
    <cellStyle name="Normal 9 4 2" xfId="1204"/>
    <cellStyle name="Normal 9 4 2 2" xfId="1205"/>
    <cellStyle name="Normal 9 4 3" xfId="1206"/>
    <cellStyle name="Normal 9 5" xfId="1207"/>
    <cellStyle name="Normal 9 5 2" xfId="1208"/>
    <cellStyle name="Normal 9 6" xfId="1209"/>
    <cellStyle name="Normal 9 6 2" xfId="1210"/>
    <cellStyle name="Normal 9 7" xfId="1211"/>
    <cellStyle name="Normal 9 8" xfId="1212"/>
    <cellStyle name="Normal 9 8 2" xfId="1213"/>
    <cellStyle name="Normal 9 9" xfId="1214"/>
    <cellStyle name="Normal_BAL" xfId="1215"/>
    <cellStyle name="Normál_DCF(Investment,SW-mod)" xfId="1216"/>
    <cellStyle name="Normal_Financial statements 2000 Alcomet" xfId="1217"/>
    <cellStyle name="Normal_Financial statements_bg model 2002" xfId="1218"/>
    <cellStyle name="Normal_FS_2004_Final_28.03.05" xfId="1219"/>
    <cellStyle name="Normal_FS_SOPHARMA_2005 (2)" xfId="1220"/>
    <cellStyle name="Normal_FS'05-Neochim group-raboten_Final2" xfId="1221"/>
    <cellStyle name="Normal_P&amp;L" xfId="1222"/>
    <cellStyle name="Normal_P&amp;L_Financial statements_bg model 2002" xfId="1223"/>
    <cellStyle name="Normal_Sheet2" xfId="1224"/>
    <cellStyle name="Normal_SOPHARMA_FS_01_12_2007_predvaritelen" xfId="1225"/>
    <cellStyle name="Note" xfId="1226"/>
    <cellStyle name="Note 2" xfId="1227"/>
    <cellStyle name="Note 2 2" xfId="1228"/>
    <cellStyle name="Note 2 2 2" xfId="1229"/>
    <cellStyle name="Note 2 2 2 2" xfId="1230"/>
    <cellStyle name="Note 2 2 2 2 2" xfId="1231"/>
    <cellStyle name="Note 2 2 2 3" xfId="1232"/>
    <cellStyle name="Note 2 2 3" xfId="1233"/>
    <cellStyle name="Note 2 2 3 2" xfId="1234"/>
    <cellStyle name="Note 2 2 4" xfId="1235"/>
    <cellStyle name="Note 2 3" xfId="1236"/>
    <cellStyle name="Note 2 3 2" xfId="1237"/>
    <cellStyle name="Note 2 3 2 2" xfId="1238"/>
    <cellStyle name="Note 2 3 3" xfId="1239"/>
    <cellStyle name="Note 2 4" xfId="1240"/>
    <cellStyle name="Note 2 4 2" xfId="1241"/>
    <cellStyle name="Note 2 5" xfId="1242"/>
    <cellStyle name="Note 2 5 2" xfId="1243"/>
    <cellStyle name="Note 2 6" xfId="1244"/>
    <cellStyle name="Note 2 6 2" xfId="1245"/>
    <cellStyle name="Note 2 7" xfId="1246"/>
    <cellStyle name="Note 3" xfId="1247"/>
    <cellStyle name="Note 3 2" xfId="1248"/>
    <cellStyle name="Note 3 2 2" xfId="1249"/>
    <cellStyle name="Note 3 2 2 2" xfId="1250"/>
    <cellStyle name="Note 3 2 3" xfId="1251"/>
    <cellStyle name="Note 3 3" xfId="1252"/>
    <cellStyle name="Note 3 3 2" xfId="1253"/>
    <cellStyle name="Note 3 4" xfId="1254"/>
    <cellStyle name="Note 3 5" xfId="1255"/>
    <cellStyle name="Note 4" xfId="1256"/>
    <cellStyle name="Note 4 2" xfId="1257"/>
    <cellStyle name="Note 4 2 2" xfId="1258"/>
    <cellStyle name="Note 4 2 2 2" xfId="1259"/>
    <cellStyle name="Note 4 2 3" xfId="1260"/>
    <cellStyle name="Note 4 3" xfId="1261"/>
    <cellStyle name="Note 4 3 2" xfId="1262"/>
    <cellStyle name="Note 4 4" xfId="1263"/>
    <cellStyle name="Note 5" xfId="1264"/>
    <cellStyle name="Note 5 2" xfId="1265"/>
    <cellStyle name="Note 5 2 2" xfId="1266"/>
    <cellStyle name="Note 5 3" xfId="1267"/>
    <cellStyle name="Note 6" xfId="1268"/>
    <cellStyle name="Note 6 2" xfId="1269"/>
    <cellStyle name="Note 7" xfId="1270"/>
    <cellStyle name="Note 7 2" xfId="1271"/>
    <cellStyle name="Output" xfId="1272"/>
    <cellStyle name="Output 2" xfId="1273"/>
    <cellStyle name="Output 2 2" xfId="1274"/>
    <cellStyle name="Percent" xfId="1275"/>
    <cellStyle name="Percent 2" xfId="1276"/>
    <cellStyle name="Percent 2 2" xfId="1277"/>
    <cellStyle name="Percent 2 2 2" xfId="1278"/>
    <cellStyle name="Percent 2 2 2 2" xfId="1279"/>
    <cellStyle name="Percent 2 2 3" xfId="1280"/>
    <cellStyle name="Percent 2 2 4" xfId="1281"/>
    <cellStyle name="Percent 2 3" xfId="1282"/>
    <cellStyle name="Percent 2 3 2" xfId="1283"/>
    <cellStyle name="Percent 2 3 3" xfId="1284"/>
    <cellStyle name="Percent 2 4" xfId="1285"/>
    <cellStyle name="Percent 2 4 2" xfId="1286"/>
    <cellStyle name="Percent 2 4 3" xfId="1287"/>
    <cellStyle name="Percent 2 5" xfId="1288"/>
    <cellStyle name="Percent 3" xfId="1289"/>
    <cellStyle name="Percent 3 2" xfId="1290"/>
    <cellStyle name="Percent 3 2 2" xfId="1291"/>
    <cellStyle name="Percent 3 2 2 2" xfId="1292"/>
    <cellStyle name="Percent 3 2 2 2 2" xfId="1293"/>
    <cellStyle name="Percent 3 2 3" xfId="1294"/>
    <cellStyle name="Percent 3 2 3 2" xfId="1295"/>
    <cellStyle name="Percent 3 2 3 2 2" xfId="1296"/>
    <cellStyle name="Percent 3 3" xfId="1297"/>
    <cellStyle name="Percent 3 3 2" xfId="1298"/>
    <cellStyle name="Percent 3 3 2 2" xfId="1299"/>
    <cellStyle name="Percent 3 3 3" xfId="1300"/>
    <cellStyle name="Percent 3 4" xfId="1301"/>
    <cellStyle name="Percent 3 4 2" xfId="1302"/>
    <cellStyle name="Percent 3 5" xfId="1303"/>
    <cellStyle name="Percent 4" xfId="1304"/>
    <cellStyle name="Percent 4 2" xfId="1305"/>
    <cellStyle name="Percent 4 2 2" xfId="1306"/>
    <cellStyle name="Percent 4 3" xfId="1307"/>
    <cellStyle name="Percent 4 3 2" xfId="1308"/>
    <cellStyle name="Percent 4 4" xfId="1309"/>
    <cellStyle name="Percent 4 5" xfId="1310"/>
    <cellStyle name="Percent 5" xfId="1311"/>
    <cellStyle name="Percent 5 2" xfId="1312"/>
    <cellStyle name="Percent 5 2 2" xfId="1313"/>
    <cellStyle name="Percent 5 2 2 2" xfId="1314"/>
    <cellStyle name="Percent 5 2 3" xfId="1315"/>
    <cellStyle name="Percent 5 2 3 2" xfId="1316"/>
    <cellStyle name="Percent 5 3" xfId="1317"/>
    <cellStyle name="Percent 5 3 2" xfId="1318"/>
    <cellStyle name="Percent 5 4" xfId="1319"/>
    <cellStyle name="Percent 5 5" xfId="1320"/>
    <cellStyle name="Percent 5 5 2" xfId="1321"/>
    <cellStyle name="Percent 6" xfId="1322"/>
    <cellStyle name="Percent 6 2" xfId="1323"/>
    <cellStyle name="Percent 6 2 2" xfId="1324"/>
    <cellStyle name="Percent 6 3" xfId="1325"/>
    <cellStyle name="Percent 6 3 2" xfId="1326"/>
    <cellStyle name="Percent 7" xfId="1327"/>
    <cellStyle name="Percent 7 2" xfId="1328"/>
    <cellStyle name="Percent 7 3" xfId="1329"/>
    <cellStyle name="Percent 8" xfId="1330"/>
    <cellStyle name="Percent 8 2" xfId="1331"/>
    <cellStyle name="Percent 8 2 2" xfId="1332"/>
    <cellStyle name="Procentowy 2" xfId="1333"/>
    <cellStyle name="Title" xfId="1334"/>
    <cellStyle name="Title 2" xfId="1335"/>
    <cellStyle name="Title 2 2" xfId="1336"/>
    <cellStyle name="Title 3" xfId="1337"/>
    <cellStyle name="Total" xfId="1338"/>
    <cellStyle name="Total 2" xfId="1339"/>
    <cellStyle name="Total 2 2" xfId="1340"/>
    <cellStyle name="Warning Text" xfId="1341"/>
    <cellStyle name="Warning Text 2" xfId="1342"/>
    <cellStyle name="Warning Text 2 2" xfId="1343"/>
    <cellStyle name="Обычный 2" xfId="1344"/>
    <cellStyle name="Обычный 2 2" xfId="1345"/>
    <cellStyle name="Обычный 2 3" xfId="1346"/>
    <cellStyle name="Обычный 2 4" xfId="1347"/>
    <cellStyle name="Обычный 2_9" xfId="1348"/>
    <cellStyle name="Обычный 3" xfId="1349"/>
    <cellStyle name="Обычный 3 2" xfId="1350"/>
    <cellStyle name="Обычный 3 2 2" xfId="1351"/>
    <cellStyle name="Обычный 4" xfId="1352"/>
    <cellStyle name="Обычный 5" xfId="1353"/>
    <cellStyle name="Обычный 5 2" xfId="1354"/>
    <cellStyle name="Обычный 5 2 2" xfId="1355"/>
    <cellStyle name="Обычный_1-3 кв" xfId="1356"/>
    <cellStyle name="Финансовый 2" xfId="1357"/>
    <cellStyle name="Финансовый 2 2" xfId="1358"/>
    <cellStyle name="Финансовый 2 2 2" xfId="1359"/>
    <cellStyle name="Финансовый 2 3" xfId="1360"/>
    <cellStyle name="Финансовый 2 3 2" xfId="1361"/>
    <cellStyle name="Финансовый 2 3 2 2" xfId="1362"/>
    <cellStyle name="Финансовый 2 4" xfId="1363"/>
    <cellStyle name="Финансовый 2 4 2" xfId="1364"/>
    <cellStyle name="Финансовый 2 5" xfId="1365"/>
    <cellStyle name="Финансовый 3" xfId="1366"/>
    <cellStyle name="Финансовый 3 2" xfId="1367"/>
    <cellStyle name="числовой" xfId="1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Normal="70" zoomScaleSheetLayoutView="100" zoomScalePageLayoutView="0" workbookViewId="0" topLeftCell="A1">
      <selection activeCell="G26" sqref="G26"/>
    </sheetView>
  </sheetViews>
  <sheetFormatPr defaultColWidth="0" defaultRowHeight="12.75" customHeight="1" zeroHeight="1"/>
  <cols>
    <col min="1" max="2" width="9.28125" style="298" customWidth="1"/>
    <col min="3" max="3" width="16.7109375" style="298" customWidth="1"/>
    <col min="4" max="6" width="9.28125" style="298" customWidth="1"/>
    <col min="7" max="7" width="23.28125" style="298" customWidth="1"/>
    <col min="8" max="9" width="9.28125" style="298" customWidth="1"/>
    <col min="10" max="16384" width="9.28125" style="298" hidden="1" customWidth="1"/>
  </cols>
  <sheetData>
    <row r="1" spans="1:8" ht="14.25">
      <c r="A1" s="297" t="s">
        <v>0</v>
      </c>
      <c r="B1" s="297"/>
      <c r="C1" s="297"/>
      <c r="D1" s="297"/>
      <c r="E1" s="297"/>
      <c r="F1" s="297"/>
      <c r="G1" s="297"/>
      <c r="H1" s="297"/>
    </row>
    <row r="2" ht="14.25"/>
    <row r="3" ht="14.25"/>
    <row r="4" ht="14.25"/>
    <row r="5" spans="1:6" ht="15">
      <c r="A5" s="298" t="s">
        <v>1</v>
      </c>
      <c r="D5" s="299" t="s">
        <v>2</v>
      </c>
      <c r="E5" s="300"/>
      <c r="F5" s="299"/>
    </row>
    <row r="6" spans="4:6" ht="17.25" customHeight="1">
      <c r="D6" s="299" t="s">
        <v>3</v>
      </c>
      <c r="E6" s="300"/>
      <c r="F6" s="299"/>
    </row>
    <row r="7" spans="4:6" ht="14.25">
      <c r="D7" s="299" t="s">
        <v>99</v>
      </c>
      <c r="E7" s="299"/>
      <c r="F7" s="299"/>
    </row>
    <row r="8" spans="1:6" ht="15">
      <c r="A8" s="301"/>
      <c r="D8" s="299" t="s">
        <v>182</v>
      </c>
      <c r="E8" s="300"/>
      <c r="F8" s="299"/>
    </row>
    <row r="9" spans="4:6" ht="15">
      <c r="D9" s="299" t="s">
        <v>159</v>
      </c>
      <c r="E9" s="300"/>
      <c r="F9" s="301"/>
    </row>
    <row r="10" ht="14.25"/>
    <row r="11" ht="14.25"/>
    <row r="12" spans="1:7" ht="15">
      <c r="A12" s="298" t="s">
        <v>4</v>
      </c>
      <c r="D12" s="298" t="s">
        <v>2</v>
      </c>
      <c r="E12" s="1"/>
      <c r="F12" s="1"/>
      <c r="G12" s="1"/>
    </row>
    <row r="13" spans="5:7" ht="15">
      <c r="E13" s="1"/>
      <c r="F13" s="1"/>
      <c r="G13" s="1"/>
    </row>
    <row r="14" spans="1:7" ht="15">
      <c r="A14" s="299" t="s">
        <v>183</v>
      </c>
      <c r="B14" s="299"/>
      <c r="C14" s="299"/>
      <c r="D14" s="299" t="s">
        <v>184</v>
      </c>
      <c r="E14" s="299"/>
      <c r="F14" s="1"/>
      <c r="G14" s="1"/>
    </row>
    <row r="15" spans="1:7" ht="15">
      <c r="A15" s="299"/>
      <c r="B15" s="299"/>
      <c r="C15" s="299"/>
      <c r="D15" s="299" t="s">
        <v>159</v>
      </c>
      <c r="E15" s="299"/>
      <c r="F15" s="1"/>
      <c r="G15" s="1"/>
    </row>
    <row r="16" spans="1:7" ht="15">
      <c r="A16" s="299"/>
      <c r="B16" s="299"/>
      <c r="C16" s="299"/>
      <c r="D16" s="299"/>
      <c r="E16" s="299"/>
      <c r="F16" s="1"/>
      <c r="G16" s="1"/>
    </row>
    <row r="17" spans="1:7" ht="15">
      <c r="A17" s="298" t="s">
        <v>5</v>
      </c>
      <c r="D17" s="298" t="s">
        <v>6</v>
      </c>
      <c r="E17" s="1"/>
      <c r="F17" s="1"/>
      <c r="G17" s="1"/>
    </row>
    <row r="18" spans="5:7" ht="15">
      <c r="E18" s="1"/>
      <c r="F18" s="1"/>
      <c r="G18" s="1"/>
    </row>
    <row r="19" spans="1:7" ht="15">
      <c r="A19" s="298" t="s">
        <v>115</v>
      </c>
      <c r="D19" s="298" t="s">
        <v>114</v>
      </c>
      <c r="E19" s="1"/>
      <c r="F19" s="1"/>
      <c r="G19" s="1"/>
    </row>
    <row r="20" spans="5:7" ht="15">
      <c r="E20" s="1"/>
      <c r="F20" s="1"/>
      <c r="G20" s="1"/>
    </row>
    <row r="21" spans="1:7" ht="15">
      <c r="A21" s="298" t="s">
        <v>97</v>
      </c>
      <c r="C21" s="302"/>
      <c r="D21" s="298" t="s">
        <v>170</v>
      </c>
      <c r="E21" s="1"/>
      <c r="F21" s="1"/>
      <c r="G21" s="1"/>
    </row>
    <row r="22" spans="5:7" ht="15">
      <c r="E22" s="1"/>
      <c r="F22" s="1"/>
      <c r="G22" s="1"/>
    </row>
    <row r="23" spans="5:7" ht="15">
      <c r="E23" s="1"/>
      <c r="F23" s="1"/>
      <c r="G23" s="1"/>
    </row>
    <row r="24" spans="1:7" ht="15">
      <c r="A24" s="298" t="s">
        <v>7</v>
      </c>
      <c r="D24" s="298" t="s">
        <v>8</v>
      </c>
      <c r="E24" s="1"/>
      <c r="F24" s="1"/>
      <c r="G24" s="1"/>
    </row>
    <row r="25" spans="4:7" ht="15">
      <c r="D25" s="298" t="s">
        <v>9</v>
      </c>
      <c r="E25" s="1"/>
      <c r="F25" s="1"/>
      <c r="G25" s="1"/>
    </row>
    <row r="26" spans="6:7" ht="15">
      <c r="F26" s="1"/>
      <c r="G26" s="1"/>
    </row>
    <row r="27" spans="1:7" ht="15">
      <c r="A27" s="298" t="s">
        <v>185</v>
      </c>
      <c r="C27" s="302"/>
      <c r="D27" s="298" t="s">
        <v>10</v>
      </c>
      <c r="E27" s="1"/>
      <c r="F27" s="1"/>
      <c r="G27" s="1"/>
    </row>
    <row r="28" spans="3:7" ht="15">
      <c r="C28" s="302"/>
      <c r="E28" s="1"/>
      <c r="F28" s="1"/>
      <c r="G28" s="1"/>
    </row>
    <row r="29" spans="5:7" ht="15">
      <c r="E29" s="1"/>
      <c r="F29" s="1"/>
      <c r="G29" s="1"/>
    </row>
    <row r="30" spans="1:7" ht="15">
      <c r="A30" s="298" t="s">
        <v>11</v>
      </c>
      <c r="D30" s="299" t="s">
        <v>193</v>
      </c>
      <c r="E30" s="300"/>
      <c r="F30" s="300"/>
      <c r="G30" s="300"/>
    </row>
    <row r="31" spans="4:7" ht="15">
      <c r="D31" s="299" t="s">
        <v>12</v>
      </c>
      <c r="E31" s="300"/>
      <c r="F31" s="300"/>
      <c r="G31" s="300"/>
    </row>
    <row r="32" spans="4:7" ht="15">
      <c r="D32" s="299" t="s">
        <v>127</v>
      </c>
      <c r="E32" s="300"/>
      <c r="F32" s="300"/>
      <c r="G32" s="300"/>
    </row>
    <row r="33" spans="4:7" ht="15">
      <c r="D33" s="299" t="s">
        <v>128</v>
      </c>
      <c r="E33" s="300"/>
      <c r="F33" s="300"/>
      <c r="G33" s="300"/>
    </row>
    <row r="34" spans="4:7" ht="15">
      <c r="D34" s="299" t="s">
        <v>129</v>
      </c>
      <c r="E34" s="300"/>
      <c r="F34" s="300"/>
      <c r="G34" s="300"/>
    </row>
    <row r="35" spans="5:7" ht="15">
      <c r="E35" s="1"/>
      <c r="F35" s="1"/>
      <c r="G35" s="1"/>
    </row>
    <row r="36" spans="5:7" ht="15">
      <c r="E36" s="1"/>
      <c r="F36" s="1"/>
      <c r="G36" s="1"/>
    </row>
    <row r="37" spans="5:7" ht="15">
      <c r="E37" s="1"/>
      <c r="F37" s="1"/>
      <c r="G37" s="1"/>
    </row>
    <row r="38" spans="5:7" ht="15">
      <c r="E38" s="1"/>
      <c r="F38" s="1"/>
      <c r="G38" s="1"/>
    </row>
    <row r="39" spans="5:7" ht="15">
      <c r="E39" s="1"/>
      <c r="F39" s="1"/>
      <c r="G39" s="1"/>
    </row>
    <row r="40" spans="1:7" ht="15">
      <c r="A40" s="298" t="s">
        <v>13</v>
      </c>
      <c r="D40" s="298" t="s">
        <v>131</v>
      </c>
      <c r="E40" s="1"/>
      <c r="F40" s="1"/>
      <c r="G40" s="1"/>
    </row>
    <row r="41" spans="5:7" ht="15">
      <c r="E41" s="1"/>
      <c r="F41" s="1"/>
      <c r="G41" s="1"/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="90" zoomScaleNormal="90" zoomScaleSheetLayoutView="90" zoomScalePageLayoutView="0" workbookViewId="0" topLeftCell="A1">
      <selection activeCell="A67" sqref="A67:IV67"/>
    </sheetView>
  </sheetViews>
  <sheetFormatPr defaultColWidth="9.28125" defaultRowHeight="12.75"/>
  <cols>
    <col min="1" max="1" width="80.421875" style="1" customWidth="1"/>
    <col min="2" max="2" width="11.57421875" style="10" customWidth="1"/>
    <col min="3" max="3" width="5.28125" style="5" customWidth="1"/>
    <col min="4" max="4" width="12.57421875" style="5" customWidth="1"/>
    <col min="5" max="5" width="2.28125" style="5" customWidth="1"/>
    <col min="6" max="6" width="12.28125" style="5" customWidth="1"/>
    <col min="7" max="7" width="1.57421875" style="5" customWidth="1"/>
    <col min="8" max="8" width="12.28125" style="1" bestFit="1" customWidth="1"/>
    <col min="9" max="9" width="5.00390625" style="1" customWidth="1"/>
    <col min="10" max="10" width="11.57421875" style="1" bestFit="1" customWidth="1"/>
    <col min="11" max="16384" width="9.28125" style="1" customWidth="1"/>
  </cols>
  <sheetData>
    <row r="1" spans="1:7" ht="15">
      <c r="A1" s="311" t="str">
        <f>'[1]Cover '!A1</f>
        <v>ГРУПА СОФАРМА </v>
      </c>
      <c r="B1" s="312"/>
      <c r="C1" s="312"/>
      <c r="D1" s="312"/>
      <c r="E1" s="312"/>
      <c r="F1" s="312"/>
      <c r="G1" s="312"/>
    </row>
    <row r="2" spans="1:7" s="2" customFormat="1" ht="15">
      <c r="A2" s="313" t="s">
        <v>151</v>
      </c>
      <c r="B2" s="314"/>
      <c r="C2" s="314"/>
      <c r="D2" s="314"/>
      <c r="E2" s="314"/>
      <c r="F2" s="314"/>
      <c r="G2" s="314"/>
    </row>
    <row r="3" spans="1:7" ht="15">
      <c r="A3" s="49" t="s">
        <v>194</v>
      </c>
      <c r="B3" s="164"/>
      <c r="C3" s="3"/>
      <c r="D3" s="3"/>
      <c r="E3" s="3"/>
      <c r="F3" s="3"/>
      <c r="G3" s="3"/>
    </row>
    <row r="4" spans="1:7" ht="4.5" customHeight="1">
      <c r="A4" s="270"/>
      <c r="B4" s="164"/>
      <c r="C4" s="3"/>
      <c r="D4" s="3"/>
      <c r="E4" s="3"/>
      <c r="F4" s="3"/>
      <c r="G4" s="3"/>
    </row>
    <row r="5" spans="1:7" ht="5.25" customHeight="1">
      <c r="A5" s="270"/>
      <c r="B5" s="164"/>
      <c r="C5" s="3"/>
      <c r="D5" s="3"/>
      <c r="E5" s="3"/>
      <c r="F5" s="3"/>
      <c r="G5" s="3"/>
    </row>
    <row r="6" spans="1:7" ht="60" customHeight="1">
      <c r="A6" s="2"/>
      <c r="B6" s="315" t="s">
        <v>14</v>
      </c>
      <c r="C6" s="271"/>
      <c r="D6" s="307">
        <v>2022</v>
      </c>
      <c r="E6" s="280"/>
      <c r="F6" s="307">
        <v>2021</v>
      </c>
      <c r="G6" s="271"/>
    </row>
    <row r="7" spans="1:7" ht="15">
      <c r="A7" s="2"/>
      <c r="B7" s="315"/>
      <c r="C7" s="271"/>
      <c r="D7" s="106" t="s">
        <v>63</v>
      </c>
      <c r="E7" s="280"/>
      <c r="F7" s="106" t="s">
        <v>63</v>
      </c>
      <c r="G7" s="271"/>
    </row>
    <row r="8" ht="15">
      <c r="A8" s="4"/>
    </row>
    <row r="9" ht="15">
      <c r="A9" s="4"/>
    </row>
    <row r="10" spans="1:10" ht="15" customHeight="1">
      <c r="A10" s="2" t="s">
        <v>143</v>
      </c>
      <c r="B10" s="10">
        <v>3</v>
      </c>
      <c r="D10" s="6">
        <v>1662992</v>
      </c>
      <c r="F10" s="6">
        <v>1603310</v>
      </c>
      <c r="H10" s="274"/>
      <c r="J10" s="7"/>
    </row>
    <row r="11" spans="1:6" ht="15">
      <c r="A11" s="2" t="s">
        <v>15</v>
      </c>
      <c r="B11" s="10">
        <v>4</v>
      </c>
      <c r="D11" s="6">
        <v>13650</v>
      </c>
      <c r="F11" s="6">
        <v>13830</v>
      </c>
    </row>
    <row r="12" spans="1:10" ht="15">
      <c r="A12" s="8" t="s">
        <v>16</v>
      </c>
      <c r="D12" s="9">
        <v>10081</v>
      </c>
      <c r="F12" s="9">
        <v>-8721</v>
      </c>
      <c r="G12" s="10"/>
      <c r="J12" s="7"/>
    </row>
    <row r="13" spans="1:10" ht="15">
      <c r="A13" s="2" t="s">
        <v>17</v>
      </c>
      <c r="B13" s="10">
        <v>5</v>
      </c>
      <c r="D13" s="6">
        <v>-99040</v>
      </c>
      <c r="F13" s="6">
        <v>-83122</v>
      </c>
      <c r="H13" s="11"/>
      <c r="J13" s="7"/>
    </row>
    <row r="14" spans="1:10" ht="15">
      <c r="A14" s="2" t="s">
        <v>18</v>
      </c>
      <c r="B14" s="10">
        <v>6</v>
      </c>
      <c r="D14" s="6">
        <v>-69941</v>
      </c>
      <c r="F14" s="6">
        <v>-75927</v>
      </c>
      <c r="H14" s="11"/>
      <c r="J14" s="7"/>
    </row>
    <row r="15" spans="1:8" ht="15">
      <c r="A15" s="2" t="s">
        <v>19</v>
      </c>
      <c r="B15" s="10">
        <v>7</v>
      </c>
      <c r="D15" s="6">
        <v>-147638</v>
      </c>
      <c r="F15" s="6">
        <v>-150061</v>
      </c>
      <c r="H15" s="12"/>
    </row>
    <row r="16" spans="1:8" ht="15">
      <c r="A16" s="2" t="s">
        <v>20</v>
      </c>
      <c r="B16" s="10" t="s">
        <v>192</v>
      </c>
      <c r="D16" s="6">
        <v>-52068</v>
      </c>
      <c r="F16" s="6">
        <v>-53187</v>
      </c>
      <c r="H16" s="11"/>
    </row>
    <row r="17" spans="1:8" ht="15">
      <c r="A17" s="2" t="s">
        <v>21</v>
      </c>
      <c r="D17" s="6">
        <v>-1214227</v>
      </c>
      <c r="F17" s="6">
        <v>-1166508</v>
      </c>
      <c r="H17" s="11"/>
    </row>
    <row r="18" spans="1:10" ht="15">
      <c r="A18" s="2" t="s">
        <v>22</v>
      </c>
      <c r="B18" s="10">
        <v>8</v>
      </c>
      <c r="D18" s="6">
        <v>-14242</v>
      </c>
      <c r="F18" s="6">
        <v>-16095</v>
      </c>
      <c r="H18" s="12"/>
      <c r="J18" s="7"/>
    </row>
    <row r="19" spans="1:11" ht="15" customHeight="1">
      <c r="A19" s="270" t="s">
        <v>23</v>
      </c>
      <c r="D19" s="13">
        <f>SUM(D10:D18)</f>
        <v>89567</v>
      </c>
      <c r="F19" s="13">
        <f>SUM(F10:F18)</f>
        <v>63519</v>
      </c>
      <c r="H19" s="11"/>
      <c r="K19" s="7"/>
    </row>
    <row r="20" spans="1:8" ht="8.25" customHeight="1">
      <c r="A20" s="2"/>
      <c r="D20" s="6"/>
      <c r="F20" s="6"/>
      <c r="H20" s="11"/>
    </row>
    <row r="21" spans="1:8" ht="13.5" customHeight="1">
      <c r="A21" s="2" t="s">
        <v>186</v>
      </c>
      <c r="B21" s="10">
        <v>10</v>
      </c>
      <c r="D21" s="17">
        <v>-20783</v>
      </c>
      <c r="F21" s="17">
        <v>-10476</v>
      </c>
      <c r="H21" s="11"/>
    </row>
    <row r="22" spans="1:8" ht="7.5" customHeight="1">
      <c r="A22" s="2"/>
      <c r="D22" s="6"/>
      <c r="F22" s="6"/>
      <c r="H22" s="11"/>
    </row>
    <row r="23" spans="1:8" ht="15">
      <c r="A23" s="2" t="s">
        <v>24</v>
      </c>
      <c r="B23" s="10">
        <v>11</v>
      </c>
      <c r="D23" s="6">
        <v>3233</v>
      </c>
      <c r="F23" s="6">
        <v>6632</v>
      </c>
      <c r="H23" s="11"/>
    </row>
    <row r="24" spans="1:8" ht="15">
      <c r="A24" s="2" t="s">
        <v>25</v>
      </c>
      <c r="B24" s="10">
        <v>12</v>
      </c>
      <c r="D24" s="6">
        <v>-8950</v>
      </c>
      <c r="F24" s="6">
        <v>-11797</v>
      </c>
      <c r="H24" s="11"/>
    </row>
    <row r="25" spans="1:8" ht="15">
      <c r="A25" s="14" t="s">
        <v>26</v>
      </c>
      <c r="D25" s="13">
        <f>SUM(D23:D24)</f>
        <v>-5717</v>
      </c>
      <c r="F25" s="13">
        <f>SUM(F23:F24)</f>
        <v>-5165</v>
      </c>
      <c r="H25" s="11"/>
    </row>
    <row r="26" spans="1:8" ht="9" customHeight="1">
      <c r="A26" s="14"/>
      <c r="D26" s="16"/>
      <c r="F26" s="16"/>
      <c r="H26" s="11"/>
    </row>
    <row r="27" spans="1:8" ht="15">
      <c r="A27" s="2" t="s">
        <v>171</v>
      </c>
      <c r="B27" s="10">
        <v>13</v>
      </c>
      <c r="D27" s="6">
        <v>22504</v>
      </c>
      <c r="F27" s="6">
        <v>12092</v>
      </c>
      <c r="H27" s="11"/>
    </row>
    <row r="28" spans="1:8" ht="15" hidden="1">
      <c r="A28" s="2" t="s">
        <v>141</v>
      </c>
      <c r="D28" s="6">
        <v>0</v>
      </c>
      <c r="F28" s="6">
        <v>0</v>
      </c>
      <c r="H28" s="11"/>
    </row>
    <row r="29" spans="1:8" ht="15">
      <c r="A29" s="2" t="s">
        <v>168</v>
      </c>
      <c r="D29" s="6">
        <v>1456</v>
      </c>
      <c r="F29" s="6">
        <v>37604</v>
      </c>
      <c r="H29" s="11"/>
    </row>
    <row r="30" spans="1:8" ht="15">
      <c r="A30" s="270" t="s">
        <v>27</v>
      </c>
      <c r="D30" s="13">
        <f>D19+D25+D27+D29+D21</f>
        <v>87027</v>
      </c>
      <c r="F30" s="13">
        <f>F19+F25+F27+F28+F29+F21</f>
        <v>97574</v>
      </c>
      <c r="H30" s="15"/>
    </row>
    <row r="31" spans="1:8" ht="6.75" customHeight="1">
      <c r="A31" s="270"/>
      <c r="D31" s="128"/>
      <c r="F31" s="303"/>
      <c r="H31" s="15"/>
    </row>
    <row r="32" spans="1:8" ht="15">
      <c r="A32" s="2" t="s">
        <v>28</v>
      </c>
      <c r="D32" s="17">
        <v>-9153</v>
      </c>
      <c r="F32" s="17">
        <v>-5871</v>
      </c>
      <c r="H32" s="15"/>
    </row>
    <row r="33" spans="1:10" ht="6.75" customHeight="1">
      <c r="A33" s="270"/>
      <c r="B33" s="165"/>
      <c r="C33" s="18"/>
      <c r="D33" s="16"/>
      <c r="E33" s="18"/>
      <c r="F33" s="16"/>
      <c r="G33" s="18"/>
      <c r="H33" s="15"/>
      <c r="J33" s="19"/>
    </row>
    <row r="34" spans="1:10" ht="7.5" customHeight="1">
      <c r="A34" s="270"/>
      <c r="B34" s="165"/>
      <c r="C34" s="18"/>
      <c r="D34" s="16"/>
      <c r="E34" s="18"/>
      <c r="F34" s="16"/>
      <c r="G34" s="18"/>
      <c r="H34" s="15"/>
      <c r="J34" s="19"/>
    </row>
    <row r="35" spans="1:10" ht="15.75" thickBot="1">
      <c r="A35" s="270" t="s">
        <v>195</v>
      </c>
      <c r="B35" s="165"/>
      <c r="C35" s="18"/>
      <c r="D35" s="117">
        <f>D30+D32</f>
        <v>77874</v>
      </c>
      <c r="E35" s="18"/>
      <c r="F35" s="117">
        <f>F30+F32</f>
        <v>91703</v>
      </c>
      <c r="G35" s="18"/>
      <c r="H35" s="15"/>
      <c r="J35" s="19"/>
    </row>
    <row r="36" spans="1:10" ht="15.75" thickTop="1">
      <c r="A36" s="270"/>
      <c r="B36" s="165"/>
      <c r="C36" s="18"/>
      <c r="D36" s="16"/>
      <c r="E36" s="18"/>
      <c r="F36" s="16"/>
      <c r="G36" s="18"/>
      <c r="H36" s="15"/>
      <c r="J36" s="19"/>
    </row>
    <row r="37" spans="1:10" ht="15">
      <c r="A37" s="270" t="s">
        <v>29</v>
      </c>
      <c r="C37" s="20"/>
      <c r="D37" s="16"/>
      <c r="E37" s="20"/>
      <c r="F37" s="16"/>
      <c r="G37" s="18"/>
      <c r="H37" s="15"/>
      <c r="J37" s="19"/>
    </row>
    <row r="38" spans="1:10" ht="15">
      <c r="A38" s="130" t="s">
        <v>142</v>
      </c>
      <c r="C38" s="20"/>
      <c r="D38" s="16"/>
      <c r="E38" s="20"/>
      <c r="F38" s="29"/>
      <c r="G38" s="18"/>
      <c r="H38" s="15"/>
      <c r="J38" s="19"/>
    </row>
    <row r="39" spans="1:10" ht="15" customHeight="1">
      <c r="A39" s="267" t="s">
        <v>174</v>
      </c>
      <c r="C39" s="20"/>
      <c r="D39" s="29">
        <v>-991</v>
      </c>
      <c r="E39" s="20"/>
      <c r="F39" s="29">
        <v>10616</v>
      </c>
      <c r="G39" s="18"/>
      <c r="H39" s="15"/>
      <c r="J39" s="19"/>
    </row>
    <row r="40" spans="1:10" ht="15" customHeight="1">
      <c r="A40" s="267" t="s">
        <v>200</v>
      </c>
      <c r="C40" s="20"/>
      <c r="D40" s="29">
        <f>1329+143</f>
        <v>1472</v>
      </c>
      <c r="E40" s="20"/>
      <c r="F40" s="29">
        <v>-25</v>
      </c>
      <c r="G40" s="18"/>
      <c r="H40" s="15"/>
      <c r="J40" s="19"/>
    </row>
    <row r="41" spans="1:10" ht="18" customHeight="1">
      <c r="A41" s="132" t="s">
        <v>155</v>
      </c>
      <c r="B41" s="10">
        <v>14</v>
      </c>
      <c r="C41" s="20"/>
      <c r="D41" s="29">
        <v>-1047</v>
      </c>
      <c r="E41" s="20"/>
      <c r="F41" s="29">
        <v>-355</v>
      </c>
      <c r="G41" s="18"/>
      <c r="H41" s="15"/>
      <c r="J41" s="19"/>
    </row>
    <row r="42" spans="1:10" ht="25.5" customHeight="1">
      <c r="A42" s="8" t="s">
        <v>201</v>
      </c>
      <c r="C42" s="20"/>
      <c r="D42" s="29">
        <v>99</v>
      </c>
      <c r="E42" s="20"/>
      <c r="F42" s="29">
        <v>-1150</v>
      </c>
      <c r="G42" s="18"/>
      <c r="H42" s="15"/>
      <c r="J42" s="19"/>
    </row>
    <row r="43" spans="1:10" ht="15">
      <c r="A43" s="267"/>
      <c r="C43" s="20"/>
      <c r="D43" s="269">
        <f>SUM(D39:D42)</f>
        <v>-467</v>
      </c>
      <c r="E43" s="20"/>
      <c r="F43" s="269">
        <f>SUM(F39:F42)</f>
        <v>9086</v>
      </c>
      <c r="G43" s="18"/>
      <c r="H43" s="15"/>
      <c r="J43" s="19"/>
    </row>
    <row r="44" spans="1:10" ht="15">
      <c r="A44" s="130" t="s">
        <v>112</v>
      </c>
      <c r="B44" s="166"/>
      <c r="C44" s="20"/>
      <c r="D44" s="29"/>
      <c r="E44" s="20"/>
      <c r="F44" s="16"/>
      <c r="G44" s="18"/>
      <c r="H44" s="15"/>
      <c r="J44" s="19"/>
    </row>
    <row r="45" spans="1:10" ht="15">
      <c r="A45" s="132" t="s">
        <v>98</v>
      </c>
      <c r="B45" s="166"/>
      <c r="C45" s="20"/>
      <c r="D45" s="29">
        <f>-4644</f>
        <v>-4644</v>
      </c>
      <c r="E45" s="29"/>
      <c r="F45" s="29">
        <v>-799</v>
      </c>
      <c r="G45" s="18"/>
      <c r="H45" s="15"/>
      <c r="J45" s="19"/>
    </row>
    <row r="46" spans="1:10" ht="15">
      <c r="A46" s="132" t="s">
        <v>181</v>
      </c>
      <c r="B46" s="166"/>
      <c r="C46" s="20"/>
      <c r="D46" s="29">
        <v>-799</v>
      </c>
      <c r="E46" s="29"/>
      <c r="F46" s="29">
        <v>3708</v>
      </c>
      <c r="G46" s="18"/>
      <c r="H46" s="15"/>
      <c r="J46" s="19"/>
    </row>
    <row r="47" spans="1:10" ht="15">
      <c r="A47" s="270"/>
      <c r="B47" s="166"/>
      <c r="C47" s="20"/>
      <c r="D47" s="13">
        <f>SUM(D45:D46)</f>
        <v>-5443</v>
      </c>
      <c r="E47" s="20"/>
      <c r="F47" s="13">
        <f>SUM(F45:F46)</f>
        <v>2909</v>
      </c>
      <c r="G47" s="18"/>
      <c r="H47" s="15"/>
      <c r="J47" s="19"/>
    </row>
    <row r="48" spans="1:10" ht="15">
      <c r="A48" s="270" t="s">
        <v>196</v>
      </c>
      <c r="B48" s="166">
        <v>14</v>
      </c>
      <c r="C48" s="20"/>
      <c r="D48" s="13">
        <f>D43+D47</f>
        <v>-5910</v>
      </c>
      <c r="E48" s="20"/>
      <c r="F48" s="13">
        <f>F43+F47</f>
        <v>11995</v>
      </c>
      <c r="G48" s="18"/>
      <c r="H48" s="15"/>
      <c r="J48" s="19"/>
    </row>
    <row r="49" spans="1:10" ht="15">
      <c r="A49" s="270"/>
      <c r="B49" s="166"/>
      <c r="C49" s="20"/>
      <c r="D49" s="16"/>
      <c r="E49" s="20"/>
      <c r="F49" s="16"/>
      <c r="G49" s="18"/>
      <c r="H49" s="15"/>
      <c r="J49" s="19"/>
    </row>
    <row r="50" spans="1:10" ht="15.75" thickBot="1">
      <c r="A50" s="259" t="s">
        <v>199</v>
      </c>
      <c r="B50" s="165"/>
      <c r="C50" s="18"/>
      <c r="D50" s="117">
        <f>+D35+D48</f>
        <v>71964</v>
      </c>
      <c r="E50" s="18"/>
      <c r="F50" s="117">
        <f>+F35+F48</f>
        <v>103698</v>
      </c>
      <c r="G50" s="18"/>
      <c r="H50" s="15"/>
      <c r="J50" s="19"/>
    </row>
    <row r="51" spans="1:10" ht="8.25" customHeight="1" thickTop="1">
      <c r="A51" s="130"/>
      <c r="B51" s="166"/>
      <c r="C51" s="20"/>
      <c r="D51" s="16"/>
      <c r="E51" s="20"/>
      <c r="F51" s="16"/>
      <c r="G51" s="18"/>
      <c r="H51" s="15"/>
      <c r="J51" s="19"/>
    </row>
    <row r="52" spans="1:8" ht="15">
      <c r="A52" s="259" t="s">
        <v>197</v>
      </c>
      <c r="B52" s="167"/>
      <c r="C52" s="22"/>
      <c r="D52" s="23"/>
      <c r="E52" s="22"/>
      <c r="F52" s="23"/>
      <c r="G52" s="24"/>
      <c r="H52" s="15"/>
    </row>
    <row r="53" spans="1:8" ht="15">
      <c r="A53" s="273" t="s">
        <v>144</v>
      </c>
      <c r="B53" s="27"/>
      <c r="C53" s="25"/>
      <c r="D53" s="26">
        <v>72554</v>
      </c>
      <c r="E53" s="25"/>
      <c r="F53" s="26">
        <v>89496</v>
      </c>
      <c r="G53" s="27"/>
      <c r="H53" s="15"/>
    </row>
    <row r="54" spans="1:8" ht="15">
      <c r="A54" s="28" t="s">
        <v>30</v>
      </c>
      <c r="B54" s="27"/>
      <c r="C54" s="25"/>
      <c r="D54" s="29">
        <v>5320</v>
      </c>
      <c r="E54" s="25"/>
      <c r="F54" s="29">
        <v>2207</v>
      </c>
      <c r="G54" s="25"/>
      <c r="H54" s="15"/>
    </row>
    <row r="55" spans="1:8" ht="9" customHeight="1">
      <c r="A55" s="30"/>
      <c r="B55" s="167"/>
      <c r="C55" s="22"/>
      <c r="D55" s="127"/>
      <c r="E55" s="22"/>
      <c r="F55" s="127"/>
      <c r="G55" s="24"/>
      <c r="H55" s="15"/>
    </row>
    <row r="56" spans="1:8" ht="15">
      <c r="A56" s="260" t="s">
        <v>198</v>
      </c>
      <c r="B56" s="167"/>
      <c r="C56" s="22"/>
      <c r="D56" s="127"/>
      <c r="E56" s="22"/>
      <c r="F56" s="127"/>
      <c r="G56" s="24"/>
      <c r="H56" s="15"/>
    </row>
    <row r="57" spans="1:10" ht="15">
      <c r="A57" s="273" t="s">
        <v>144</v>
      </c>
      <c r="B57" s="27"/>
      <c r="C57" s="25"/>
      <c r="D57" s="26">
        <f>66498+1</f>
        <v>66499</v>
      </c>
      <c r="E57" s="25"/>
      <c r="F57" s="26">
        <v>101970</v>
      </c>
      <c r="G57" s="27"/>
      <c r="H57" s="15"/>
      <c r="J57" s="21"/>
    </row>
    <row r="58" spans="1:8" ht="15">
      <c r="A58" s="28" t="s">
        <v>30</v>
      </c>
      <c r="B58" s="27"/>
      <c r="C58" s="25"/>
      <c r="D58" s="29">
        <f>5465</f>
        <v>5465</v>
      </c>
      <c r="E58" s="25"/>
      <c r="F58" s="29">
        <v>1728</v>
      </c>
      <c r="G58" s="25"/>
      <c r="H58" s="15"/>
    </row>
    <row r="59" spans="1:7" ht="8.25" customHeight="1">
      <c r="A59" s="28"/>
      <c r="B59" s="31"/>
      <c r="C59" s="31"/>
      <c r="D59" s="32"/>
      <c r="E59" s="31"/>
      <c r="F59" s="32"/>
      <c r="G59" s="31"/>
    </row>
    <row r="60" spans="1:6" ht="15">
      <c r="A60" s="28" t="s">
        <v>172</v>
      </c>
      <c r="B60" s="31"/>
      <c r="C60" s="286" t="s">
        <v>173</v>
      </c>
      <c r="D60" s="304">
        <v>0.6</v>
      </c>
      <c r="E60" s="31"/>
      <c r="F60" s="304">
        <v>0.71</v>
      </c>
    </row>
    <row r="61" ht="10.5" customHeight="1">
      <c r="A61" s="33"/>
    </row>
    <row r="62" spans="1:6" ht="15">
      <c r="A62" s="143" t="s">
        <v>215</v>
      </c>
      <c r="C62" s="286" t="s">
        <v>173</v>
      </c>
      <c r="D62" s="304">
        <v>0.58</v>
      </c>
      <c r="E62" s="31"/>
      <c r="F62" s="309" t="s">
        <v>217</v>
      </c>
    </row>
    <row r="63" ht="15">
      <c r="A63" s="33"/>
    </row>
    <row r="64" ht="15">
      <c r="A64" s="33"/>
    </row>
    <row r="65" spans="1:7" ht="15">
      <c r="A65" s="316" t="str">
        <f>SFP!A69</f>
        <v>Приложенията на страници от 5 до 147 са неразделна част от консолидирания финансов отчет</v>
      </c>
      <c r="B65" s="316"/>
      <c r="C65" s="316"/>
      <c r="D65" s="316"/>
      <c r="E65" s="316"/>
      <c r="F65" s="316"/>
      <c r="G65" s="18"/>
    </row>
    <row r="66" spans="1:7" ht="15">
      <c r="A66" s="172"/>
      <c r="B66" s="165"/>
      <c r="C66" s="18"/>
      <c r="D66" s="26"/>
      <c r="E66" s="18"/>
      <c r="F66" s="26"/>
      <c r="G66" s="18"/>
    </row>
    <row r="67" spans="1:6" ht="15">
      <c r="A67" s="34" t="s">
        <v>31</v>
      </c>
      <c r="D67" s="289"/>
      <c r="F67" s="289"/>
    </row>
    <row r="68" spans="1:6" ht="15">
      <c r="A68" s="35" t="s">
        <v>32</v>
      </c>
      <c r="D68" s="296"/>
      <c r="F68" s="296"/>
    </row>
    <row r="70" ht="15">
      <c r="A70" s="36" t="str">
        <f>'[1]Cover '!A15</f>
        <v>Финансов директор:</v>
      </c>
    </row>
    <row r="71" ht="15">
      <c r="A71" s="37" t="str">
        <f>'[1]Cover '!D15</f>
        <v>Борис Борисов</v>
      </c>
    </row>
    <row r="72" ht="15">
      <c r="A72" s="38"/>
    </row>
    <row r="73" ht="15">
      <c r="A73" s="39" t="s">
        <v>113</v>
      </c>
    </row>
    <row r="74" ht="15">
      <c r="A74" s="131" t="s">
        <v>114</v>
      </c>
    </row>
    <row r="76" ht="15">
      <c r="A76" s="2"/>
    </row>
    <row r="77" ht="15">
      <c r="A77" s="2"/>
    </row>
    <row r="78" ht="15">
      <c r="A78" s="2"/>
    </row>
    <row r="79" spans="1:8" ht="15">
      <c r="A79" s="2"/>
      <c r="H79" s="275"/>
    </row>
    <row r="80" spans="1:7" ht="15">
      <c r="A80" s="310"/>
      <c r="B80" s="310"/>
      <c r="C80" s="310"/>
      <c r="D80" s="310"/>
      <c r="E80" s="310"/>
      <c r="F80" s="310"/>
      <c r="G80" s="310"/>
    </row>
    <row r="81" spans="1:7" ht="17.25" customHeight="1">
      <c r="A81" s="34"/>
      <c r="B81" s="40"/>
      <c r="C81" s="40"/>
      <c r="D81" s="40"/>
      <c r="E81" s="40"/>
      <c r="F81" s="40"/>
      <c r="G81" s="40"/>
    </row>
    <row r="82" ht="15">
      <c r="A82" s="41"/>
    </row>
    <row r="83" ht="15">
      <c r="A83" s="42"/>
    </row>
    <row r="84" ht="15">
      <c r="A84" s="43"/>
    </row>
    <row r="85" ht="15">
      <c r="A85" s="43"/>
    </row>
    <row r="86" ht="15">
      <c r="A86" s="39"/>
    </row>
    <row r="87" ht="15">
      <c r="A87" s="44"/>
    </row>
    <row r="88" ht="15">
      <c r="A88" s="38"/>
    </row>
    <row r="93" ht="15">
      <c r="A93" s="45"/>
    </row>
  </sheetData>
  <sheetProtection/>
  <mergeCells count="5">
    <mergeCell ref="A80:G80"/>
    <mergeCell ref="A1:G1"/>
    <mergeCell ref="A2:G2"/>
    <mergeCell ref="B6:B7"/>
    <mergeCell ref="A65:F65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1" fitToWidth="1" horizontalDpi="600" verticalDpi="600" orientation="portrait" paperSize="9" scale="6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0" zoomScaleNormal="90" zoomScaleSheetLayoutView="90" zoomScalePageLayoutView="0" workbookViewId="0" topLeftCell="A52">
      <selection activeCell="N30" sqref="N30"/>
    </sheetView>
  </sheetViews>
  <sheetFormatPr defaultColWidth="9.28125" defaultRowHeight="12.75"/>
  <cols>
    <col min="1" max="1" width="67.421875" style="0" customWidth="1"/>
    <col min="2" max="2" width="8.28125" style="0" customWidth="1"/>
    <col min="3" max="3" width="12.7109375" style="0" customWidth="1"/>
    <col min="4" max="4" width="14.421875" style="79" customWidth="1"/>
    <col min="5" max="5" width="1.28515625" style="0" customWidth="1"/>
    <col min="6" max="6" width="14.57421875" style="79" customWidth="1"/>
    <col min="7" max="7" width="1.28515625" style="0" customWidth="1"/>
    <col min="8" max="8" width="1.57421875" style="0" customWidth="1"/>
  </cols>
  <sheetData>
    <row r="1" spans="1:7" ht="14.25">
      <c r="A1" s="46" t="str">
        <f>+'[1]SCI'!A1</f>
        <v>ГРУПА СОФАРМА </v>
      </c>
      <c r="B1" s="47"/>
      <c r="C1" s="47"/>
      <c r="D1" s="48"/>
      <c r="E1" s="47"/>
      <c r="F1" s="48"/>
      <c r="G1" s="47"/>
    </row>
    <row r="2" spans="1:7" ht="14.25">
      <c r="A2" s="49" t="s">
        <v>152</v>
      </c>
      <c r="B2" s="50"/>
      <c r="C2" s="50"/>
      <c r="D2" s="51"/>
      <c r="E2" s="50"/>
      <c r="F2" s="51"/>
      <c r="G2" s="50"/>
    </row>
    <row r="3" spans="1:7" ht="15">
      <c r="A3" s="49" t="s">
        <v>202</v>
      </c>
      <c r="B3" s="52"/>
      <c r="C3" s="52"/>
      <c r="D3" s="53"/>
      <c r="E3" s="52"/>
      <c r="F3" s="53"/>
      <c r="G3" s="52"/>
    </row>
    <row r="4" spans="1:7" ht="26.25" customHeight="1">
      <c r="A4" s="54"/>
      <c r="B4" s="271"/>
      <c r="C4" s="317" t="s">
        <v>14</v>
      </c>
      <c r="D4" s="318" t="s">
        <v>203</v>
      </c>
      <c r="E4" s="169"/>
      <c r="F4" s="318" t="s">
        <v>204</v>
      </c>
      <c r="G4" s="169"/>
    </row>
    <row r="5" spans="2:7" ht="12" customHeight="1">
      <c r="B5" s="271"/>
      <c r="C5" s="317"/>
      <c r="D5" s="319"/>
      <c r="E5" s="169"/>
      <c r="F5" s="319"/>
      <c r="G5" s="169"/>
    </row>
    <row r="6" spans="2:7" ht="12" customHeight="1">
      <c r="B6" s="271"/>
      <c r="C6" s="169"/>
      <c r="D6" s="272"/>
      <c r="E6" s="169"/>
      <c r="F6" s="272"/>
      <c r="G6" s="169"/>
    </row>
    <row r="7" spans="1:7" ht="14.25">
      <c r="A7" s="49" t="s">
        <v>33</v>
      </c>
      <c r="B7" s="10"/>
      <c r="C7" s="10"/>
      <c r="D7" s="55"/>
      <c r="E7" s="10"/>
      <c r="F7" s="55"/>
      <c r="G7" s="10"/>
    </row>
    <row r="8" spans="1:7" ht="14.25">
      <c r="A8" s="49" t="s">
        <v>34</v>
      </c>
      <c r="B8" s="56"/>
      <c r="C8" s="56"/>
      <c r="D8" s="57"/>
      <c r="E8" s="56"/>
      <c r="F8" s="57"/>
      <c r="G8" s="56"/>
    </row>
    <row r="9" spans="1:7" ht="15">
      <c r="A9" s="58" t="s">
        <v>35</v>
      </c>
      <c r="B9" s="59"/>
      <c r="C9" s="59">
        <v>15</v>
      </c>
      <c r="D9" s="170">
        <v>376263</v>
      </c>
      <c r="E9" s="59"/>
      <c r="F9" s="170">
        <v>362393</v>
      </c>
      <c r="G9" s="59"/>
    </row>
    <row r="10" spans="1:7" ht="15">
      <c r="A10" s="61" t="s">
        <v>36</v>
      </c>
      <c r="B10" s="59"/>
      <c r="C10" s="59">
        <v>16</v>
      </c>
      <c r="D10" s="170">
        <v>48151</v>
      </c>
      <c r="E10" s="59"/>
      <c r="F10" s="170">
        <v>54421</v>
      </c>
      <c r="G10" s="59"/>
    </row>
    <row r="11" spans="1:7" ht="15">
      <c r="A11" s="61" t="s">
        <v>120</v>
      </c>
      <c r="B11" s="59"/>
      <c r="C11" s="59">
        <v>16</v>
      </c>
      <c r="D11" s="170">
        <v>3522</v>
      </c>
      <c r="E11" s="59"/>
      <c r="F11" s="170">
        <v>13420</v>
      </c>
      <c r="G11" s="59"/>
    </row>
    <row r="12" spans="1:7" ht="15">
      <c r="A12" s="58" t="s">
        <v>37</v>
      </c>
      <c r="B12" s="59"/>
      <c r="C12" s="59">
        <v>17</v>
      </c>
      <c r="D12" s="170">
        <v>10568</v>
      </c>
      <c r="E12" s="59"/>
      <c r="F12" s="170">
        <v>9446</v>
      </c>
      <c r="G12" s="59"/>
    </row>
    <row r="13" spans="1:7" ht="15">
      <c r="A13" s="63" t="s">
        <v>123</v>
      </c>
      <c r="B13" s="59"/>
      <c r="C13" s="59">
        <v>18</v>
      </c>
      <c r="D13" s="170">
        <v>162704</v>
      </c>
      <c r="E13" s="59"/>
      <c r="F13" s="170">
        <v>127320</v>
      </c>
      <c r="G13" s="59"/>
    </row>
    <row r="14" spans="1:7" ht="15">
      <c r="A14" s="61" t="s">
        <v>145</v>
      </c>
      <c r="B14" s="59"/>
      <c r="C14" s="59">
        <v>19</v>
      </c>
      <c r="D14" s="170">
        <v>4778</v>
      </c>
      <c r="E14" s="59"/>
      <c r="F14" s="170">
        <v>5778</v>
      </c>
      <c r="G14" s="59"/>
    </row>
    <row r="15" spans="1:8" ht="15">
      <c r="A15" s="63" t="s">
        <v>100</v>
      </c>
      <c r="B15" s="59"/>
      <c r="C15" s="59">
        <v>20</v>
      </c>
      <c r="D15" s="170">
        <v>63714</v>
      </c>
      <c r="E15" s="59"/>
      <c r="F15" s="170">
        <v>49696</v>
      </c>
      <c r="G15" s="59"/>
      <c r="H15" s="124"/>
    </row>
    <row r="16" spans="1:7" ht="15">
      <c r="A16" s="63" t="s">
        <v>101</v>
      </c>
      <c r="B16" s="59"/>
      <c r="C16" s="59">
        <v>21</v>
      </c>
      <c r="D16" s="170">
        <v>6153</v>
      </c>
      <c r="E16" s="59"/>
      <c r="F16" s="170">
        <v>10222</v>
      </c>
      <c r="G16" s="59"/>
    </row>
    <row r="17" spans="1:7" ht="15">
      <c r="A17" s="61" t="s">
        <v>96</v>
      </c>
      <c r="B17" s="71"/>
      <c r="C17" s="71"/>
      <c r="D17" s="170">
        <v>1569</v>
      </c>
      <c r="E17" s="71"/>
      <c r="F17" s="170">
        <v>1050</v>
      </c>
      <c r="G17" s="71"/>
    </row>
    <row r="18" spans="1:7" ht="14.25" customHeight="1">
      <c r="A18" s="64"/>
      <c r="B18" s="56"/>
      <c r="C18" s="56"/>
      <c r="D18" s="65">
        <f>SUM(D9:D17)</f>
        <v>677422</v>
      </c>
      <c r="E18" s="56"/>
      <c r="F18" s="65">
        <f>SUM(F9:F17)</f>
        <v>633746</v>
      </c>
      <c r="G18" s="56"/>
    </row>
    <row r="19" spans="1:8" ht="15">
      <c r="A19" s="49" t="s">
        <v>38</v>
      </c>
      <c r="B19" s="56"/>
      <c r="C19" s="56"/>
      <c r="D19" s="268"/>
      <c r="E19" s="56"/>
      <c r="F19" s="281"/>
      <c r="G19" s="56"/>
      <c r="H19" s="121"/>
    </row>
    <row r="20" spans="1:7" ht="15">
      <c r="A20" s="58" t="s">
        <v>39</v>
      </c>
      <c r="B20" s="59"/>
      <c r="C20" s="59">
        <v>22</v>
      </c>
      <c r="D20" s="170">
        <v>279086</v>
      </c>
      <c r="E20" s="59"/>
      <c r="F20" s="170">
        <v>255949</v>
      </c>
      <c r="G20" s="59"/>
    </row>
    <row r="21" spans="1:7" ht="15">
      <c r="A21" s="58" t="s">
        <v>40</v>
      </c>
      <c r="B21" s="59"/>
      <c r="C21" s="125">
        <v>23</v>
      </c>
      <c r="D21" s="170">
        <v>226100</v>
      </c>
      <c r="E21" s="125"/>
      <c r="F21" s="170">
        <v>227832</v>
      </c>
      <c r="G21" s="125"/>
    </row>
    <row r="22" spans="1:10" ht="15">
      <c r="A22" s="58" t="s">
        <v>41</v>
      </c>
      <c r="B22" s="59"/>
      <c r="C22" s="125">
        <v>24</v>
      </c>
      <c r="D22" s="170">
        <v>16595</v>
      </c>
      <c r="E22" s="125"/>
      <c r="F22" s="170">
        <v>14479</v>
      </c>
      <c r="G22" s="125"/>
      <c r="H22" s="62"/>
      <c r="J22" s="62"/>
    </row>
    <row r="23" spans="1:7" ht="15">
      <c r="A23" s="58" t="s">
        <v>124</v>
      </c>
      <c r="B23" s="59"/>
      <c r="C23" s="59">
        <v>25</v>
      </c>
      <c r="D23" s="170">
        <f>36710+30</f>
        <v>36740</v>
      </c>
      <c r="E23" s="59"/>
      <c r="F23" s="170">
        <v>35250</v>
      </c>
      <c r="G23" s="59"/>
    </row>
    <row r="24" spans="1:7" ht="15">
      <c r="A24" s="58" t="s">
        <v>42</v>
      </c>
      <c r="B24" s="59"/>
      <c r="C24" s="59">
        <v>26</v>
      </c>
      <c r="D24" s="170">
        <v>19856</v>
      </c>
      <c r="E24" s="59"/>
      <c r="F24" s="170">
        <v>37722</v>
      </c>
      <c r="G24" s="59"/>
    </row>
    <row r="25" spans="1:7" ht="14.25">
      <c r="A25" s="49"/>
      <c r="B25" s="56"/>
      <c r="C25" s="59"/>
      <c r="D25" s="65">
        <f>SUM(D20:D24)</f>
        <v>578377</v>
      </c>
      <c r="E25" s="59"/>
      <c r="F25" s="65">
        <f>SUM(F20:F24)</f>
        <v>571232</v>
      </c>
      <c r="G25" s="59"/>
    </row>
    <row r="26" spans="1:7" ht="6.75" customHeight="1">
      <c r="A26" s="49"/>
      <c r="B26" s="56"/>
      <c r="C26" s="59"/>
      <c r="D26" s="66"/>
      <c r="E26" s="59"/>
      <c r="F26" s="66"/>
      <c r="G26" s="59"/>
    </row>
    <row r="27" spans="1:8" ht="15" thickBot="1">
      <c r="A27" s="49" t="s">
        <v>43</v>
      </c>
      <c r="B27" s="56"/>
      <c r="C27" s="59"/>
      <c r="D27" s="68">
        <f>SUM(D25,D18)</f>
        <v>1255799</v>
      </c>
      <c r="E27" s="59"/>
      <c r="F27" s="68">
        <f>SUM(F25,F18)</f>
        <v>1204978</v>
      </c>
      <c r="G27" s="59"/>
      <c r="H27" s="122"/>
    </row>
    <row r="28" spans="1:7" ht="8.25" customHeight="1" thickTop="1">
      <c r="A28" s="49"/>
      <c r="B28" s="56"/>
      <c r="C28" s="56"/>
      <c r="D28" s="66"/>
      <c r="E28" s="56"/>
      <c r="F28" s="66"/>
      <c r="G28" s="56"/>
    </row>
    <row r="29" spans="1:7" ht="14.25">
      <c r="A29" s="49" t="s">
        <v>44</v>
      </c>
      <c r="B29" s="10"/>
      <c r="C29" s="10"/>
      <c r="D29" s="66"/>
      <c r="E29" s="10"/>
      <c r="F29" s="66"/>
      <c r="G29" s="10"/>
    </row>
    <row r="30" spans="1:7" ht="28.5">
      <c r="A30" s="70" t="s">
        <v>121</v>
      </c>
      <c r="B30" s="10"/>
      <c r="C30" s="10"/>
      <c r="D30" s="69"/>
      <c r="E30" s="10"/>
      <c r="F30" s="69"/>
      <c r="G30" s="10"/>
    </row>
    <row r="31" spans="1:7" ht="15">
      <c r="A31" s="168" t="s">
        <v>45</v>
      </c>
      <c r="B31" s="71"/>
      <c r="C31" s="71"/>
      <c r="D31" s="170">
        <v>134798</v>
      </c>
      <c r="E31" s="71"/>
      <c r="F31" s="170">
        <v>134798</v>
      </c>
      <c r="G31" s="71"/>
    </row>
    <row r="32" spans="1:10" ht="15">
      <c r="A32" s="58" t="s">
        <v>46</v>
      </c>
      <c r="B32" s="71"/>
      <c r="C32" s="71"/>
      <c r="D32" s="170">
        <f>47501+1</f>
        <v>47502</v>
      </c>
      <c r="E32" s="71"/>
      <c r="F32" s="170">
        <v>55031</v>
      </c>
      <c r="G32" s="71"/>
      <c r="J32" s="263"/>
    </row>
    <row r="33" spans="1:10" ht="15">
      <c r="A33" s="290" t="s">
        <v>176</v>
      </c>
      <c r="B33" s="71"/>
      <c r="C33" s="71"/>
      <c r="D33" s="170">
        <v>12488</v>
      </c>
      <c r="E33" s="71"/>
      <c r="F33" s="170">
        <v>12512</v>
      </c>
      <c r="G33" s="71"/>
      <c r="J33" s="263"/>
    </row>
    <row r="34" spans="1:10" ht="15">
      <c r="A34" s="58" t="s">
        <v>118</v>
      </c>
      <c r="B34" s="71"/>
      <c r="D34" s="170">
        <f>511285</f>
        <v>511285</v>
      </c>
      <c r="E34" s="71"/>
      <c r="F34" s="170">
        <v>444634</v>
      </c>
      <c r="G34" s="71"/>
      <c r="H34" s="124"/>
      <c r="J34" s="263"/>
    </row>
    <row r="35" spans="1:7" ht="14.25">
      <c r="A35" s="49"/>
      <c r="B35" s="56"/>
      <c r="C35" s="71">
        <v>27</v>
      </c>
      <c r="D35" s="72">
        <f>SUM(D31:D34)</f>
        <v>706073</v>
      </c>
      <c r="E35" s="59"/>
      <c r="F35" s="72">
        <f>SUM(F31:F34)</f>
        <v>646975</v>
      </c>
      <c r="G35" s="59"/>
    </row>
    <row r="36" spans="1:7" ht="9" customHeight="1">
      <c r="A36" s="49"/>
      <c r="B36" s="56"/>
      <c r="C36" s="59"/>
      <c r="D36" s="73"/>
      <c r="E36" s="59"/>
      <c r="F36" s="73"/>
      <c r="G36" s="59"/>
    </row>
    <row r="37" spans="1:7" ht="14.25">
      <c r="A37" s="74" t="s">
        <v>47</v>
      </c>
      <c r="B37" s="56"/>
      <c r="C37" s="59"/>
      <c r="D37" s="75">
        <f>12057</f>
        <v>12057</v>
      </c>
      <c r="E37" s="59"/>
      <c r="F37" s="75">
        <v>11893</v>
      </c>
      <c r="G37" s="59"/>
    </row>
    <row r="38" spans="1:7" ht="7.5" customHeight="1">
      <c r="A38" s="74"/>
      <c r="B38" s="56"/>
      <c r="C38" s="59"/>
      <c r="D38" s="73"/>
      <c r="E38" s="59"/>
      <c r="F38" s="73"/>
      <c r="G38" s="59"/>
    </row>
    <row r="39" spans="1:7" ht="14.25">
      <c r="A39" s="76" t="s">
        <v>48</v>
      </c>
      <c r="B39" s="56"/>
      <c r="C39" s="59">
        <v>27</v>
      </c>
      <c r="D39" s="75">
        <f>D37+D35</f>
        <v>718130</v>
      </c>
      <c r="E39" s="59"/>
      <c r="F39" s="75">
        <f>F37+F35</f>
        <v>658868</v>
      </c>
      <c r="G39" s="59"/>
    </row>
    <row r="40" spans="1:7" ht="9" customHeight="1">
      <c r="A40" s="76"/>
      <c r="B40" s="56"/>
      <c r="C40" s="59"/>
      <c r="D40" s="73"/>
      <c r="E40" s="59"/>
      <c r="F40" s="73"/>
      <c r="G40" s="59"/>
    </row>
    <row r="41" spans="1:7" ht="15">
      <c r="A41" s="77" t="s">
        <v>49</v>
      </c>
      <c r="B41" s="56"/>
      <c r="C41" s="56"/>
      <c r="D41" s="67"/>
      <c r="E41" s="56"/>
      <c r="F41" s="67"/>
      <c r="G41" s="56"/>
    </row>
    <row r="42" spans="1:7" ht="15">
      <c r="A42" s="49" t="s">
        <v>50</v>
      </c>
      <c r="B42" s="71"/>
      <c r="C42" s="71"/>
      <c r="D42" s="67"/>
      <c r="E42" s="71"/>
      <c r="F42" s="67"/>
      <c r="G42" s="71"/>
    </row>
    <row r="43" spans="1:7" ht="15">
      <c r="A43" s="58" t="s">
        <v>51</v>
      </c>
      <c r="B43" s="71"/>
      <c r="C43" s="71">
        <v>28</v>
      </c>
      <c r="D43" s="60">
        <v>39488</v>
      </c>
      <c r="E43" s="71"/>
      <c r="F43" s="60">
        <v>42907</v>
      </c>
      <c r="G43" s="71"/>
    </row>
    <row r="44" spans="1:7" ht="15">
      <c r="A44" s="61" t="s">
        <v>52</v>
      </c>
      <c r="B44" s="71"/>
      <c r="C44" s="71"/>
      <c r="D44" s="60">
        <f>5832-1</f>
        <v>5831</v>
      </c>
      <c r="E44" s="71"/>
      <c r="F44" s="60">
        <v>8472</v>
      </c>
      <c r="G44" s="71"/>
    </row>
    <row r="45" spans="1:7" ht="15">
      <c r="A45" s="61" t="s">
        <v>162</v>
      </c>
      <c r="B45" s="71"/>
      <c r="C45" s="71">
        <v>29</v>
      </c>
      <c r="D45" s="60">
        <v>24494</v>
      </c>
      <c r="E45" s="71"/>
      <c r="F45" s="60">
        <v>10210</v>
      </c>
      <c r="G45" s="71"/>
    </row>
    <row r="46" spans="1:8" ht="15">
      <c r="A46" s="58" t="s">
        <v>116</v>
      </c>
      <c r="B46" s="71"/>
      <c r="C46" s="71">
        <v>30</v>
      </c>
      <c r="D46" s="60">
        <v>6556</v>
      </c>
      <c r="E46" s="71"/>
      <c r="F46" s="60">
        <v>7622</v>
      </c>
      <c r="G46" s="71"/>
      <c r="H46" s="124"/>
    </row>
    <row r="47" spans="1:7" ht="15">
      <c r="A47" s="78" t="s">
        <v>157</v>
      </c>
      <c r="B47" s="71"/>
      <c r="C47" s="71">
        <v>31</v>
      </c>
      <c r="D47" s="60">
        <v>51989</v>
      </c>
      <c r="E47" s="71"/>
      <c r="F47" s="60">
        <v>38589</v>
      </c>
      <c r="G47" s="71"/>
    </row>
    <row r="48" spans="1:7" ht="15">
      <c r="A48" s="78" t="s">
        <v>117</v>
      </c>
      <c r="B48" s="71"/>
      <c r="C48" s="71">
        <v>32</v>
      </c>
      <c r="D48" s="60">
        <v>6155</v>
      </c>
      <c r="E48" s="71"/>
      <c r="F48" s="60">
        <v>6783</v>
      </c>
      <c r="G48" s="71"/>
    </row>
    <row r="49" spans="1:7" ht="15">
      <c r="A49" s="58" t="s">
        <v>53</v>
      </c>
      <c r="B49" s="71"/>
      <c r="C49" s="71">
        <v>33</v>
      </c>
      <c r="D49" s="60">
        <v>6594</v>
      </c>
      <c r="E49" s="71"/>
      <c r="F49" s="60">
        <v>7635</v>
      </c>
      <c r="G49" s="71"/>
    </row>
    <row r="50" spans="1:8" ht="15">
      <c r="A50" s="64"/>
      <c r="B50" s="56"/>
      <c r="C50" s="71"/>
      <c r="D50" s="254">
        <f>SUM(D43:D49)</f>
        <v>141107</v>
      </c>
      <c r="E50" s="71"/>
      <c r="F50" s="254">
        <f>SUM(F43:F49)</f>
        <v>122218</v>
      </c>
      <c r="G50" s="71"/>
      <c r="H50" s="79"/>
    </row>
    <row r="51" ht="14.25" customHeight="1"/>
    <row r="52" spans="1:7" ht="15">
      <c r="A52" s="49" t="s">
        <v>54</v>
      </c>
      <c r="B52" s="80"/>
      <c r="C52" s="80"/>
      <c r="D52" s="81"/>
      <c r="E52" s="80"/>
      <c r="F52" s="81"/>
      <c r="G52" s="80"/>
    </row>
    <row r="53" spans="1:7" s="124" customFormat="1" ht="15">
      <c r="A53" s="78" t="s">
        <v>108</v>
      </c>
      <c r="B53" s="59"/>
      <c r="C53" s="59">
        <v>34</v>
      </c>
      <c r="D53" s="60">
        <v>146629</v>
      </c>
      <c r="E53" s="59"/>
      <c r="F53" s="60">
        <v>217392</v>
      </c>
      <c r="G53" s="59"/>
    </row>
    <row r="54" spans="1:7" ht="15">
      <c r="A54" s="78" t="s">
        <v>55</v>
      </c>
      <c r="B54" s="59"/>
      <c r="C54" s="59">
        <v>28</v>
      </c>
      <c r="D54" s="60">
        <v>9754</v>
      </c>
      <c r="E54" s="59"/>
      <c r="F54" s="60">
        <v>9467</v>
      </c>
      <c r="G54" s="59"/>
    </row>
    <row r="55" spans="1:7" ht="15">
      <c r="A55" s="78" t="s">
        <v>56</v>
      </c>
      <c r="B55" s="59"/>
      <c r="C55" s="59">
        <v>35</v>
      </c>
      <c r="D55" s="60">
        <v>176555</v>
      </c>
      <c r="E55" s="59"/>
      <c r="F55" s="60">
        <v>143480</v>
      </c>
      <c r="G55" s="59"/>
    </row>
    <row r="56" spans="1:9" ht="15">
      <c r="A56" s="78" t="s">
        <v>57</v>
      </c>
      <c r="B56" s="59"/>
      <c r="C56" s="59">
        <v>36</v>
      </c>
      <c r="D56" s="60">
        <v>4881</v>
      </c>
      <c r="E56" s="125"/>
      <c r="F56" s="60">
        <v>3700</v>
      </c>
      <c r="G56" s="125"/>
      <c r="H56" s="62"/>
      <c r="I56" s="62"/>
    </row>
    <row r="57" spans="1:7" ht="15">
      <c r="A57" s="78" t="s">
        <v>125</v>
      </c>
      <c r="B57" s="59"/>
      <c r="C57" s="59">
        <v>37</v>
      </c>
      <c r="D57" s="60">
        <v>1875</v>
      </c>
      <c r="E57" s="59"/>
      <c r="F57" s="60">
        <v>6370</v>
      </c>
      <c r="G57" s="59"/>
    </row>
    <row r="58" spans="1:7" ht="15">
      <c r="A58" s="78" t="s">
        <v>163</v>
      </c>
      <c r="B58" s="59"/>
      <c r="C58" s="59">
        <v>31</v>
      </c>
      <c r="D58" s="60">
        <v>12813</v>
      </c>
      <c r="E58" s="59"/>
      <c r="F58" s="60">
        <v>11583</v>
      </c>
      <c r="G58" s="59"/>
    </row>
    <row r="59" spans="1:9" ht="15">
      <c r="A59" s="82" t="s">
        <v>58</v>
      </c>
      <c r="B59" s="59"/>
      <c r="C59" s="59">
        <v>38</v>
      </c>
      <c r="D59" s="60">
        <v>21293</v>
      </c>
      <c r="E59" s="59"/>
      <c r="F59" s="60">
        <v>17888</v>
      </c>
      <c r="G59" s="59"/>
      <c r="H59" s="62"/>
      <c r="I59" s="62"/>
    </row>
    <row r="60" spans="1:7" ht="15">
      <c r="A60" s="78" t="s">
        <v>59</v>
      </c>
      <c r="B60" s="59"/>
      <c r="C60" s="59">
        <v>39</v>
      </c>
      <c r="D60" s="60">
        <v>8489</v>
      </c>
      <c r="E60" s="59"/>
      <c r="F60" s="60">
        <v>7039</v>
      </c>
      <c r="G60" s="59"/>
    </row>
    <row r="61" spans="1:11" ht="15">
      <c r="A61" s="78" t="s">
        <v>60</v>
      </c>
      <c r="B61" s="59"/>
      <c r="C61" s="59">
        <v>40</v>
      </c>
      <c r="D61" s="60">
        <v>14273</v>
      </c>
      <c r="E61" s="59"/>
      <c r="F61" s="60">
        <v>6973</v>
      </c>
      <c r="G61" s="59"/>
      <c r="K61" s="79"/>
    </row>
    <row r="62" spans="1:8" ht="14.25">
      <c r="A62" s="49"/>
      <c r="B62" s="56"/>
      <c r="C62" s="56"/>
      <c r="D62" s="72">
        <f>SUM(D53:D61)</f>
        <v>396562</v>
      </c>
      <c r="E62" s="56"/>
      <c r="F62" s="72">
        <f>SUM(F53:F61)</f>
        <v>423892</v>
      </c>
      <c r="G62" s="56"/>
      <c r="H62" s="79"/>
    </row>
    <row r="63" spans="1:7" ht="7.5" customHeight="1">
      <c r="A63" s="49"/>
      <c r="B63" s="56"/>
      <c r="C63" s="56"/>
      <c r="D63" s="73"/>
      <c r="E63" s="56"/>
      <c r="F63" s="73"/>
      <c r="G63" s="56"/>
    </row>
    <row r="64" spans="1:8" ht="14.25">
      <c r="A64" s="77" t="s">
        <v>61</v>
      </c>
      <c r="B64" s="56"/>
      <c r="C64" s="56"/>
      <c r="D64" s="75">
        <f>D50+D62</f>
        <v>537669</v>
      </c>
      <c r="E64" s="56"/>
      <c r="F64" s="75">
        <f>F50+F62</f>
        <v>546110</v>
      </c>
      <c r="G64" s="56"/>
      <c r="H64" s="79"/>
    </row>
    <row r="65" spans="1:7" ht="6.75" customHeight="1">
      <c r="A65" s="83"/>
      <c r="B65" s="56"/>
      <c r="C65" s="56"/>
      <c r="D65" s="73"/>
      <c r="E65" s="56"/>
      <c r="F65" s="73"/>
      <c r="G65" s="56"/>
    </row>
    <row r="66" spans="1:7" ht="15" thickBot="1">
      <c r="A66" s="49" t="s">
        <v>62</v>
      </c>
      <c r="B66" s="56"/>
      <c r="C66" s="56"/>
      <c r="D66" s="68">
        <f>D64+D39</f>
        <v>1255799</v>
      </c>
      <c r="E66" s="56"/>
      <c r="F66" s="68">
        <f>F64+F39</f>
        <v>1204978</v>
      </c>
      <c r="G66" s="56"/>
    </row>
    <row r="67" spans="1:10" ht="15.75" thickTop="1">
      <c r="A67" s="58"/>
      <c r="B67" s="59"/>
      <c r="C67" s="84"/>
      <c r="D67" s="129"/>
      <c r="E67" s="84"/>
      <c r="F67" s="129"/>
      <c r="G67" s="84"/>
      <c r="J67" s="79"/>
    </row>
    <row r="68" spans="1:7" ht="15">
      <c r="A68" s="58"/>
      <c r="B68" s="59"/>
      <c r="C68" s="84"/>
      <c r="D68" s="129"/>
      <c r="E68" s="84"/>
      <c r="F68" s="129"/>
      <c r="G68" s="84"/>
    </row>
    <row r="69" spans="1:7" ht="15">
      <c r="A69" s="33" t="s">
        <v>216</v>
      </c>
      <c r="B69" s="59"/>
      <c r="C69" s="84"/>
      <c r="D69" s="129"/>
      <c r="E69" s="84"/>
      <c r="F69" s="129"/>
      <c r="G69" s="84"/>
    </row>
    <row r="70" spans="1:7" ht="15">
      <c r="A70" s="58"/>
      <c r="B70" s="59"/>
      <c r="C70" s="84"/>
      <c r="D70" s="129"/>
      <c r="E70" s="84"/>
      <c r="F70" s="129"/>
      <c r="G70" s="84"/>
    </row>
    <row r="71" spans="1:7" ht="15">
      <c r="A71" s="85"/>
      <c r="B71" s="59"/>
      <c r="C71" s="86"/>
      <c r="D71" s="87"/>
      <c r="E71" s="86"/>
      <c r="F71" s="87"/>
      <c r="G71" s="86"/>
    </row>
    <row r="72" spans="1:7" ht="17.25" customHeight="1">
      <c r="A72" s="40"/>
      <c r="B72" s="40"/>
      <c r="C72" s="40"/>
      <c r="D72" s="88"/>
      <c r="E72" s="40"/>
      <c r="F72" s="88"/>
      <c r="G72" s="40"/>
    </row>
    <row r="73" spans="1:7" ht="8.25" customHeight="1">
      <c r="A73" s="40"/>
      <c r="B73" s="40"/>
      <c r="C73" s="40"/>
      <c r="D73" s="88"/>
      <c r="E73" s="40"/>
      <c r="F73" s="88"/>
      <c r="G73" s="40"/>
    </row>
    <row r="74" spans="1:7" s="1" customFormat="1" ht="15">
      <c r="A74" s="34" t="s">
        <v>31</v>
      </c>
      <c r="B74" s="5"/>
      <c r="C74" s="5"/>
      <c r="D74" s="89"/>
      <c r="E74" s="5"/>
      <c r="F74" s="89"/>
      <c r="G74" s="5"/>
    </row>
    <row r="75" spans="1:7" s="1" customFormat="1" ht="15">
      <c r="A75" s="35" t="s">
        <v>32</v>
      </c>
      <c r="B75" s="5"/>
      <c r="C75" s="5"/>
      <c r="D75" s="89"/>
      <c r="E75" s="5"/>
      <c r="F75" s="89"/>
      <c r="G75" s="5"/>
    </row>
    <row r="76" spans="1:7" s="1" customFormat="1" ht="9" customHeight="1">
      <c r="A76" s="35"/>
      <c r="B76" s="5"/>
      <c r="C76" s="5"/>
      <c r="D76" s="89"/>
      <c r="E76" s="5"/>
      <c r="F76" s="89"/>
      <c r="G76" s="5"/>
    </row>
    <row r="77" spans="1:7" s="1" customFormat="1" ht="7.5" customHeight="1">
      <c r="A77" s="35"/>
      <c r="B77" s="5"/>
      <c r="C77" s="5"/>
      <c r="D77" s="89"/>
      <c r="E77" s="5"/>
      <c r="F77" s="89"/>
      <c r="G77" s="5"/>
    </row>
    <row r="78" spans="1:7" s="1" customFormat="1" ht="15">
      <c r="A78" s="36" t="s">
        <v>5</v>
      </c>
      <c r="B78" s="5"/>
      <c r="C78" s="5"/>
      <c r="D78" s="89"/>
      <c r="E78" s="5"/>
      <c r="F78" s="89"/>
      <c r="G78" s="5"/>
    </row>
    <row r="79" spans="1:7" s="1" customFormat="1" ht="15">
      <c r="A79" s="37" t="s">
        <v>6</v>
      </c>
      <c r="B79" s="5"/>
      <c r="C79" s="5"/>
      <c r="D79" s="89"/>
      <c r="E79" s="5"/>
      <c r="F79" s="89"/>
      <c r="G79" s="5"/>
    </row>
    <row r="80" spans="1:7" s="1" customFormat="1" ht="10.5" customHeight="1">
      <c r="A80" s="38"/>
      <c r="B80" s="5"/>
      <c r="C80" s="5"/>
      <c r="D80" s="89"/>
      <c r="E80" s="5"/>
      <c r="F80" s="89"/>
      <c r="G80" s="5"/>
    </row>
    <row r="81" ht="15">
      <c r="A81" s="39" t="s">
        <v>113</v>
      </c>
    </row>
    <row r="82" ht="15">
      <c r="A82" s="131" t="s">
        <v>114</v>
      </c>
    </row>
    <row r="83" ht="15">
      <c r="A83" s="287"/>
    </row>
    <row r="84" ht="15">
      <c r="A84" s="90"/>
    </row>
    <row r="85" ht="15">
      <c r="A85" s="90"/>
    </row>
    <row r="86" ht="15">
      <c r="A86" s="90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SheetLayoutView="100" zoomScalePageLayoutView="0" workbookViewId="0" topLeftCell="B52">
      <selection activeCell="I74" sqref="I74"/>
    </sheetView>
  </sheetViews>
  <sheetFormatPr defaultColWidth="2.57421875" defaultRowHeight="12.75"/>
  <cols>
    <col min="1" max="1" width="85.28125" style="110" customWidth="1"/>
    <col min="2" max="2" width="13.7109375" style="104" customWidth="1"/>
    <col min="3" max="3" width="13.57421875" style="104" customWidth="1"/>
    <col min="4" max="4" width="2.28125" style="104" customWidth="1"/>
    <col min="5" max="5" width="13.57421875" style="104" customWidth="1"/>
    <col min="6" max="6" width="8.7109375" style="104" bestFit="1" customWidth="1"/>
    <col min="7" max="29" width="11.57421875" style="94" customWidth="1"/>
    <col min="30" max="16384" width="2.57421875" style="94" customWidth="1"/>
  </cols>
  <sheetData>
    <row r="1" spans="1:6" s="91" customFormat="1" ht="15">
      <c r="A1" s="119" t="str">
        <f>'[1]SFP'!A1</f>
        <v>ГРУПА СОФАРМА </v>
      </c>
      <c r="B1" s="135"/>
      <c r="C1" s="135"/>
      <c r="D1" s="135"/>
      <c r="E1" s="135"/>
      <c r="F1" s="136"/>
    </row>
    <row r="2" spans="1:6" s="92" customFormat="1" ht="15">
      <c r="A2" s="120" t="s">
        <v>153</v>
      </c>
      <c r="B2" s="137"/>
      <c r="C2" s="137"/>
      <c r="D2" s="137"/>
      <c r="E2" s="137"/>
      <c r="F2" s="136"/>
    </row>
    <row r="3" spans="1:6" s="92" customFormat="1" ht="15">
      <c r="A3" s="49" t="s">
        <v>194</v>
      </c>
      <c r="B3" s="138"/>
      <c r="C3" s="138"/>
      <c r="D3" s="138"/>
      <c r="E3" s="138"/>
      <c r="F3" s="138"/>
    </row>
    <row r="4" spans="2:6" ht="45" customHeight="1">
      <c r="B4" s="139" t="s">
        <v>14</v>
      </c>
      <c r="C4" s="307">
        <v>2022</v>
      </c>
      <c r="D4" s="278"/>
      <c r="E4" s="307">
        <v>2021</v>
      </c>
      <c r="F4" s="93"/>
    </row>
    <row r="5" spans="1:6" ht="14.25" customHeight="1">
      <c r="A5" s="140"/>
      <c r="B5" s="95"/>
      <c r="C5" s="106" t="s">
        <v>63</v>
      </c>
      <c r="D5" s="278"/>
      <c r="E5" s="106" t="s">
        <v>63</v>
      </c>
      <c r="F5" s="93"/>
    </row>
    <row r="6" spans="1:6" ht="20.25">
      <c r="A6" s="140"/>
      <c r="B6" s="95"/>
      <c r="C6" s="96"/>
      <c r="D6" s="95"/>
      <c r="E6" s="96"/>
      <c r="F6" s="93"/>
    </row>
    <row r="7" spans="1:6" ht="15">
      <c r="A7" s="141" t="s">
        <v>64</v>
      </c>
      <c r="B7" s="97"/>
      <c r="C7" s="103"/>
      <c r="D7" s="97"/>
      <c r="E7" s="103"/>
      <c r="F7" s="98"/>
    </row>
    <row r="8" spans="1:7" ht="15">
      <c r="A8" s="142" t="s">
        <v>65</v>
      </c>
      <c r="B8" s="134"/>
      <c r="C8" s="116">
        <v>1930324</v>
      </c>
      <c r="D8" s="97"/>
      <c r="E8" s="116">
        <v>1656161</v>
      </c>
      <c r="F8" s="116"/>
      <c r="G8" s="98"/>
    </row>
    <row r="9" spans="1:7" ht="15">
      <c r="A9" s="142" t="s">
        <v>66</v>
      </c>
      <c r="B9" s="134"/>
      <c r="C9" s="116">
        <v>-1603663</v>
      </c>
      <c r="D9" s="97"/>
      <c r="E9" s="116">
        <v>-1504805</v>
      </c>
      <c r="F9" s="116"/>
      <c r="G9" s="98"/>
    </row>
    <row r="10" spans="1:7" ht="15">
      <c r="A10" s="142" t="s">
        <v>67</v>
      </c>
      <c r="B10" s="134"/>
      <c r="C10" s="116">
        <v>-141810</v>
      </c>
      <c r="D10" s="97"/>
      <c r="E10" s="116">
        <v>-146239</v>
      </c>
      <c r="F10" s="116"/>
      <c r="G10" s="98"/>
    </row>
    <row r="11" spans="1:7" s="99" customFormat="1" ht="15">
      <c r="A11" s="142" t="s">
        <v>68</v>
      </c>
      <c r="B11" s="134"/>
      <c r="C11" s="116">
        <v>-65217</v>
      </c>
      <c r="D11" s="97"/>
      <c r="E11" s="116">
        <v>-74454</v>
      </c>
      <c r="F11" s="116"/>
      <c r="G11" s="98"/>
    </row>
    <row r="12" spans="1:7" s="99" customFormat="1" ht="15">
      <c r="A12" s="142" t="s">
        <v>69</v>
      </c>
      <c r="B12" s="134"/>
      <c r="C12" s="116">
        <v>8796</v>
      </c>
      <c r="D12" s="97"/>
      <c r="E12" s="116">
        <v>9434</v>
      </c>
      <c r="F12" s="116"/>
      <c r="G12" s="98"/>
    </row>
    <row r="13" spans="1:7" s="99" customFormat="1" ht="15">
      <c r="A13" s="142" t="s">
        <v>130</v>
      </c>
      <c r="B13" s="134"/>
      <c r="C13" s="116">
        <v>-9905</v>
      </c>
      <c r="D13" s="97"/>
      <c r="E13" s="116">
        <v>-7937</v>
      </c>
      <c r="F13" s="116"/>
      <c r="G13" s="98"/>
    </row>
    <row r="14" spans="1:7" s="99" customFormat="1" ht="15">
      <c r="A14" s="142" t="s">
        <v>175</v>
      </c>
      <c r="B14" s="134"/>
      <c r="C14" s="116">
        <v>49</v>
      </c>
      <c r="D14" s="97"/>
      <c r="E14" s="116">
        <v>43</v>
      </c>
      <c r="F14" s="116"/>
      <c r="G14" s="98"/>
    </row>
    <row r="15" spans="1:7" s="99" customFormat="1" ht="15">
      <c r="A15" s="142" t="s">
        <v>70</v>
      </c>
      <c r="B15" s="134"/>
      <c r="C15" s="116">
        <v>-5921</v>
      </c>
      <c r="D15" s="97"/>
      <c r="E15" s="116">
        <v>-6600</v>
      </c>
      <c r="F15" s="116"/>
      <c r="G15" s="98"/>
    </row>
    <row r="16" spans="1:7" s="99" customFormat="1" ht="15">
      <c r="A16" s="142" t="s">
        <v>71</v>
      </c>
      <c r="B16" s="134"/>
      <c r="C16" s="116">
        <v>-1599</v>
      </c>
      <c r="D16" s="97"/>
      <c r="E16" s="116">
        <v>-548</v>
      </c>
      <c r="F16" s="116"/>
      <c r="G16" s="98"/>
    </row>
    <row r="17" spans="1:10" ht="15">
      <c r="A17" s="142" t="s">
        <v>72</v>
      </c>
      <c r="B17" s="134"/>
      <c r="C17" s="116">
        <v>-1455</v>
      </c>
      <c r="D17" s="97"/>
      <c r="E17" s="116">
        <v>-1018</v>
      </c>
      <c r="F17" s="116"/>
      <c r="G17" s="98"/>
      <c r="H17" s="143"/>
      <c r="I17" s="143"/>
      <c r="J17" s="143"/>
    </row>
    <row r="18" spans="1:6" s="99" customFormat="1" ht="15">
      <c r="A18" s="141" t="s">
        <v>134</v>
      </c>
      <c r="B18" s="97"/>
      <c r="C18" s="100">
        <f>SUM(C8:C17)</f>
        <v>109599</v>
      </c>
      <c r="D18" s="97"/>
      <c r="E18" s="100">
        <f>SUM(E8:E17)</f>
        <v>-75963</v>
      </c>
      <c r="F18" s="144"/>
    </row>
    <row r="19" spans="1:6" s="99" customFormat="1" ht="15">
      <c r="A19" s="141"/>
      <c r="B19" s="97"/>
      <c r="C19" s="103"/>
      <c r="D19" s="97"/>
      <c r="E19" s="103"/>
      <c r="F19" s="98"/>
    </row>
    <row r="20" spans="1:6" s="99" customFormat="1" ht="15">
      <c r="A20" s="145" t="s">
        <v>73</v>
      </c>
      <c r="B20" s="97"/>
      <c r="C20" s="103"/>
      <c r="D20" s="97"/>
      <c r="E20" s="103"/>
      <c r="F20" s="98"/>
    </row>
    <row r="21" spans="1:7" ht="15">
      <c r="A21" s="142" t="s">
        <v>74</v>
      </c>
      <c r="B21" s="134"/>
      <c r="C21" s="116">
        <v>-19084</v>
      </c>
      <c r="D21" s="97"/>
      <c r="E21" s="116">
        <v>-20349</v>
      </c>
      <c r="F21" s="144"/>
      <c r="G21" s="98"/>
    </row>
    <row r="22" spans="1:7" ht="15">
      <c r="A22" s="146" t="s">
        <v>75</v>
      </c>
      <c r="B22" s="171"/>
      <c r="C22" s="116">
        <v>1922</v>
      </c>
      <c r="D22" s="97"/>
      <c r="E22" s="116">
        <v>1055</v>
      </c>
      <c r="F22" s="144"/>
      <c r="G22" s="98"/>
    </row>
    <row r="23" spans="1:7" ht="15">
      <c r="A23" s="142" t="s">
        <v>76</v>
      </c>
      <c r="B23" s="134"/>
      <c r="C23" s="116">
        <v>-4135</v>
      </c>
      <c r="D23" s="97"/>
      <c r="E23" s="116">
        <v>-6761</v>
      </c>
      <c r="F23" s="144"/>
      <c r="G23" s="98"/>
    </row>
    <row r="24" spans="1:7" ht="15">
      <c r="A24" s="142" t="s">
        <v>214</v>
      </c>
      <c r="B24" s="134"/>
      <c r="C24" s="116">
        <v>0</v>
      </c>
      <c r="D24" s="97"/>
      <c r="E24" s="116">
        <v>1952</v>
      </c>
      <c r="F24" s="144"/>
      <c r="G24" s="98"/>
    </row>
    <row r="25" spans="1:7" ht="15">
      <c r="A25" s="142" t="s">
        <v>146</v>
      </c>
      <c r="B25" s="134"/>
      <c r="C25" s="116">
        <v>-675</v>
      </c>
      <c r="D25" s="97"/>
      <c r="E25" s="116">
        <v>-22338</v>
      </c>
      <c r="F25" s="144"/>
      <c r="G25" s="98"/>
    </row>
    <row r="26" spans="1:7" ht="15">
      <c r="A26" s="142" t="s">
        <v>147</v>
      </c>
      <c r="B26" s="134"/>
      <c r="C26" s="116">
        <v>628</v>
      </c>
      <c r="D26" s="97"/>
      <c r="E26" s="116">
        <v>2040</v>
      </c>
      <c r="F26" s="144"/>
      <c r="G26" s="98"/>
    </row>
    <row r="27" spans="1:7" ht="15">
      <c r="A27" s="308" t="s">
        <v>213</v>
      </c>
      <c r="B27" s="134"/>
      <c r="C27" s="116">
        <v>-2338</v>
      </c>
      <c r="D27" s="97"/>
      <c r="E27" s="116">
        <v>-2338</v>
      </c>
      <c r="F27" s="144"/>
      <c r="G27" s="98"/>
    </row>
    <row r="28" spans="1:7" ht="15">
      <c r="A28" s="142" t="s">
        <v>190</v>
      </c>
      <c r="B28" s="134"/>
      <c r="C28" s="116">
        <v>1215</v>
      </c>
      <c r="D28" s="97"/>
      <c r="E28" s="116">
        <v>0</v>
      </c>
      <c r="F28" s="144"/>
      <c r="G28" s="98"/>
    </row>
    <row r="29" spans="1:7" ht="15">
      <c r="A29" s="142" t="s">
        <v>191</v>
      </c>
      <c r="B29" s="134"/>
      <c r="C29" s="116">
        <v>33</v>
      </c>
      <c r="D29" s="97"/>
      <c r="E29" s="116">
        <v>451</v>
      </c>
      <c r="F29" s="144"/>
      <c r="G29" s="98"/>
    </row>
    <row r="30" spans="1:7" ht="30.75" customHeight="1">
      <c r="A30" s="142" t="s">
        <v>169</v>
      </c>
      <c r="B30" s="134"/>
      <c r="C30" s="116">
        <v>399</v>
      </c>
      <c r="D30" s="97"/>
      <c r="E30" s="116">
        <v>-1152</v>
      </c>
      <c r="F30" s="144"/>
      <c r="G30" s="98"/>
    </row>
    <row r="31" spans="1:7" ht="15">
      <c r="A31" s="142" t="s">
        <v>122</v>
      </c>
      <c r="B31" s="147"/>
      <c r="C31" s="305">
        <v>-16480</v>
      </c>
      <c r="D31" s="147"/>
      <c r="E31" s="116">
        <v>-20800</v>
      </c>
      <c r="F31" s="144"/>
      <c r="G31" s="98"/>
    </row>
    <row r="32" spans="1:7" ht="15">
      <c r="A32" s="142" t="s">
        <v>164</v>
      </c>
      <c r="B32" s="147"/>
      <c r="C32" s="305">
        <v>0</v>
      </c>
      <c r="D32" s="147"/>
      <c r="E32" s="305">
        <v>213</v>
      </c>
      <c r="F32" s="144"/>
      <c r="G32" s="98"/>
    </row>
    <row r="33" spans="1:7" ht="15">
      <c r="A33" s="142" t="s">
        <v>132</v>
      </c>
      <c r="B33" s="147"/>
      <c r="C33" s="305">
        <v>-10860</v>
      </c>
      <c r="D33" s="147"/>
      <c r="E33" s="305">
        <v>-8421</v>
      </c>
      <c r="F33" s="144"/>
      <c r="G33" s="98"/>
    </row>
    <row r="34" spans="1:7" ht="15">
      <c r="A34" s="146" t="s">
        <v>102</v>
      </c>
      <c r="B34" s="134"/>
      <c r="C34" s="116">
        <v>-13500</v>
      </c>
      <c r="D34" s="97"/>
      <c r="E34" s="305">
        <v>-8010</v>
      </c>
      <c r="F34" s="144"/>
      <c r="G34" s="98"/>
    </row>
    <row r="35" spans="1:7" ht="15">
      <c r="A35" s="142" t="s">
        <v>103</v>
      </c>
      <c r="B35" s="134"/>
      <c r="C35" s="116">
        <v>684</v>
      </c>
      <c r="D35" s="97"/>
      <c r="E35" s="116">
        <v>10795</v>
      </c>
      <c r="F35" s="144"/>
      <c r="G35" s="98"/>
    </row>
    <row r="36" spans="1:7" ht="15">
      <c r="A36" s="146" t="s">
        <v>104</v>
      </c>
      <c r="B36" s="134"/>
      <c r="C36" s="116">
        <v>-1962</v>
      </c>
      <c r="D36" s="97"/>
      <c r="E36" s="116">
        <v>-1367</v>
      </c>
      <c r="F36" s="144"/>
      <c r="G36" s="98"/>
    </row>
    <row r="37" spans="1:7" ht="15">
      <c r="A37" s="142" t="s">
        <v>105</v>
      </c>
      <c r="B37" s="134"/>
      <c r="C37" s="306">
        <v>4</v>
      </c>
      <c r="D37" s="97"/>
      <c r="E37" s="116">
        <v>4129</v>
      </c>
      <c r="F37" s="144"/>
      <c r="G37" s="98"/>
    </row>
    <row r="38" spans="1:7" ht="15">
      <c r="A38" s="142" t="s">
        <v>106</v>
      </c>
      <c r="B38" s="134"/>
      <c r="C38" s="116">
        <v>965</v>
      </c>
      <c r="D38" s="97"/>
      <c r="E38" s="306">
        <v>2806</v>
      </c>
      <c r="F38" s="144"/>
      <c r="G38" s="98"/>
    </row>
    <row r="39" spans="1:7" ht="15">
      <c r="A39" s="142" t="s">
        <v>72</v>
      </c>
      <c r="B39" s="134"/>
      <c r="C39" s="116">
        <v>0</v>
      </c>
      <c r="D39" s="97"/>
      <c r="E39" s="116">
        <v>0</v>
      </c>
      <c r="F39" s="144"/>
      <c r="G39" s="98"/>
    </row>
    <row r="40" spans="1:7" ht="15">
      <c r="A40" s="142" t="s">
        <v>179</v>
      </c>
      <c r="B40" s="134"/>
      <c r="C40" s="116">
        <v>13</v>
      </c>
      <c r="D40" s="97"/>
      <c r="E40" s="116">
        <v>30</v>
      </c>
      <c r="F40" s="144"/>
      <c r="G40" s="98"/>
    </row>
    <row r="41" spans="1:6" ht="15">
      <c r="A41" s="141" t="s">
        <v>137</v>
      </c>
      <c r="B41" s="148"/>
      <c r="C41" s="100">
        <f>SUM(C21:C40)</f>
        <v>-63171</v>
      </c>
      <c r="D41" s="97"/>
      <c r="E41" s="100">
        <f>SUM(E21:E40)</f>
        <v>-68065</v>
      </c>
      <c r="F41" s="149"/>
    </row>
    <row r="42" spans="1:6" ht="15">
      <c r="A42" s="142"/>
      <c r="B42" s="97"/>
      <c r="C42" s="103"/>
      <c r="D42" s="97"/>
      <c r="E42" s="103"/>
      <c r="F42" s="98"/>
    </row>
    <row r="43" spans="1:6" ht="15">
      <c r="A43" s="145" t="s">
        <v>77</v>
      </c>
      <c r="B43" s="97"/>
      <c r="C43" s="150"/>
      <c r="D43" s="97"/>
      <c r="E43" s="150"/>
      <c r="F43" s="149"/>
    </row>
    <row r="44" spans="1:7" ht="15">
      <c r="A44" s="151" t="s">
        <v>139</v>
      </c>
      <c r="B44" s="134"/>
      <c r="C44" s="116">
        <v>12</v>
      </c>
      <c r="D44" s="97"/>
      <c r="E44" s="116">
        <v>19554</v>
      </c>
      <c r="F44" s="144"/>
      <c r="G44" s="98"/>
    </row>
    <row r="45" spans="1:7" ht="15">
      <c r="A45" s="151" t="s">
        <v>140</v>
      </c>
      <c r="B45" s="134"/>
      <c r="C45" s="116">
        <v>-83321</v>
      </c>
      <c r="D45" s="97"/>
      <c r="E45" s="116">
        <v>-27145</v>
      </c>
      <c r="F45" s="144"/>
      <c r="G45" s="98"/>
    </row>
    <row r="46" spans="1:7" ht="15">
      <c r="A46" s="151" t="s">
        <v>109</v>
      </c>
      <c r="B46" s="134"/>
      <c r="C46" s="116">
        <v>18999</v>
      </c>
      <c r="D46" s="97"/>
      <c r="E46" s="116">
        <v>16834</v>
      </c>
      <c r="F46" s="144"/>
      <c r="G46" s="98"/>
    </row>
    <row r="47" spans="1:7" ht="15">
      <c r="A47" s="151" t="s">
        <v>110</v>
      </c>
      <c r="B47" s="134"/>
      <c r="C47" s="116">
        <v>-12616</v>
      </c>
      <c r="D47" s="97"/>
      <c r="E47" s="116">
        <v>-19405</v>
      </c>
      <c r="F47" s="144"/>
      <c r="G47" s="98"/>
    </row>
    <row r="48" spans="1:7" ht="15" hidden="1">
      <c r="A48" s="151" t="s">
        <v>189</v>
      </c>
      <c r="B48" s="134"/>
      <c r="C48" s="116">
        <v>0</v>
      </c>
      <c r="D48" s="97"/>
      <c r="E48" s="116">
        <v>0</v>
      </c>
      <c r="F48" s="144"/>
      <c r="G48" s="98"/>
    </row>
    <row r="49" spans="1:7" ht="15">
      <c r="A49" s="142" t="s">
        <v>135</v>
      </c>
      <c r="B49" s="97"/>
      <c r="C49" s="116">
        <v>30950</v>
      </c>
      <c r="D49" s="97"/>
      <c r="E49" s="116">
        <v>193905</v>
      </c>
      <c r="F49" s="144"/>
      <c r="G49" s="98"/>
    </row>
    <row r="50" spans="1:7" ht="15">
      <c r="A50" s="262" t="s">
        <v>126</v>
      </c>
      <c r="B50" s="134"/>
      <c r="C50" s="116">
        <v>-114</v>
      </c>
      <c r="D50" s="97"/>
      <c r="E50" s="116">
        <v>-568</v>
      </c>
      <c r="F50" s="144"/>
      <c r="G50" s="98"/>
    </row>
    <row r="51" spans="1:7" ht="16.5" customHeight="1">
      <c r="A51" s="142" t="s">
        <v>79</v>
      </c>
      <c r="B51" s="134"/>
      <c r="C51" s="305">
        <v>-354</v>
      </c>
      <c r="D51" s="97"/>
      <c r="E51" s="305">
        <v>-1994</v>
      </c>
      <c r="F51" s="144"/>
      <c r="G51" s="98"/>
    </row>
    <row r="52" spans="1:7" s="99" customFormat="1" ht="15">
      <c r="A52" s="142" t="s">
        <v>156</v>
      </c>
      <c r="B52" s="134"/>
      <c r="C52" s="116">
        <v>-16032</v>
      </c>
      <c r="D52" s="97"/>
      <c r="E52" s="116">
        <v>-20477</v>
      </c>
      <c r="F52" s="144"/>
      <c r="G52" s="98"/>
    </row>
    <row r="53" spans="1:7" ht="15">
      <c r="A53" s="142" t="s">
        <v>78</v>
      </c>
      <c r="B53" s="134"/>
      <c r="C53" s="116">
        <v>-1919</v>
      </c>
      <c r="D53" s="97"/>
      <c r="E53" s="116">
        <v>-16628</v>
      </c>
      <c r="F53" s="144"/>
      <c r="G53" s="98"/>
    </row>
    <row r="54" spans="1:7" ht="15">
      <c r="A54" s="94" t="s">
        <v>80</v>
      </c>
      <c r="B54" s="134"/>
      <c r="C54" s="116">
        <v>-11</v>
      </c>
      <c r="D54" s="97"/>
      <c r="E54" s="116">
        <v>-63</v>
      </c>
      <c r="F54" s="144"/>
      <c r="G54" s="98"/>
    </row>
    <row r="55" spans="1:7" ht="15">
      <c r="A55" s="94" t="s">
        <v>165</v>
      </c>
      <c r="B55" s="134"/>
      <c r="C55" s="116">
        <v>34</v>
      </c>
      <c r="D55" s="97"/>
      <c r="E55" s="116">
        <v>81</v>
      </c>
      <c r="F55" s="144"/>
      <c r="G55" s="98"/>
    </row>
    <row r="56" spans="1:7" ht="15">
      <c r="A56" s="94" t="s">
        <v>205</v>
      </c>
      <c r="B56" s="134"/>
      <c r="C56" s="116">
        <v>79</v>
      </c>
      <c r="D56" s="97"/>
      <c r="E56" s="116">
        <v>12512</v>
      </c>
      <c r="F56" s="144"/>
      <c r="G56" s="98"/>
    </row>
    <row r="57" spans="1:11" ht="15">
      <c r="A57" s="152" t="s">
        <v>160</v>
      </c>
      <c r="B57" s="97"/>
      <c r="C57" s="100">
        <f>SUM(C44:C56)</f>
        <v>-64293</v>
      </c>
      <c r="D57" s="97"/>
      <c r="E57" s="100">
        <f>SUM(E44:E56)</f>
        <v>156606</v>
      </c>
      <c r="F57" s="153"/>
      <c r="I57" s="98"/>
      <c r="K57" s="98"/>
    </row>
    <row r="58" spans="1:11" ht="7.5" customHeight="1">
      <c r="A58" s="152"/>
      <c r="B58" s="97"/>
      <c r="C58" s="123"/>
      <c r="D58" s="97"/>
      <c r="E58" s="123"/>
      <c r="F58" s="153"/>
      <c r="I58" s="98"/>
      <c r="K58" s="98"/>
    </row>
    <row r="59" spans="1:11" s="99" customFormat="1" ht="27.75" customHeight="1">
      <c r="A59" s="279" t="s">
        <v>161</v>
      </c>
      <c r="B59" s="97"/>
      <c r="C59" s="101">
        <f>C18+C41+C57</f>
        <v>-17865</v>
      </c>
      <c r="D59" s="97"/>
      <c r="E59" s="101">
        <f>E18+E41+E57</f>
        <v>12578</v>
      </c>
      <c r="F59" s="153"/>
      <c r="G59" s="149"/>
      <c r="I59" s="98"/>
      <c r="K59" s="98"/>
    </row>
    <row r="60" spans="1:11" s="99" customFormat="1" ht="9.75" customHeight="1">
      <c r="A60" s="94"/>
      <c r="B60" s="97"/>
      <c r="C60" s="103"/>
      <c r="D60" s="97"/>
      <c r="E60" s="103"/>
      <c r="F60" s="153"/>
      <c r="I60" s="98"/>
      <c r="K60" s="98"/>
    </row>
    <row r="61" spans="1:11" ht="15">
      <c r="A61" s="94" t="s">
        <v>81</v>
      </c>
      <c r="B61" s="97"/>
      <c r="C61" s="116">
        <v>37717</v>
      </c>
      <c r="D61" s="97"/>
      <c r="E61" s="116">
        <v>25139</v>
      </c>
      <c r="F61" s="153"/>
      <c r="I61" s="98"/>
      <c r="K61" s="98"/>
    </row>
    <row r="62" spans="1:11" ht="9" customHeight="1">
      <c r="A62" s="94"/>
      <c r="B62" s="97"/>
      <c r="C62" s="154"/>
      <c r="D62" s="97"/>
      <c r="E62" s="154"/>
      <c r="F62" s="153"/>
      <c r="I62" s="98"/>
      <c r="K62" s="98"/>
    </row>
    <row r="63" spans="1:11" ht="15.75" thickBot="1">
      <c r="A63" s="99" t="s">
        <v>206</v>
      </c>
      <c r="B63" s="97">
        <f>+SFP!C24</f>
        <v>26</v>
      </c>
      <c r="C63" s="102">
        <f>C61+C59</f>
        <v>19852</v>
      </c>
      <c r="D63" s="97"/>
      <c r="E63" s="102">
        <f>E61+E59</f>
        <v>37717</v>
      </c>
      <c r="F63" s="153"/>
      <c r="I63" s="98"/>
      <c r="K63" s="98"/>
    </row>
    <row r="64" spans="1:5" ht="16.5" thickTop="1">
      <c r="A64" s="133"/>
      <c r="B64" s="97"/>
      <c r="C64" s="163"/>
      <c r="D64" s="97"/>
      <c r="E64" s="163"/>
    </row>
    <row r="65" spans="1:5" ht="15">
      <c r="A65" s="320" t="str">
        <f>SFP!A69</f>
        <v>Приложенията на страници от 5 до 147 са неразделна част от консолидирания финансов отчет</v>
      </c>
      <c r="B65" s="320"/>
      <c r="C65" s="320"/>
      <c r="D65" s="320"/>
      <c r="E65" s="97"/>
    </row>
    <row r="66" spans="1:5" ht="15">
      <c r="A66" s="155"/>
      <c r="B66" s="97"/>
      <c r="C66" s="134"/>
      <c r="D66" s="97"/>
      <c r="E66" s="97"/>
    </row>
    <row r="67" spans="1:5" ht="15">
      <c r="A67" s="155"/>
      <c r="B67" s="97"/>
      <c r="C67" s="134"/>
      <c r="D67" s="97"/>
      <c r="E67" s="134"/>
    </row>
    <row r="68" spans="1:5" ht="15">
      <c r="A68" s="156" t="s">
        <v>4</v>
      </c>
      <c r="B68" s="97"/>
      <c r="C68" s="97"/>
      <c r="D68" s="97"/>
      <c r="E68" s="97"/>
    </row>
    <row r="69" spans="1:5" ht="15">
      <c r="A69" s="108" t="s">
        <v>82</v>
      </c>
      <c r="B69" s="97"/>
      <c r="C69" s="97"/>
      <c r="D69" s="97"/>
      <c r="E69" s="97"/>
    </row>
    <row r="70" spans="1:5" ht="15">
      <c r="A70" s="157"/>
      <c r="B70" s="97"/>
      <c r="C70" s="97"/>
      <c r="D70" s="97"/>
      <c r="E70" s="97"/>
    </row>
    <row r="71" spans="1:5" ht="15">
      <c r="A71" s="105" t="s">
        <v>5</v>
      </c>
      <c r="B71" s="97"/>
      <c r="C71" s="97"/>
      <c r="D71" s="97"/>
      <c r="E71" s="97"/>
    </row>
    <row r="72" spans="1:5" ht="15">
      <c r="A72" s="106" t="s">
        <v>6</v>
      </c>
      <c r="B72" s="97"/>
      <c r="C72" s="97"/>
      <c r="D72" s="97"/>
      <c r="E72" s="97"/>
    </row>
    <row r="73" spans="1:5" ht="15">
      <c r="A73" s="158"/>
      <c r="B73" s="97"/>
      <c r="C73" s="97"/>
      <c r="D73" s="97"/>
      <c r="E73" s="97"/>
    </row>
    <row r="74" spans="1:6" ht="15">
      <c r="A74" s="159" t="s">
        <v>113</v>
      </c>
      <c r="B74" s="160"/>
      <c r="C74" s="160"/>
      <c r="D74" s="160"/>
      <c r="E74" s="160"/>
      <c r="F74" s="161"/>
    </row>
    <row r="75" ht="15">
      <c r="A75" s="162" t="s">
        <v>114</v>
      </c>
    </row>
    <row r="76" ht="15">
      <c r="A76" s="143"/>
    </row>
    <row r="77" ht="15">
      <c r="A77" s="107"/>
    </row>
    <row r="78" ht="15">
      <c r="A78" s="108"/>
    </row>
    <row r="79" ht="15">
      <c r="A79" s="109"/>
    </row>
    <row r="80" ht="15">
      <c r="A80" s="109"/>
    </row>
  </sheetData>
  <sheetProtection/>
  <mergeCells count="1">
    <mergeCell ref="A65:D65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85" zoomScaleNormal="55" zoomScaleSheetLayoutView="85" zoomScalePageLayoutView="0" workbookViewId="0" topLeftCell="N19">
      <selection activeCell="O71" sqref="O71"/>
    </sheetView>
  </sheetViews>
  <sheetFormatPr defaultColWidth="9.28125" defaultRowHeight="12.75"/>
  <cols>
    <col min="1" max="1" width="88.7109375" style="200" customWidth="1"/>
    <col min="2" max="2" width="11.57421875" style="179" customWidth="1"/>
    <col min="3" max="3" width="13.7109375" style="179" customWidth="1"/>
    <col min="4" max="4" width="0.9921875" style="179" customWidth="1"/>
    <col min="5" max="5" width="13.421875" style="179" customWidth="1"/>
    <col min="6" max="6" width="0.71875" style="179" customWidth="1"/>
    <col min="7" max="7" width="13.57421875" style="179" customWidth="1"/>
    <col min="8" max="8" width="0.9921875" style="179" customWidth="1"/>
    <col min="9" max="9" width="15.7109375" style="179" customWidth="1"/>
    <col min="10" max="10" width="0.9921875" style="179" customWidth="1"/>
    <col min="11" max="11" width="17.57421875" style="179" customWidth="1"/>
    <col min="12" max="12" width="0.5625" style="179" customWidth="1"/>
    <col min="13" max="13" width="20.28125" style="179" customWidth="1"/>
    <col min="14" max="14" width="0.71875" style="179" customWidth="1"/>
    <col min="15" max="15" width="20.7109375" style="179" customWidth="1"/>
    <col min="16" max="16" width="0.71875" style="179" customWidth="1"/>
    <col min="17" max="17" width="19.7109375" style="179" customWidth="1"/>
    <col min="18" max="18" width="1.421875" style="179" customWidth="1"/>
    <col min="19" max="19" width="13.7109375" style="179" customWidth="1"/>
    <col min="20" max="20" width="2.421875" style="179" customWidth="1"/>
    <col min="21" max="21" width="20.421875" style="203" customWidth="1"/>
    <col min="22" max="22" width="1.421875" style="179" customWidth="1"/>
    <col min="23" max="23" width="18.7109375" style="179" customWidth="1"/>
    <col min="24" max="24" width="11.7109375" style="111" bestFit="1" customWidth="1"/>
    <col min="25" max="25" width="10.7109375" style="111" customWidth="1"/>
    <col min="26" max="27" width="9.7109375" style="111" bestFit="1" customWidth="1"/>
    <col min="28" max="16384" width="9.28125" style="111" customWidth="1"/>
  </cols>
  <sheetData>
    <row r="1" spans="1:23" ht="18" customHeight="1">
      <c r="A1" s="180" t="str">
        <f>'[1]SFP'!A1</f>
        <v>ГРУПА СОФАРМА 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01"/>
      <c r="U1" s="202"/>
      <c r="V1" s="201"/>
      <c r="W1" s="201"/>
    </row>
    <row r="2" spans="1:19" ht="18" customHeight="1">
      <c r="A2" s="325" t="s">
        <v>154</v>
      </c>
      <c r="B2" s="325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23" ht="18" customHeight="1">
      <c r="A3" s="49" t="s">
        <v>194</v>
      </c>
      <c r="B3" s="17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W3" s="205"/>
    </row>
    <row r="4" spans="1:23" ht="43.5" customHeight="1">
      <c r="A4" s="181"/>
      <c r="B4" s="206"/>
      <c r="C4" s="327" t="s">
        <v>83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206"/>
      <c r="U4" s="207" t="s">
        <v>30</v>
      </c>
      <c r="V4" s="206"/>
      <c r="W4" s="207" t="s">
        <v>84</v>
      </c>
    </row>
    <row r="5" spans="1:23" s="112" customFormat="1" ht="28.5" customHeight="1">
      <c r="A5" s="328"/>
      <c r="B5" s="246" t="s">
        <v>14</v>
      </c>
      <c r="C5" s="321" t="s">
        <v>85</v>
      </c>
      <c r="D5" s="247"/>
      <c r="E5" s="321" t="s">
        <v>78</v>
      </c>
      <c r="F5" s="247"/>
      <c r="G5" s="321" t="s">
        <v>86</v>
      </c>
      <c r="H5" s="247"/>
      <c r="I5" s="321" t="s">
        <v>87</v>
      </c>
      <c r="J5" s="256"/>
      <c r="K5" s="321" t="s">
        <v>148</v>
      </c>
      <c r="L5" s="256"/>
      <c r="M5" s="321" t="s">
        <v>149</v>
      </c>
      <c r="N5" s="247"/>
      <c r="O5" s="323" t="s">
        <v>176</v>
      </c>
      <c r="P5" s="292"/>
      <c r="Q5" s="321" t="s">
        <v>118</v>
      </c>
      <c r="R5" s="247"/>
      <c r="S5" s="321" t="s">
        <v>88</v>
      </c>
      <c r="T5" s="248"/>
      <c r="U5" s="249"/>
      <c r="V5" s="248"/>
      <c r="W5" s="248"/>
    </row>
    <row r="6" spans="1:23" s="113" customFormat="1" ht="52.5" customHeight="1">
      <c r="A6" s="329"/>
      <c r="B6" s="250"/>
      <c r="C6" s="322"/>
      <c r="D6" s="251"/>
      <c r="E6" s="322"/>
      <c r="F6" s="251"/>
      <c r="G6" s="322"/>
      <c r="H6" s="251"/>
      <c r="I6" s="322"/>
      <c r="J6" s="257"/>
      <c r="K6" s="322"/>
      <c r="L6" s="257"/>
      <c r="M6" s="322"/>
      <c r="N6" s="251"/>
      <c r="O6" s="324"/>
      <c r="P6" s="293"/>
      <c r="Q6" s="322"/>
      <c r="R6" s="251"/>
      <c r="S6" s="322"/>
      <c r="T6" s="250"/>
      <c r="U6" s="252"/>
      <c r="V6" s="253"/>
      <c r="W6" s="253"/>
    </row>
    <row r="7" spans="1:23" s="114" customFormat="1" ht="16.5">
      <c r="A7" s="182"/>
      <c r="B7" s="175"/>
      <c r="C7" s="210" t="s">
        <v>63</v>
      </c>
      <c r="D7" s="210"/>
      <c r="E7" s="210" t="s">
        <v>63</v>
      </c>
      <c r="F7" s="210"/>
      <c r="G7" s="210" t="s">
        <v>63</v>
      </c>
      <c r="H7" s="210"/>
      <c r="I7" s="210" t="s">
        <v>63</v>
      </c>
      <c r="J7" s="210"/>
      <c r="K7" s="210" t="s">
        <v>63</v>
      </c>
      <c r="L7" s="210"/>
      <c r="M7" s="210" t="s">
        <v>63</v>
      </c>
      <c r="N7" s="210"/>
      <c r="O7" s="210" t="s">
        <v>63</v>
      </c>
      <c r="P7" s="210"/>
      <c r="Q7" s="210" t="s">
        <v>63</v>
      </c>
      <c r="R7" s="210"/>
      <c r="S7" s="210" t="s">
        <v>63</v>
      </c>
      <c r="T7" s="211"/>
      <c r="U7" s="212" t="s">
        <v>63</v>
      </c>
      <c r="V7" s="210"/>
      <c r="W7" s="210" t="s">
        <v>63</v>
      </c>
    </row>
    <row r="8" spans="1:23" s="113" customFormat="1" ht="12" customHeight="1">
      <c r="A8" s="191"/>
      <c r="B8" s="176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177"/>
      <c r="R8" s="210"/>
      <c r="S8" s="210"/>
      <c r="T8" s="208"/>
      <c r="U8" s="209"/>
      <c r="V8" s="208"/>
      <c r="W8" s="208"/>
    </row>
    <row r="9" spans="1:23" s="115" customFormat="1" ht="3.75" customHeight="1">
      <c r="A9" s="183"/>
      <c r="B9" s="213"/>
      <c r="C9" s="214"/>
      <c r="D9" s="21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6"/>
      <c r="U9" s="217"/>
      <c r="V9" s="213"/>
      <c r="W9" s="218"/>
    </row>
    <row r="10" spans="1:24" s="115" customFormat="1" ht="17.25" thickBot="1">
      <c r="A10" s="184" t="s">
        <v>166</v>
      </c>
      <c r="B10" s="206">
        <f>+SFP!C39</f>
        <v>27</v>
      </c>
      <c r="C10" s="225">
        <v>134798</v>
      </c>
      <c r="D10" s="219"/>
      <c r="E10" s="225">
        <v>-33656</v>
      </c>
      <c r="F10" s="219"/>
      <c r="G10" s="225">
        <v>63335</v>
      </c>
      <c r="H10" s="219"/>
      <c r="I10" s="225">
        <v>28425</v>
      </c>
      <c r="J10" s="220"/>
      <c r="K10" s="225">
        <v>2282</v>
      </c>
      <c r="L10" s="220"/>
      <c r="M10" s="225">
        <v>-2685</v>
      </c>
      <c r="N10" s="219"/>
      <c r="O10" s="291">
        <v>0</v>
      </c>
      <c r="P10" s="219"/>
      <c r="Q10" s="225">
        <v>360770</v>
      </c>
      <c r="R10" s="219"/>
      <c r="S10" s="225">
        <v>553269</v>
      </c>
      <c r="T10" s="221"/>
      <c r="U10" s="225">
        <v>13326</v>
      </c>
      <c r="V10" s="222"/>
      <c r="W10" s="225">
        <v>566595</v>
      </c>
      <c r="X10" s="118"/>
    </row>
    <row r="11" spans="1:23" s="115" customFormat="1" ht="18" thickTop="1">
      <c r="A11" s="186" t="s">
        <v>167</v>
      </c>
      <c r="B11" s="206"/>
      <c r="C11" s="220"/>
      <c r="D11" s="219"/>
      <c r="E11" s="219"/>
      <c r="F11" s="219"/>
      <c r="G11" s="220"/>
      <c r="H11" s="219"/>
      <c r="I11" s="220"/>
      <c r="J11" s="220"/>
      <c r="K11" s="220"/>
      <c r="L11" s="220"/>
      <c r="M11" s="220"/>
      <c r="N11" s="219"/>
      <c r="O11" s="219"/>
      <c r="P11" s="219"/>
      <c r="Q11" s="220"/>
      <c r="R11" s="219"/>
      <c r="S11" s="220"/>
      <c r="T11" s="221"/>
      <c r="U11" s="221"/>
      <c r="V11" s="222"/>
      <c r="W11" s="226"/>
    </row>
    <row r="12" spans="1:23" s="115" customFormat="1" ht="16.5">
      <c r="A12" s="187" t="s">
        <v>136</v>
      </c>
      <c r="B12" s="206"/>
      <c r="C12" s="224">
        <v>0</v>
      </c>
      <c r="D12" s="224"/>
      <c r="E12" s="224">
        <v>-16628</v>
      </c>
      <c r="F12" s="224"/>
      <c r="G12" s="224">
        <v>0</v>
      </c>
      <c r="H12" s="224"/>
      <c r="I12" s="224">
        <v>0</v>
      </c>
      <c r="J12" s="224"/>
      <c r="K12" s="224">
        <v>0</v>
      </c>
      <c r="L12" s="224"/>
      <c r="M12" s="224">
        <v>0</v>
      </c>
      <c r="N12" s="224"/>
      <c r="O12" s="224">
        <v>0</v>
      </c>
      <c r="P12" s="224"/>
      <c r="Q12" s="224">
        <v>0</v>
      </c>
      <c r="R12" s="224"/>
      <c r="S12" s="224">
        <f>SUM(C12:R12)</f>
        <v>-16628</v>
      </c>
      <c r="T12" s="226"/>
      <c r="U12" s="224">
        <v>0</v>
      </c>
      <c r="V12" s="226"/>
      <c r="W12" s="227">
        <f>SUM(S12:V12)</f>
        <v>-16628</v>
      </c>
    </row>
    <row r="13" spans="1:23" s="115" customFormat="1" ht="8.25" customHeight="1">
      <c r="A13" s="187"/>
      <c r="B13" s="206"/>
      <c r="C13" s="220"/>
      <c r="D13" s="219"/>
      <c r="E13" s="219"/>
      <c r="F13" s="219"/>
      <c r="G13" s="220"/>
      <c r="H13" s="219"/>
      <c r="I13" s="220"/>
      <c r="J13" s="220"/>
      <c r="K13" s="220"/>
      <c r="L13" s="220"/>
      <c r="M13" s="220"/>
      <c r="N13" s="219"/>
      <c r="O13" s="219"/>
      <c r="P13" s="219"/>
      <c r="Q13" s="220"/>
      <c r="R13" s="219"/>
      <c r="S13" s="220"/>
      <c r="T13" s="221"/>
      <c r="U13" s="221"/>
      <c r="V13" s="222"/>
      <c r="W13" s="227"/>
    </row>
    <row r="14" spans="1:23" s="115" customFormat="1" ht="16.5" hidden="1">
      <c r="A14" s="276" t="s">
        <v>133</v>
      </c>
      <c r="B14" s="206"/>
      <c r="C14" s="277">
        <v>0</v>
      </c>
      <c r="D14" s="224"/>
      <c r="E14" s="224">
        <v>0</v>
      </c>
      <c r="F14" s="224"/>
      <c r="G14" s="277">
        <v>0</v>
      </c>
      <c r="H14" s="277"/>
      <c r="I14" s="277">
        <v>0</v>
      </c>
      <c r="J14" s="277"/>
      <c r="K14" s="277">
        <v>0</v>
      </c>
      <c r="L14" s="277"/>
      <c r="M14" s="277">
        <v>0</v>
      </c>
      <c r="N14" s="277"/>
      <c r="O14" s="277">
        <v>0</v>
      </c>
      <c r="P14" s="277"/>
      <c r="Q14" s="277">
        <v>0</v>
      </c>
      <c r="R14" s="224"/>
      <c r="S14" s="228">
        <f>SUM(C14:R14)</f>
        <v>0</v>
      </c>
      <c r="T14" s="226"/>
      <c r="U14" s="224">
        <v>0</v>
      </c>
      <c r="V14" s="226"/>
      <c r="W14" s="227">
        <f>SUM(S14:V14)</f>
        <v>0</v>
      </c>
    </row>
    <row r="15" spans="1:23" s="115" customFormat="1" ht="16.5">
      <c r="A15" s="187" t="s">
        <v>187</v>
      </c>
      <c r="B15" s="206"/>
      <c r="C15" s="277"/>
      <c r="D15" s="224"/>
      <c r="E15" s="224"/>
      <c r="F15" s="224"/>
      <c r="G15" s="277"/>
      <c r="H15" s="277"/>
      <c r="I15" s="277"/>
      <c r="J15" s="277"/>
      <c r="K15" s="277"/>
      <c r="L15" s="277"/>
      <c r="M15" s="277"/>
      <c r="N15" s="277"/>
      <c r="O15" s="277">
        <f>O16+O17</f>
        <v>12512</v>
      </c>
      <c r="P15" s="277"/>
      <c r="Q15" s="277"/>
      <c r="R15" s="224"/>
      <c r="S15" s="224">
        <f>SUM(C15:R15)</f>
        <v>12512</v>
      </c>
      <c r="T15" s="226"/>
      <c r="U15" s="224"/>
      <c r="V15" s="226"/>
      <c r="W15" s="227">
        <f>SUM(S15:V15)</f>
        <v>12512</v>
      </c>
    </row>
    <row r="16" spans="1:23" s="115" customFormat="1" ht="16.5">
      <c r="A16" s="187" t="s">
        <v>211</v>
      </c>
      <c r="B16" s="206"/>
      <c r="C16" s="277"/>
      <c r="D16" s="224"/>
      <c r="E16" s="224"/>
      <c r="F16" s="224"/>
      <c r="G16" s="277"/>
      <c r="H16" s="277"/>
      <c r="I16" s="277"/>
      <c r="J16" s="277"/>
      <c r="K16" s="277"/>
      <c r="L16" s="277"/>
      <c r="M16" s="277"/>
      <c r="N16" s="277"/>
      <c r="O16" s="277">
        <v>12579</v>
      </c>
      <c r="P16" s="277"/>
      <c r="Q16" s="277"/>
      <c r="R16" s="224"/>
      <c r="S16" s="224">
        <f>SUM(C16:R16)</f>
        <v>12579</v>
      </c>
      <c r="T16" s="226"/>
      <c r="U16" s="224"/>
      <c r="V16" s="226"/>
      <c r="W16" s="227">
        <f>SUM(S16:V16)</f>
        <v>12579</v>
      </c>
    </row>
    <row r="17" spans="1:23" s="115" customFormat="1" ht="16.5">
      <c r="A17" s="187" t="s">
        <v>212</v>
      </c>
      <c r="B17" s="206"/>
      <c r="C17" s="277"/>
      <c r="D17" s="224"/>
      <c r="E17" s="224"/>
      <c r="F17" s="224"/>
      <c r="G17" s="277"/>
      <c r="H17" s="277"/>
      <c r="I17" s="277"/>
      <c r="J17" s="277"/>
      <c r="K17" s="277"/>
      <c r="L17" s="277"/>
      <c r="M17" s="277"/>
      <c r="N17" s="277"/>
      <c r="O17" s="277">
        <v>-67</v>
      </c>
      <c r="P17" s="277"/>
      <c r="Q17" s="277"/>
      <c r="R17" s="224"/>
      <c r="S17" s="224">
        <f>SUM(C17:R17)</f>
        <v>-67</v>
      </c>
      <c r="T17" s="226"/>
      <c r="U17" s="224"/>
      <c r="V17" s="226"/>
      <c r="W17" s="227">
        <f>SUM(S17:V17)</f>
        <v>-67</v>
      </c>
    </row>
    <row r="18" spans="1:23" s="115" customFormat="1" ht="16.5">
      <c r="A18" s="185" t="s">
        <v>89</v>
      </c>
      <c r="B18" s="206"/>
      <c r="C18" s="229">
        <f>C19+C20</f>
        <v>0</v>
      </c>
      <c r="D18" s="228"/>
      <c r="E18" s="229">
        <f>E19+E20</f>
        <v>0</v>
      </c>
      <c r="F18" s="224"/>
      <c r="G18" s="229">
        <f>G19+G20</f>
        <v>2866</v>
      </c>
      <c r="H18" s="229">
        <f aca="true" t="shared" si="0" ref="H18:Q18">H19+H20</f>
        <v>0</v>
      </c>
      <c r="I18" s="229">
        <f t="shared" si="0"/>
        <v>0</v>
      </c>
      <c r="J18" s="229">
        <f t="shared" si="0"/>
        <v>0</v>
      </c>
      <c r="K18" s="229">
        <f t="shared" si="0"/>
        <v>0</v>
      </c>
      <c r="L18" s="229">
        <f t="shared" si="0"/>
        <v>0</v>
      </c>
      <c r="M18" s="229">
        <f t="shared" si="0"/>
        <v>0</v>
      </c>
      <c r="N18" s="229">
        <f t="shared" si="0"/>
        <v>0</v>
      </c>
      <c r="O18" s="229">
        <v>0</v>
      </c>
      <c r="P18" s="226"/>
      <c r="Q18" s="229">
        <f t="shared" si="0"/>
        <v>-2866</v>
      </c>
      <c r="R18" s="229">
        <f>R19+R20</f>
        <v>0</v>
      </c>
      <c r="S18" s="230">
        <f>SUM(C18:R18)</f>
        <v>0</v>
      </c>
      <c r="T18" s="229">
        <f>T19+T20</f>
        <v>0</v>
      </c>
      <c r="U18" s="229">
        <f>U19+U20</f>
        <v>0</v>
      </c>
      <c r="V18" s="229">
        <f>V19+V20</f>
        <v>0</v>
      </c>
      <c r="W18" s="261">
        <f>SUM(S18:V18)</f>
        <v>0</v>
      </c>
    </row>
    <row r="19" spans="1:23" s="115" customFormat="1" ht="16.5">
      <c r="A19" s="189" t="s">
        <v>90</v>
      </c>
      <c r="B19" s="206"/>
      <c r="C19" s="219">
        <v>0</v>
      </c>
      <c r="D19" s="219"/>
      <c r="E19" s="219">
        <v>0</v>
      </c>
      <c r="F19" s="219"/>
      <c r="G19" s="219">
        <v>2866</v>
      </c>
      <c r="H19" s="219"/>
      <c r="I19" s="219">
        <v>0</v>
      </c>
      <c r="J19" s="219"/>
      <c r="K19" s="219">
        <v>0</v>
      </c>
      <c r="L19" s="219"/>
      <c r="M19" s="219">
        <v>0</v>
      </c>
      <c r="N19" s="219"/>
      <c r="O19" s="219"/>
      <c r="P19" s="219"/>
      <c r="Q19" s="219">
        <v>-2866</v>
      </c>
      <c r="R19" s="219"/>
      <c r="S19" s="224">
        <v>0</v>
      </c>
      <c r="T19" s="232"/>
      <c r="U19" s="219">
        <v>0</v>
      </c>
      <c r="V19" s="233"/>
      <c r="W19" s="219">
        <v>0</v>
      </c>
    </row>
    <row r="20" spans="1:23" s="115" customFormat="1" ht="18" customHeight="1" hidden="1">
      <c r="A20" s="189" t="s">
        <v>95</v>
      </c>
      <c r="B20" s="206"/>
      <c r="C20" s="219">
        <v>0</v>
      </c>
      <c r="D20" s="219"/>
      <c r="E20" s="219">
        <v>0</v>
      </c>
      <c r="F20" s="219"/>
      <c r="G20" s="219">
        <v>0</v>
      </c>
      <c r="H20" s="219"/>
      <c r="I20" s="219">
        <v>0</v>
      </c>
      <c r="J20" s="219"/>
      <c r="K20" s="219">
        <v>0</v>
      </c>
      <c r="L20" s="219"/>
      <c r="M20" s="219">
        <v>0</v>
      </c>
      <c r="N20" s="219"/>
      <c r="O20" s="219">
        <v>0</v>
      </c>
      <c r="P20" s="219"/>
      <c r="Q20" s="219">
        <v>0</v>
      </c>
      <c r="R20" s="219"/>
      <c r="S20" s="224">
        <f>SUM(C20:R20)</f>
        <v>0</v>
      </c>
      <c r="T20" s="232"/>
      <c r="U20" s="219">
        <v>0</v>
      </c>
      <c r="V20" s="233"/>
      <c r="W20" s="219">
        <f>SUM(S20:V20)</f>
        <v>0</v>
      </c>
    </row>
    <row r="21" spans="1:23" s="115" customFormat="1" ht="6" customHeight="1">
      <c r="A21" s="189"/>
      <c r="B21" s="206"/>
      <c r="C21" s="220"/>
      <c r="D21" s="219"/>
      <c r="E21" s="219"/>
      <c r="F21" s="219"/>
      <c r="G21" s="220"/>
      <c r="H21" s="219"/>
      <c r="I21" s="220"/>
      <c r="J21" s="220"/>
      <c r="K21" s="220"/>
      <c r="L21" s="220"/>
      <c r="M21" s="220"/>
      <c r="N21" s="219"/>
      <c r="O21" s="219"/>
      <c r="P21" s="219"/>
      <c r="Q21" s="220"/>
      <c r="R21" s="219"/>
      <c r="S21" s="220"/>
      <c r="T21" s="221"/>
      <c r="U21" s="221"/>
      <c r="V21" s="222"/>
      <c r="W21" s="226"/>
    </row>
    <row r="22" spans="1:23" s="115" customFormat="1" ht="16.5">
      <c r="A22" s="183" t="s">
        <v>91</v>
      </c>
      <c r="B22" s="206"/>
      <c r="C22" s="230">
        <v>0</v>
      </c>
      <c r="D22" s="220"/>
      <c r="E22" s="230">
        <v>0</v>
      </c>
      <c r="F22" s="220"/>
      <c r="G22" s="230">
        <v>0</v>
      </c>
      <c r="H22" s="220"/>
      <c r="I22" s="230">
        <v>0</v>
      </c>
      <c r="J22" s="220"/>
      <c r="K22" s="230">
        <v>0</v>
      </c>
      <c r="L22" s="220"/>
      <c r="M22" s="230">
        <v>0</v>
      </c>
      <c r="N22" s="220"/>
      <c r="O22" s="294">
        <v>0</v>
      </c>
      <c r="P22" s="220"/>
      <c r="Q22" s="230">
        <f>Q23+Q24+Q26+Q27+Q25</f>
        <v>-4148</v>
      </c>
      <c r="R22" s="230" t="e">
        <f>R23+R24+#REF!+R26+R27</f>
        <v>#REF!</v>
      </c>
      <c r="S22" s="230">
        <f>S23+S24+S26+S27+S25</f>
        <v>-4148</v>
      </c>
      <c r="T22" s="230"/>
      <c r="U22" s="230">
        <f>U23+U24+U26+U27+U25</f>
        <v>-3161</v>
      </c>
      <c r="V22" s="230" t="e">
        <f>V23+V24+#REF!+V26+V27</f>
        <v>#REF!</v>
      </c>
      <c r="W22" s="230">
        <f>W23+W24+W26+W27+W25</f>
        <v>-7309</v>
      </c>
    </row>
    <row r="23" spans="1:23" s="115" customFormat="1" ht="16.5">
      <c r="A23" s="189" t="s">
        <v>138</v>
      </c>
      <c r="B23" s="206"/>
      <c r="C23" s="282">
        <v>0</v>
      </c>
      <c r="D23" s="282"/>
      <c r="E23" s="282">
        <v>0</v>
      </c>
      <c r="F23" s="282"/>
      <c r="G23" s="282">
        <v>0</v>
      </c>
      <c r="H23" s="282"/>
      <c r="I23" s="282">
        <v>0</v>
      </c>
      <c r="J23" s="284"/>
      <c r="K23" s="282">
        <v>0</v>
      </c>
      <c r="L23" s="284"/>
      <c r="M23" s="282">
        <v>0</v>
      </c>
      <c r="N23" s="282"/>
      <c r="O23" s="282">
        <v>0</v>
      </c>
      <c r="P23" s="282"/>
      <c r="Q23" s="282">
        <v>0</v>
      </c>
      <c r="R23" s="282"/>
      <c r="S23" s="224">
        <f>SUM(C23:R23)</f>
        <v>0</v>
      </c>
      <c r="T23" s="283"/>
      <c r="U23" s="282">
        <v>1196</v>
      </c>
      <c r="V23" s="283"/>
      <c r="W23" s="219">
        <f>SUM(S23:V23)</f>
        <v>1196</v>
      </c>
    </row>
    <row r="24" spans="1:23" s="115" customFormat="1" ht="16.5" hidden="1">
      <c r="A24" s="189" t="s">
        <v>92</v>
      </c>
      <c r="B24" s="206"/>
      <c r="C24" s="282">
        <v>0</v>
      </c>
      <c r="D24" s="282"/>
      <c r="E24" s="282">
        <v>0</v>
      </c>
      <c r="F24" s="282"/>
      <c r="G24" s="282">
        <v>0</v>
      </c>
      <c r="H24" s="282"/>
      <c r="I24" s="282">
        <v>0</v>
      </c>
      <c r="J24" s="284"/>
      <c r="K24" s="282">
        <v>0</v>
      </c>
      <c r="L24" s="284"/>
      <c r="M24" s="282">
        <v>0</v>
      </c>
      <c r="N24" s="282"/>
      <c r="O24" s="282">
        <v>0</v>
      </c>
      <c r="P24" s="282"/>
      <c r="Q24" s="282">
        <v>0</v>
      </c>
      <c r="R24" s="282"/>
      <c r="S24" s="224">
        <f>SUM(C24:R24)</f>
        <v>0</v>
      </c>
      <c r="T24" s="283"/>
      <c r="U24" s="282">
        <v>0</v>
      </c>
      <c r="V24" s="283"/>
      <c r="W24" s="219">
        <f>SUM(S24:V24)</f>
        <v>0</v>
      </c>
    </row>
    <row r="25" spans="1:24" s="115" customFormat="1" ht="16.5" hidden="1">
      <c r="A25" s="189" t="s">
        <v>107</v>
      </c>
      <c r="B25" s="206"/>
      <c r="C25" s="282">
        <v>0</v>
      </c>
      <c r="D25" s="282"/>
      <c r="E25" s="282">
        <v>0</v>
      </c>
      <c r="F25" s="282"/>
      <c r="G25" s="282">
        <v>0</v>
      </c>
      <c r="H25" s="282"/>
      <c r="I25" s="282">
        <v>0</v>
      </c>
      <c r="J25" s="284"/>
      <c r="K25" s="282">
        <v>0</v>
      </c>
      <c r="L25" s="284"/>
      <c r="M25" s="282">
        <v>0</v>
      </c>
      <c r="N25" s="282"/>
      <c r="O25" s="282">
        <v>0</v>
      </c>
      <c r="P25" s="282"/>
      <c r="Q25" s="282">
        <v>0</v>
      </c>
      <c r="R25" s="282"/>
      <c r="S25" s="224">
        <f>SUM(C25:R25)</f>
        <v>0</v>
      </c>
      <c r="T25" s="283"/>
      <c r="U25" s="282">
        <v>0</v>
      </c>
      <c r="V25" s="283"/>
      <c r="W25" s="219">
        <f>SUM(S25:V25)</f>
        <v>0</v>
      </c>
      <c r="X25" s="255"/>
    </row>
    <row r="26" spans="1:23" s="115" customFormat="1" ht="16.5">
      <c r="A26" s="189" t="s">
        <v>93</v>
      </c>
      <c r="B26" s="206"/>
      <c r="C26" s="282">
        <v>0</v>
      </c>
      <c r="D26" s="282"/>
      <c r="E26" s="282">
        <v>0</v>
      </c>
      <c r="F26" s="282"/>
      <c r="G26" s="282">
        <v>0</v>
      </c>
      <c r="H26" s="282"/>
      <c r="I26" s="282">
        <v>0</v>
      </c>
      <c r="J26" s="284"/>
      <c r="K26" s="282">
        <v>0</v>
      </c>
      <c r="L26" s="284"/>
      <c r="M26" s="282">
        <v>0</v>
      </c>
      <c r="N26" s="282"/>
      <c r="O26" s="282">
        <v>0</v>
      </c>
      <c r="P26" s="282"/>
      <c r="Q26" s="282">
        <v>-4148</v>
      </c>
      <c r="R26" s="282"/>
      <c r="S26" s="224">
        <f>SUM(C26:R26)</f>
        <v>-4148</v>
      </c>
      <c r="T26" s="283"/>
      <c r="U26" s="282">
        <v>-4357</v>
      </c>
      <c r="V26" s="283"/>
      <c r="W26" s="219">
        <f>SUM(S26:V26)</f>
        <v>-8505</v>
      </c>
    </row>
    <row r="27" spans="1:23" s="115" customFormat="1" ht="15.75" customHeight="1" hidden="1">
      <c r="A27" s="189" t="s">
        <v>94</v>
      </c>
      <c r="B27" s="206"/>
      <c r="C27" s="282">
        <v>0</v>
      </c>
      <c r="D27" s="282"/>
      <c r="E27" s="282">
        <v>0</v>
      </c>
      <c r="F27" s="282"/>
      <c r="G27" s="282">
        <v>0</v>
      </c>
      <c r="H27" s="282"/>
      <c r="I27" s="282">
        <v>0</v>
      </c>
      <c r="J27" s="284"/>
      <c r="K27" s="282">
        <v>0</v>
      </c>
      <c r="L27" s="284"/>
      <c r="M27" s="282">
        <v>0</v>
      </c>
      <c r="N27" s="282"/>
      <c r="O27" s="282">
        <v>0</v>
      </c>
      <c r="P27" s="282"/>
      <c r="Q27" s="282">
        <v>0</v>
      </c>
      <c r="R27" s="282"/>
      <c r="S27" s="224">
        <f>SUM(C27:R27)</f>
        <v>0</v>
      </c>
      <c r="T27" s="283"/>
      <c r="U27" s="282">
        <v>0</v>
      </c>
      <c r="V27" s="283"/>
      <c r="W27" s="219">
        <f>SUM(S27:V27)</f>
        <v>0</v>
      </c>
    </row>
    <row r="28" spans="1:24" s="115" customFormat="1" ht="16.5">
      <c r="A28" s="189"/>
      <c r="B28" s="206"/>
      <c r="C28" s="220"/>
      <c r="D28" s="219"/>
      <c r="E28" s="219"/>
      <c r="F28" s="219"/>
      <c r="G28" s="220"/>
      <c r="H28" s="219"/>
      <c r="I28" s="220"/>
      <c r="J28" s="220"/>
      <c r="K28" s="220"/>
      <c r="L28" s="220"/>
      <c r="M28" s="220"/>
      <c r="N28" s="219"/>
      <c r="O28" s="219"/>
      <c r="P28" s="219"/>
      <c r="Q28" s="220"/>
      <c r="R28" s="219"/>
      <c r="S28" s="220"/>
      <c r="T28" s="221"/>
      <c r="U28" s="221"/>
      <c r="V28" s="222"/>
      <c r="W28" s="226"/>
      <c r="X28" s="126"/>
    </row>
    <row r="29" spans="1:24" s="115" customFormat="1" ht="16.5">
      <c r="A29" s="258" t="s">
        <v>207</v>
      </c>
      <c r="B29" s="206"/>
      <c r="C29" s="231">
        <v>0</v>
      </c>
      <c r="D29" s="219"/>
      <c r="E29" s="231">
        <v>0</v>
      </c>
      <c r="F29" s="219"/>
      <c r="G29" s="231">
        <v>0</v>
      </c>
      <c r="H29" s="219"/>
      <c r="I29" s="230">
        <f>I30+I31</f>
        <v>9485</v>
      </c>
      <c r="J29" s="220"/>
      <c r="K29" s="230">
        <f>K30+K31</f>
        <v>-355</v>
      </c>
      <c r="L29" s="228">
        <f>L30+L31</f>
        <v>0</v>
      </c>
      <c r="M29" s="230">
        <f>M30+M31</f>
        <v>3367</v>
      </c>
      <c r="N29" s="219"/>
      <c r="O29" s="295">
        <v>0</v>
      </c>
      <c r="P29" s="219"/>
      <c r="Q29" s="230">
        <f>Q30+Q31</f>
        <v>89473</v>
      </c>
      <c r="R29" s="219"/>
      <c r="S29" s="230">
        <f>S30+S31</f>
        <v>101970</v>
      </c>
      <c r="T29" s="221"/>
      <c r="U29" s="230">
        <f>U30+U31</f>
        <v>1728</v>
      </c>
      <c r="V29" s="222"/>
      <c r="W29" s="230">
        <f>W30+W31</f>
        <v>103698</v>
      </c>
      <c r="X29" s="118"/>
    </row>
    <row r="30" spans="1:23" s="115" customFormat="1" ht="16.5">
      <c r="A30" s="188" t="s">
        <v>210</v>
      </c>
      <c r="B30" s="206"/>
      <c r="C30" s="282">
        <v>0</v>
      </c>
      <c r="D30" s="282"/>
      <c r="E30" s="282">
        <v>0</v>
      </c>
      <c r="F30" s="282"/>
      <c r="G30" s="282">
        <v>0</v>
      </c>
      <c r="H30" s="282"/>
      <c r="I30" s="282">
        <v>0</v>
      </c>
      <c r="J30" s="284"/>
      <c r="K30" s="282">
        <v>0</v>
      </c>
      <c r="L30" s="284"/>
      <c r="M30" s="282">
        <v>0</v>
      </c>
      <c r="N30" s="282"/>
      <c r="O30" s="282"/>
      <c r="P30" s="282"/>
      <c r="Q30" s="282">
        <v>89496</v>
      </c>
      <c r="R30" s="282"/>
      <c r="S30" s="224">
        <f>SUM(C30:R30)</f>
        <v>89496</v>
      </c>
      <c r="T30" s="283"/>
      <c r="U30" s="282">
        <v>2207</v>
      </c>
      <c r="V30" s="283"/>
      <c r="W30" s="285">
        <f>SUM(S30:U30)</f>
        <v>91703</v>
      </c>
    </row>
    <row r="31" spans="1:23" s="115" customFormat="1" ht="15" customHeight="1">
      <c r="A31" s="188" t="s">
        <v>111</v>
      </c>
      <c r="B31" s="206"/>
      <c r="C31" s="282">
        <v>0</v>
      </c>
      <c r="D31" s="282"/>
      <c r="E31" s="282">
        <v>0</v>
      </c>
      <c r="F31" s="282"/>
      <c r="G31" s="282">
        <v>0</v>
      </c>
      <c r="H31" s="282"/>
      <c r="I31" s="282">
        <v>9485</v>
      </c>
      <c r="J31" s="284"/>
      <c r="K31" s="282">
        <v>-355</v>
      </c>
      <c r="L31" s="284"/>
      <c r="M31" s="282">
        <v>3367</v>
      </c>
      <c r="N31" s="282"/>
      <c r="O31" s="282">
        <v>0</v>
      </c>
      <c r="P31" s="282"/>
      <c r="Q31" s="282">
        <v>-23</v>
      </c>
      <c r="R31" s="282"/>
      <c r="S31" s="224">
        <f>SUM(C31:R31)</f>
        <v>12474</v>
      </c>
      <c r="T31" s="283"/>
      <c r="U31" s="282">
        <v>-479</v>
      </c>
      <c r="V31" s="283"/>
      <c r="W31" s="285">
        <f>SUM(S31:U31)</f>
        <v>11995</v>
      </c>
    </row>
    <row r="32" spans="1:24" s="115" customFormat="1" ht="16.5">
      <c r="A32" s="183"/>
      <c r="B32" s="206"/>
      <c r="C32" s="282"/>
      <c r="D32" s="282"/>
      <c r="E32" s="282"/>
      <c r="F32" s="282"/>
      <c r="G32" s="282"/>
      <c r="H32" s="282"/>
      <c r="I32" s="282"/>
      <c r="J32" s="284"/>
      <c r="K32" s="282"/>
      <c r="L32" s="284"/>
      <c r="M32" s="282"/>
      <c r="N32" s="282"/>
      <c r="O32" s="282"/>
      <c r="P32" s="282"/>
      <c r="Q32" s="282"/>
      <c r="R32" s="282"/>
      <c r="S32" s="224">
        <f>SUM(C32:R32)</f>
        <v>0</v>
      </c>
      <c r="T32" s="283"/>
      <c r="U32" s="282"/>
      <c r="V32" s="283"/>
      <c r="W32" s="285"/>
      <c r="X32" s="255"/>
    </row>
    <row r="33" spans="1:23" s="115" customFormat="1" ht="17.25" customHeight="1">
      <c r="A33" s="183" t="s">
        <v>119</v>
      </c>
      <c r="B33" s="206"/>
      <c r="C33" s="282">
        <v>0</v>
      </c>
      <c r="D33" s="282"/>
      <c r="E33" s="282">
        <v>0</v>
      </c>
      <c r="F33" s="282"/>
      <c r="G33" s="282">
        <v>0</v>
      </c>
      <c r="H33" s="282"/>
      <c r="I33" s="282">
        <v>-1122</v>
      </c>
      <c r="J33" s="284"/>
      <c r="K33" s="282">
        <v>-283</v>
      </c>
      <c r="L33" s="284"/>
      <c r="M33" s="282">
        <v>0</v>
      </c>
      <c r="N33" s="282"/>
      <c r="O33" s="282">
        <v>0</v>
      </c>
      <c r="P33" s="282"/>
      <c r="Q33" s="282">
        <v>1405</v>
      </c>
      <c r="R33" s="282"/>
      <c r="S33" s="284">
        <v>0</v>
      </c>
      <c r="T33" s="283"/>
      <c r="U33" s="282">
        <v>0</v>
      </c>
      <c r="V33" s="283"/>
      <c r="W33" s="285">
        <v>0</v>
      </c>
    </row>
    <row r="34" spans="1:24" s="115" customFormat="1" ht="18" customHeight="1">
      <c r="A34" s="183"/>
      <c r="B34" s="206"/>
      <c r="C34" s="220"/>
      <c r="D34" s="219"/>
      <c r="E34" s="219"/>
      <c r="F34" s="219"/>
      <c r="G34" s="220"/>
      <c r="H34" s="219"/>
      <c r="I34" s="220"/>
      <c r="J34" s="220"/>
      <c r="K34" s="220"/>
      <c r="L34" s="220"/>
      <c r="M34" s="220"/>
      <c r="N34" s="219"/>
      <c r="O34" s="219"/>
      <c r="P34" s="219"/>
      <c r="Q34" s="220"/>
      <c r="R34" s="219"/>
      <c r="S34" s="220"/>
      <c r="T34" s="221"/>
      <c r="U34" s="221"/>
      <c r="V34" s="222"/>
      <c r="W34" s="226"/>
      <c r="X34" s="118"/>
    </row>
    <row r="35" spans="1:24" s="115" customFormat="1" ht="17.25" customHeight="1" thickBot="1">
      <c r="A35" s="184" t="s">
        <v>208</v>
      </c>
      <c r="B35" s="206">
        <f>+SFP!C39</f>
        <v>27</v>
      </c>
      <c r="C35" s="225">
        <f>+C10+C12+C18+C22+C29+C33</f>
        <v>134798</v>
      </c>
      <c r="D35" s="225">
        <f>+D10+D12+D18+D22+D29+D33</f>
        <v>0</v>
      </c>
      <c r="E35" s="225">
        <f>+E10+E12+E18+E22+E29+E33</f>
        <v>-50284</v>
      </c>
      <c r="F35" s="225" t="e">
        <f>#REF!+F12+F18+F22+F29+F33+F14</f>
        <v>#REF!</v>
      </c>
      <c r="G35" s="225">
        <f>G12+G18+G22+G29+G33+G14+G10</f>
        <v>66201</v>
      </c>
      <c r="H35" s="225" t="e">
        <f>#REF!+H12+H18+H22+H29+H33+H14</f>
        <v>#REF!</v>
      </c>
      <c r="I35" s="225">
        <f>I12+I18+I22+I29+I33+I14+I10</f>
        <v>36788</v>
      </c>
      <c r="J35" s="225" t="e">
        <f>#REF!+J12+J18+J22+J29+J33+J14</f>
        <v>#REF!</v>
      </c>
      <c r="K35" s="225">
        <f>K12+K18+K22+K29+K33+K14+K10</f>
        <v>1644</v>
      </c>
      <c r="L35" s="225" t="e">
        <f>#REF!+L12+L18+L22+L29+L33+L14</f>
        <v>#REF!</v>
      </c>
      <c r="M35" s="225">
        <f>M12+M18+M22+M29+M33+M14+M10</f>
        <v>682</v>
      </c>
      <c r="N35" s="220" t="e">
        <f>#REF!+N12+N18+N22+N29+N33+N14</f>
        <v>#REF!</v>
      </c>
      <c r="O35" s="225">
        <f>O12+O15+O18+O22+O29+O33+O14+O10</f>
        <v>12512</v>
      </c>
      <c r="P35" s="220"/>
      <c r="Q35" s="225">
        <f>Q12+Q18+Q22+Q29+Q33+Q14+Q10</f>
        <v>444634</v>
      </c>
      <c r="R35" s="225" t="e">
        <f>#REF!+R12+R18+R22+R29+R33+R14</f>
        <v>#REF!</v>
      </c>
      <c r="S35" s="225">
        <f>S12+S18+S22+S29+S33+S14+S10+S15</f>
        <v>646975</v>
      </c>
      <c r="T35" s="220"/>
      <c r="U35" s="225">
        <f>U12+U18+U22+U29+U33+U14+U10</f>
        <v>11893</v>
      </c>
      <c r="V35" s="220" t="e">
        <f>+V10+V12+V18+V22+V29+V33</f>
        <v>#REF!</v>
      </c>
      <c r="W35" s="225">
        <f>W12+W18+W22+W29+W33+W14+W10+W15</f>
        <v>658868</v>
      </c>
      <c r="X35" s="118"/>
    </row>
    <row r="36" spans="1:24" s="115" customFormat="1" ht="15.75" customHeight="1" thickTop="1">
      <c r="A36" s="184"/>
      <c r="B36" s="206"/>
      <c r="C36" s="220"/>
      <c r="D36" s="219"/>
      <c r="E36" s="220"/>
      <c r="F36" s="219"/>
      <c r="G36" s="220"/>
      <c r="H36" s="219"/>
      <c r="I36" s="220"/>
      <c r="J36" s="220"/>
      <c r="K36" s="220"/>
      <c r="L36" s="220"/>
      <c r="M36" s="220"/>
      <c r="N36" s="219"/>
      <c r="O36" s="219"/>
      <c r="P36" s="219"/>
      <c r="Q36" s="220"/>
      <c r="R36" s="219"/>
      <c r="S36" s="220"/>
      <c r="T36" s="221"/>
      <c r="U36" s="220"/>
      <c r="V36" s="222"/>
      <c r="W36" s="220"/>
      <c r="X36" s="118"/>
    </row>
    <row r="37" spans="1:23" s="115" customFormat="1" ht="17.25" thickBot="1">
      <c r="A37" s="184" t="s">
        <v>177</v>
      </c>
      <c r="B37" s="206"/>
      <c r="C37" s="225">
        <v>134798</v>
      </c>
      <c r="D37" s="219"/>
      <c r="E37" s="225">
        <v>-50284</v>
      </c>
      <c r="F37" s="219"/>
      <c r="G37" s="225">
        <v>66201</v>
      </c>
      <c r="H37" s="219"/>
      <c r="I37" s="225">
        <v>36788</v>
      </c>
      <c r="J37" s="220"/>
      <c r="K37" s="225">
        <v>1644</v>
      </c>
      <c r="L37" s="220"/>
      <c r="M37" s="225">
        <v>682</v>
      </c>
      <c r="N37" s="219"/>
      <c r="O37" s="225">
        <v>12512</v>
      </c>
      <c r="P37" s="219"/>
      <c r="Q37" s="225">
        <v>444634</v>
      </c>
      <c r="R37" s="219"/>
      <c r="S37" s="225">
        <v>646975</v>
      </c>
      <c r="T37" s="221"/>
      <c r="U37" s="225">
        <v>11893</v>
      </c>
      <c r="V37" s="222"/>
      <c r="W37" s="225">
        <v>658868</v>
      </c>
    </row>
    <row r="38" spans="1:23" s="115" customFormat="1" ht="18" thickTop="1">
      <c r="A38" s="186" t="s">
        <v>178</v>
      </c>
      <c r="B38" s="206"/>
      <c r="C38" s="220"/>
      <c r="D38" s="219"/>
      <c r="E38" s="219"/>
      <c r="F38" s="219"/>
      <c r="G38" s="220"/>
      <c r="H38" s="219"/>
      <c r="I38" s="220"/>
      <c r="J38" s="220"/>
      <c r="K38" s="220"/>
      <c r="L38" s="220"/>
      <c r="M38" s="220"/>
      <c r="N38" s="219"/>
      <c r="O38" s="219"/>
      <c r="P38" s="219"/>
      <c r="Q38" s="220"/>
      <c r="R38" s="219"/>
      <c r="S38" s="220"/>
      <c r="T38" s="221"/>
      <c r="U38" s="221"/>
      <c r="V38" s="222"/>
      <c r="W38" s="226"/>
    </row>
    <row r="39" spans="1:23" s="115" customFormat="1" ht="19.5" customHeight="1">
      <c r="A39" s="187" t="s">
        <v>136</v>
      </c>
      <c r="B39" s="206"/>
      <c r="C39" s="224">
        <v>0</v>
      </c>
      <c r="D39" s="224"/>
      <c r="E39" s="224">
        <v>-1919</v>
      </c>
      <c r="F39" s="224"/>
      <c r="G39" s="224">
        <v>0</v>
      </c>
      <c r="H39" s="224"/>
      <c r="I39" s="224">
        <v>0</v>
      </c>
      <c r="J39" s="224"/>
      <c r="K39" s="224">
        <v>0</v>
      </c>
      <c r="L39" s="224"/>
      <c r="M39" s="224">
        <v>0</v>
      </c>
      <c r="N39" s="224"/>
      <c r="O39" s="224">
        <v>0</v>
      </c>
      <c r="P39" s="224"/>
      <c r="Q39" s="224">
        <v>0</v>
      </c>
      <c r="R39" s="224"/>
      <c r="S39" s="224">
        <f>SUM(C39:Q39)</f>
        <v>-1919</v>
      </c>
      <c r="T39" s="226"/>
      <c r="U39" s="224">
        <v>0</v>
      </c>
      <c r="V39" s="226"/>
      <c r="W39" s="226">
        <f>+S39+U39</f>
        <v>-1919</v>
      </c>
    </row>
    <row r="40" spans="1:23" s="115" customFormat="1" ht="7.5" customHeight="1">
      <c r="A40" s="187"/>
      <c r="B40" s="206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8"/>
      <c r="T40" s="226"/>
      <c r="U40" s="224"/>
      <c r="V40" s="226"/>
      <c r="W40" s="227"/>
    </row>
    <row r="41" spans="1:23" s="115" customFormat="1" ht="18.75" customHeight="1">
      <c r="A41" s="187" t="s">
        <v>180</v>
      </c>
      <c r="B41" s="206"/>
      <c r="C41" s="224">
        <v>0</v>
      </c>
      <c r="D41" s="224"/>
      <c r="E41" s="224">
        <v>0</v>
      </c>
      <c r="F41" s="224"/>
      <c r="G41" s="224">
        <v>0</v>
      </c>
      <c r="H41" s="224"/>
      <c r="I41" s="224">
        <v>0</v>
      </c>
      <c r="J41" s="224"/>
      <c r="K41" s="224">
        <v>0</v>
      </c>
      <c r="L41" s="224"/>
      <c r="M41" s="224">
        <v>0</v>
      </c>
      <c r="N41" s="224"/>
      <c r="O41" s="224">
        <v>0</v>
      </c>
      <c r="P41" s="224"/>
      <c r="Q41" s="224">
        <v>103</v>
      </c>
      <c r="R41" s="224"/>
      <c r="S41" s="224">
        <f>SUM(C41:Q41)</f>
        <v>103</v>
      </c>
      <c r="T41" s="226"/>
      <c r="U41" s="224">
        <v>0</v>
      </c>
      <c r="V41" s="226"/>
      <c r="W41" s="226">
        <f>+S41+U41</f>
        <v>103</v>
      </c>
    </row>
    <row r="42" spans="1:23" s="115" customFormat="1" ht="18.75" customHeight="1">
      <c r="A42" s="187" t="s">
        <v>187</v>
      </c>
      <c r="B42" s="206"/>
      <c r="C42" s="264"/>
      <c r="D42" s="224"/>
      <c r="E42" s="264"/>
      <c r="F42" s="224"/>
      <c r="G42" s="264"/>
      <c r="H42" s="224"/>
      <c r="I42" s="264"/>
      <c r="J42" s="224"/>
      <c r="K42" s="264"/>
      <c r="L42" s="224"/>
      <c r="M42" s="264"/>
      <c r="N42" s="224"/>
      <c r="O42" s="230">
        <f>O43</f>
        <v>-24</v>
      </c>
      <c r="P42" s="224"/>
      <c r="Q42" s="264"/>
      <c r="R42" s="224"/>
      <c r="S42" s="230">
        <f>S43</f>
        <v>-24</v>
      </c>
      <c r="T42" s="226"/>
      <c r="U42" s="264"/>
      <c r="V42" s="226"/>
      <c r="W42" s="229">
        <f>+S42+U42</f>
        <v>-24</v>
      </c>
    </row>
    <row r="43" spans="1:23" s="115" customFormat="1" ht="18.75" customHeight="1">
      <c r="A43" s="189" t="s">
        <v>188</v>
      </c>
      <c r="B43" s="206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>
        <v>-24</v>
      </c>
      <c r="P43" s="224"/>
      <c r="Q43" s="224"/>
      <c r="R43" s="224"/>
      <c r="S43" s="224">
        <f>SUM(C43:Q43)</f>
        <v>-24</v>
      </c>
      <c r="T43" s="226"/>
      <c r="U43" s="224"/>
      <c r="V43" s="226"/>
      <c r="W43" s="227">
        <f>+S43+U43</f>
        <v>-24</v>
      </c>
    </row>
    <row r="44" spans="1:23" s="115" customFormat="1" ht="6" customHeight="1">
      <c r="A44" s="187"/>
      <c r="B44" s="206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6"/>
      <c r="U44" s="224"/>
      <c r="V44" s="226"/>
      <c r="W44" s="226"/>
    </row>
    <row r="45" spans="1:23" s="115" customFormat="1" ht="16.5">
      <c r="A45" s="185" t="s">
        <v>89</v>
      </c>
      <c r="B45" s="206"/>
      <c r="C45" s="264">
        <v>0</v>
      </c>
      <c r="D45" s="228"/>
      <c r="E45" s="264">
        <v>0</v>
      </c>
      <c r="F45" s="224"/>
      <c r="G45" s="230">
        <f>G46+G47</f>
        <v>2427</v>
      </c>
      <c r="H45" s="224">
        <f aca="true" t="shared" si="1" ref="H45:N45">H46+H47</f>
        <v>0</v>
      </c>
      <c r="I45" s="264">
        <f t="shared" si="1"/>
        <v>0</v>
      </c>
      <c r="J45" s="224">
        <f t="shared" si="1"/>
        <v>0</v>
      </c>
      <c r="K45" s="264">
        <f t="shared" si="1"/>
        <v>0</v>
      </c>
      <c r="L45" s="224">
        <f t="shared" si="1"/>
        <v>0</v>
      </c>
      <c r="M45" s="264">
        <f t="shared" si="1"/>
        <v>0</v>
      </c>
      <c r="N45" s="224">
        <f t="shared" si="1"/>
        <v>0</v>
      </c>
      <c r="O45" s="264">
        <v>0</v>
      </c>
      <c r="P45" s="224"/>
      <c r="Q45" s="230">
        <f aca="true" t="shared" si="2" ref="Q45:W45">Q46+Q47</f>
        <v>-2427</v>
      </c>
      <c r="R45" s="230">
        <f t="shared" si="2"/>
        <v>0</v>
      </c>
      <c r="S45" s="230">
        <f t="shared" si="2"/>
        <v>0</v>
      </c>
      <c r="T45" s="230">
        <f t="shared" si="2"/>
        <v>0</v>
      </c>
      <c r="U45" s="230">
        <f t="shared" si="2"/>
        <v>0</v>
      </c>
      <c r="V45" s="230">
        <f t="shared" si="2"/>
        <v>0</v>
      </c>
      <c r="W45" s="230">
        <f t="shared" si="2"/>
        <v>0</v>
      </c>
    </row>
    <row r="46" spans="1:23" s="115" customFormat="1" ht="16.5">
      <c r="A46" s="189" t="s">
        <v>90</v>
      </c>
      <c r="B46" s="206"/>
      <c r="C46" s="224">
        <v>0</v>
      </c>
      <c r="D46" s="224"/>
      <c r="E46" s="224">
        <v>0</v>
      </c>
      <c r="F46" s="224"/>
      <c r="G46" s="224">
        <v>2427</v>
      </c>
      <c r="H46" s="224"/>
      <c r="I46" s="224">
        <v>0</v>
      </c>
      <c r="J46" s="224"/>
      <c r="K46" s="224">
        <v>0</v>
      </c>
      <c r="L46" s="224"/>
      <c r="M46" s="224">
        <v>0</v>
      </c>
      <c r="N46" s="224"/>
      <c r="O46" s="224">
        <v>0</v>
      </c>
      <c r="P46" s="224"/>
      <c r="Q46" s="224">
        <v>-2427</v>
      </c>
      <c r="R46" s="224"/>
      <c r="S46" s="224">
        <f>SUM(C46:Q46)</f>
        <v>0</v>
      </c>
      <c r="T46" s="227"/>
      <c r="U46" s="224">
        <v>0</v>
      </c>
      <c r="V46" s="265"/>
      <c r="W46" s="266">
        <f>+S46+U46</f>
        <v>0</v>
      </c>
    </row>
    <row r="47" spans="1:23" s="115" customFormat="1" ht="15" customHeight="1" hidden="1">
      <c r="A47" s="189" t="s">
        <v>158</v>
      </c>
      <c r="B47" s="206"/>
      <c r="C47" s="224">
        <v>0</v>
      </c>
      <c r="D47" s="224"/>
      <c r="E47" s="224">
        <v>0</v>
      </c>
      <c r="F47" s="224"/>
      <c r="G47" s="224">
        <v>0</v>
      </c>
      <c r="H47" s="224"/>
      <c r="I47" s="224">
        <v>0</v>
      </c>
      <c r="J47" s="224"/>
      <c r="K47" s="224">
        <v>0</v>
      </c>
      <c r="L47" s="224"/>
      <c r="M47" s="224">
        <v>0</v>
      </c>
      <c r="N47" s="224"/>
      <c r="O47" s="224">
        <v>0</v>
      </c>
      <c r="P47" s="224"/>
      <c r="Q47" s="224">
        <v>0</v>
      </c>
      <c r="R47" s="224"/>
      <c r="S47" s="224">
        <f>SUM(C47:Q47)</f>
        <v>0</v>
      </c>
      <c r="T47" s="227"/>
      <c r="U47" s="224">
        <v>0</v>
      </c>
      <c r="V47" s="227"/>
      <c r="W47" s="226">
        <f>+S47+U47</f>
        <v>0</v>
      </c>
    </row>
    <row r="48" spans="1:23" s="115" customFormat="1" ht="6" customHeight="1">
      <c r="A48" s="189"/>
      <c r="B48" s="206"/>
      <c r="C48" s="228"/>
      <c r="D48" s="224"/>
      <c r="E48" s="224"/>
      <c r="F48" s="224"/>
      <c r="G48" s="228"/>
      <c r="H48" s="224"/>
      <c r="I48" s="228"/>
      <c r="J48" s="228"/>
      <c r="K48" s="228"/>
      <c r="L48" s="228"/>
      <c r="M48" s="228"/>
      <c r="N48" s="224"/>
      <c r="O48" s="224"/>
      <c r="P48" s="224"/>
      <c r="Q48" s="228"/>
      <c r="R48" s="224"/>
      <c r="S48" s="228"/>
      <c r="T48" s="226"/>
      <c r="U48" s="226"/>
      <c r="V48" s="226"/>
      <c r="W48" s="226"/>
    </row>
    <row r="49" spans="1:23" s="115" customFormat="1" ht="16.5">
      <c r="A49" s="183" t="s">
        <v>91</v>
      </c>
      <c r="B49" s="206"/>
      <c r="C49" s="264">
        <v>0</v>
      </c>
      <c r="D49" s="228"/>
      <c r="E49" s="264">
        <v>0</v>
      </c>
      <c r="F49" s="228"/>
      <c r="G49" s="264">
        <v>0</v>
      </c>
      <c r="H49" s="228"/>
      <c r="I49" s="264">
        <v>0</v>
      </c>
      <c r="J49" s="228"/>
      <c r="K49" s="264">
        <v>0</v>
      </c>
      <c r="L49" s="228"/>
      <c r="M49" s="264">
        <v>0</v>
      </c>
      <c r="N49" s="228"/>
      <c r="O49" s="230">
        <v>0</v>
      </c>
      <c r="P49" s="228"/>
      <c r="Q49" s="230">
        <f>SUM(Q50:Q54)</f>
        <v>-5561</v>
      </c>
      <c r="R49" s="224"/>
      <c r="S49" s="230">
        <f>SUM(S50:S54)</f>
        <v>-5561</v>
      </c>
      <c r="T49" s="226"/>
      <c r="U49" s="229">
        <f>SUM(U50:U54)</f>
        <v>-5301</v>
      </c>
      <c r="V49" s="226"/>
      <c r="W49" s="229">
        <f aca="true" t="shared" si="3" ref="W49:W54">+S49+U49</f>
        <v>-10862</v>
      </c>
    </row>
    <row r="50" spans="1:23" s="115" customFormat="1" ht="16.5" hidden="1">
      <c r="A50" s="189" t="s">
        <v>138</v>
      </c>
      <c r="B50" s="206"/>
      <c r="C50" s="224">
        <v>0</v>
      </c>
      <c r="D50" s="224"/>
      <c r="E50" s="224">
        <v>0</v>
      </c>
      <c r="F50" s="224"/>
      <c r="G50" s="224">
        <v>0</v>
      </c>
      <c r="H50" s="224"/>
      <c r="I50" s="224">
        <v>0</v>
      </c>
      <c r="J50" s="228"/>
      <c r="K50" s="224">
        <v>0</v>
      </c>
      <c r="L50" s="228"/>
      <c r="M50" s="224">
        <v>0</v>
      </c>
      <c r="N50" s="224"/>
      <c r="O50" s="224">
        <v>0</v>
      </c>
      <c r="P50" s="224"/>
      <c r="Q50" s="224">
        <v>0</v>
      </c>
      <c r="R50" s="224"/>
      <c r="S50" s="224">
        <f>SUM(C50:Q50)</f>
        <v>0</v>
      </c>
      <c r="T50" s="226"/>
      <c r="U50" s="224">
        <v>0</v>
      </c>
      <c r="V50" s="226"/>
      <c r="W50" s="227">
        <f t="shared" si="3"/>
        <v>0</v>
      </c>
    </row>
    <row r="51" spans="1:23" s="115" customFormat="1" ht="16.5" hidden="1">
      <c r="A51" s="189" t="s">
        <v>150</v>
      </c>
      <c r="B51" s="206"/>
      <c r="C51" s="224">
        <v>0</v>
      </c>
      <c r="D51" s="224"/>
      <c r="E51" s="224">
        <v>0</v>
      </c>
      <c r="F51" s="224"/>
      <c r="G51" s="224">
        <v>0</v>
      </c>
      <c r="H51" s="224"/>
      <c r="I51" s="224">
        <v>0</v>
      </c>
      <c r="J51" s="228"/>
      <c r="K51" s="224">
        <v>0</v>
      </c>
      <c r="L51" s="228"/>
      <c r="M51" s="224">
        <v>0</v>
      </c>
      <c r="N51" s="224"/>
      <c r="O51" s="224">
        <v>0</v>
      </c>
      <c r="P51" s="224"/>
      <c r="Q51" s="224">
        <v>0</v>
      </c>
      <c r="R51" s="224"/>
      <c r="S51" s="224">
        <f>SUM(C51:Q51)</f>
        <v>0</v>
      </c>
      <c r="T51" s="226"/>
      <c r="U51" s="224">
        <v>0</v>
      </c>
      <c r="V51" s="226"/>
      <c r="W51" s="227">
        <f t="shared" si="3"/>
        <v>0</v>
      </c>
    </row>
    <row r="52" spans="1:23" s="115" customFormat="1" ht="16.5" hidden="1">
      <c r="A52" s="189" t="s">
        <v>107</v>
      </c>
      <c r="C52" s="224">
        <v>0</v>
      </c>
      <c r="D52" s="224"/>
      <c r="E52" s="224">
        <v>0</v>
      </c>
      <c r="F52" s="224"/>
      <c r="G52" s="224">
        <v>0</v>
      </c>
      <c r="H52" s="224"/>
      <c r="I52" s="224">
        <v>0</v>
      </c>
      <c r="J52" s="228"/>
      <c r="K52" s="224">
        <v>0</v>
      </c>
      <c r="L52" s="228"/>
      <c r="M52" s="224">
        <v>0</v>
      </c>
      <c r="N52" s="224"/>
      <c r="O52" s="224">
        <v>0</v>
      </c>
      <c r="P52" s="224"/>
      <c r="Q52" s="224">
        <v>0</v>
      </c>
      <c r="R52" s="224"/>
      <c r="S52" s="224">
        <f>SUM(C52:Q52)</f>
        <v>0</v>
      </c>
      <c r="T52" s="226"/>
      <c r="U52" s="224">
        <v>0</v>
      </c>
      <c r="V52" s="226"/>
      <c r="W52" s="227">
        <f t="shared" si="3"/>
        <v>0</v>
      </c>
    </row>
    <row r="53" spans="1:23" s="115" customFormat="1" ht="16.5">
      <c r="A53" s="189" t="s">
        <v>93</v>
      </c>
      <c r="B53" s="206"/>
      <c r="C53" s="224">
        <v>0</v>
      </c>
      <c r="D53" s="224"/>
      <c r="E53" s="224">
        <v>0</v>
      </c>
      <c r="F53" s="224"/>
      <c r="G53" s="224">
        <v>0</v>
      </c>
      <c r="H53" s="224"/>
      <c r="I53" s="224">
        <v>0</v>
      </c>
      <c r="J53" s="228"/>
      <c r="K53" s="224">
        <v>0</v>
      </c>
      <c r="L53" s="228"/>
      <c r="M53" s="224">
        <v>0</v>
      </c>
      <c r="N53" s="224"/>
      <c r="O53" s="224">
        <v>0</v>
      </c>
      <c r="P53" s="224"/>
      <c r="Q53" s="224">
        <v>-5561</v>
      </c>
      <c r="R53" s="224"/>
      <c r="S53" s="224">
        <f>SUM(C53:Q53)</f>
        <v>-5561</v>
      </c>
      <c r="T53" s="226"/>
      <c r="U53" s="224">
        <v>-5301</v>
      </c>
      <c r="V53" s="226"/>
      <c r="W53" s="227">
        <f t="shared" si="3"/>
        <v>-10862</v>
      </c>
    </row>
    <row r="54" spans="1:23" s="115" customFormat="1" ht="15.75" customHeight="1" hidden="1">
      <c r="A54" s="189" t="s">
        <v>94</v>
      </c>
      <c r="B54" s="206"/>
      <c r="C54" s="224">
        <v>0</v>
      </c>
      <c r="D54" s="224"/>
      <c r="E54" s="224">
        <v>0</v>
      </c>
      <c r="F54" s="224"/>
      <c r="G54" s="224">
        <v>0</v>
      </c>
      <c r="H54" s="224"/>
      <c r="I54" s="224">
        <v>0</v>
      </c>
      <c r="J54" s="228"/>
      <c r="K54" s="224">
        <v>0</v>
      </c>
      <c r="L54" s="228"/>
      <c r="M54" s="224">
        <v>0</v>
      </c>
      <c r="N54" s="224"/>
      <c r="O54" s="224">
        <v>0</v>
      </c>
      <c r="P54" s="224"/>
      <c r="Q54" s="224">
        <v>0</v>
      </c>
      <c r="R54" s="224"/>
      <c r="S54" s="224">
        <f>SUM(C54:Q54)</f>
        <v>0</v>
      </c>
      <c r="T54" s="226"/>
      <c r="U54" s="224">
        <v>0</v>
      </c>
      <c r="V54" s="226"/>
      <c r="W54" s="227">
        <f t="shared" si="3"/>
        <v>0</v>
      </c>
    </row>
    <row r="55" spans="1:24" s="115" customFormat="1" ht="16.5" customHeight="1">
      <c r="A55" s="189"/>
      <c r="B55" s="206"/>
      <c r="C55" s="228"/>
      <c r="D55" s="224"/>
      <c r="E55" s="224"/>
      <c r="F55" s="224"/>
      <c r="G55" s="228"/>
      <c r="H55" s="224"/>
      <c r="I55" s="228"/>
      <c r="J55" s="228"/>
      <c r="K55" s="228"/>
      <c r="L55" s="228"/>
      <c r="M55" s="228"/>
      <c r="N55" s="224"/>
      <c r="O55" s="224"/>
      <c r="P55" s="224"/>
      <c r="Q55" s="228"/>
      <c r="R55" s="224"/>
      <c r="S55" s="228"/>
      <c r="T55" s="226"/>
      <c r="U55" s="226"/>
      <c r="V55" s="226"/>
      <c r="W55" s="226"/>
      <c r="X55" s="126"/>
    </row>
    <row r="56" spans="1:24" s="115" customFormat="1" ht="16.5">
      <c r="A56" s="258" t="s">
        <v>207</v>
      </c>
      <c r="B56" s="206"/>
      <c r="C56" s="230">
        <v>0</v>
      </c>
      <c r="D56" s="224"/>
      <c r="E56" s="230">
        <v>0</v>
      </c>
      <c r="F56" s="224"/>
      <c r="G56" s="230">
        <v>0</v>
      </c>
      <c r="H56" s="224"/>
      <c r="I56" s="230">
        <f>I57+I58</f>
        <v>-892</v>
      </c>
      <c r="J56" s="228"/>
      <c r="K56" s="230">
        <f>K57+K58</f>
        <v>-1047</v>
      </c>
      <c r="L56" s="228">
        <f aca="true" t="shared" si="4" ref="L56:W56">L57+L58</f>
        <v>0</v>
      </c>
      <c r="M56" s="230">
        <f t="shared" si="4"/>
        <v>-5445</v>
      </c>
      <c r="N56" s="228">
        <f t="shared" si="4"/>
        <v>0</v>
      </c>
      <c r="O56" s="230">
        <v>0</v>
      </c>
      <c r="P56" s="228"/>
      <c r="Q56" s="230">
        <f t="shared" si="4"/>
        <v>73883</v>
      </c>
      <c r="R56" s="228">
        <f t="shared" si="4"/>
        <v>0</v>
      </c>
      <c r="S56" s="230">
        <f>S57+S58</f>
        <v>66499</v>
      </c>
      <c r="T56" s="228">
        <f t="shared" si="4"/>
        <v>0</v>
      </c>
      <c r="U56" s="230">
        <f t="shared" si="4"/>
        <v>5465</v>
      </c>
      <c r="V56" s="230">
        <f t="shared" si="4"/>
        <v>0</v>
      </c>
      <c r="W56" s="230">
        <f t="shared" si="4"/>
        <v>71964</v>
      </c>
      <c r="X56" s="118"/>
    </row>
    <row r="57" spans="1:23" s="115" customFormat="1" ht="16.5">
      <c r="A57" s="188" t="s">
        <v>210</v>
      </c>
      <c r="B57" s="206"/>
      <c r="C57" s="224">
        <v>0</v>
      </c>
      <c r="D57" s="224"/>
      <c r="E57" s="224">
        <v>0</v>
      </c>
      <c r="F57" s="224"/>
      <c r="G57" s="224">
        <v>0</v>
      </c>
      <c r="H57" s="224"/>
      <c r="I57" s="224">
        <v>0</v>
      </c>
      <c r="J57" s="228"/>
      <c r="K57" s="224">
        <v>0</v>
      </c>
      <c r="L57" s="228"/>
      <c r="M57" s="224">
        <v>0</v>
      </c>
      <c r="N57" s="224"/>
      <c r="O57" s="224">
        <v>0</v>
      </c>
      <c r="P57" s="224"/>
      <c r="Q57" s="224">
        <v>72554</v>
      </c>
      <c r="R57" s="224"/>
      <c r="S57" s="228">
        <f>SUM(C57:Q57)</f>
        <v>72554</v>
      </c>
      <c r="T57" s="226"/>
      <c r="U57" s="224">
        <v>5320</v>
      </c>
      <c r="V57" s="226"/>
      <c r="W57" s="227">
        <f>+S57+U57</f>
        <v>77874</v>
      </c>
    </row>
    <row r="58" spans="1:23" s="115" customFormat="1" ht="20.25" customHeight="1">
      <c r="A58" s="188" t="s">
        <v>111</v>
      </c>
      <c r="B58" s="206"/>
      <c r="C58" s="224">
        <v>0</v>
      </c>
      <c r="D58" s="224"/>
      <c r="E58" s="224">
        <v>0</v>
      </c>
      <c r="F58" s="224"/>
      <c r="G58" s="224">
        <v>0</v>
      </c>
      <c r="H58" s="224"/>
      <c r="I58" s="224">
        <v>-892</v>
      </c>
      <c r="J58" s="228"/>
      <c r="K58" s="224">
        <v>-1047</v>
      </c>
      <c r="L58" s="228"/>
      <c r="M58" s="224">
        <f>-5445</f>
        <v>-5445</v>
      </c>
      <c r="N58" s="224"/>
      <c r="O58" s="224">
        <v>0</v>
      </c>
      <c r="P58" s="224"/>
      <c r="Q58" s="224">
        <v>1329</v>
      </c>
      <c r="R58" s="224"/>
      <c r="S58" s="224">
        <f>SUM(C58:Q58)</f>
        <v>-6055</v>
      </c>
      <c r="T58" s="226"/>
      <c r="U58" s="224">
        <f>145</f>
        <v>145</v>
      </c>
      <c r="V58" s="226"/>
      <c r="W58" s="227">
        <f>+S58+U58</f>
        <v>-5910</v>
      </c>
    </row>
    <row r="59" spans="1:23" s="115" customFormat="1" ht="18" customHeight="1">
      <c r="A59" s="183"/>
      <c r="B59" s="206"/>
      <c r="C59" s="224"/>
      <c r="D59" s="224"/>
      <c r="E59" s="224"/>
      <c r="F59" s="224"/>
      <c r="G59" s="224"/>
      <c r="H59" s="224"/>
      <c r="I59" s="224"/>
      <c r="J59" s="228"/>
      <c r="K59" s="224"/>
      <c r="L59" s="228"/>
      <c r="M59" s="224"/>
      <c r="N59" s="224"/>
      <c r="O59" s="224"/>
      <c r="P59" s="224"/>
      <c r="Q59" s="224"/>
      <c r="R59" s="224"/>
      <c r="S59" s="228">
        <f>SUM(C59:Q59)</f>
        <v>0</v>
      </c>
      <c r="T59" s="226"/>
      <c r="U59" s="224"/>
      <c r="V59" s="226"/>
      <c r="W59" s="227"/>
    </row>
    <row r="60" spans="1:23" s="115" customFormat="1" ht="16.5">
      <c r="A60" s="183" t="s">
        <v>119</v>
      </c>
      <c r="B60" s="206"/>
      <c r="C60" s="224">
        <v>0</v>
      </c>
      <c r="D60" s="224"/>
      <c r="E60" s="224">
        <v>0</v>
      </c>
      <c r="F60" s="224"/>
      <c r="G60" s="224">
        <v>0</v>
      </c>
      <c r="H60" s="224"/>
      <c r="I60" s="224">
        <v>-616</v>
      </c>
      <c r="J60" s="228"/>
      <c r="K60" s="224">
        <v>-37</v>
      </c>
      <c r="L60" s="228"/>
      <c r="M60" s="224">
        <v>0</v>
      </c>
      <c r="N60" s="224"/>
      <c r="O60" s="224">
        <v>0</v>
      </c>
      <c r="P60" s="224"/>
      <c r="Q60" s="224">
        <f>-I60-K60</f>
        <v>653</v>
      </c>
      <c r="R60" s="224"/>
      <c r="S60" s="228"/>
      <c r="T60" s="226"/>
      <c r="U60" s="224">
        <v>0</v>
      </c>
      <c r="V60" s="226"/>
      <c r="W60" s="227">
        <f>+S60+U60</f>
        <v>0</v>
      </c>
    </row>
    <row r="61" spans="1:23" s="115" customFormat="1" ht="18" customHeight="1">
      <c r="A61" s="184"/>
      <c r="B61" s="206"/>
      <c r="C61" s="220"/>
      <c r="D61" s="219"/>
      <c r="E61" s="219"/>
      <c r="F61" s="219"/>
      <c r="G61" s="220"/>
      <c r="H61" s="219"/>
      <c r="I61" s="220"/>
      <c r="J61" s="220"/>
      <c r="K61" s="220"/>
      <c r="L61" s="220"/>
      <c r="M61" s="220"/>
      <c r="N61" s="219"/>
      <c r="O61" s="295"/>
      <c r="P61" s="219"/>
      <c r="Q61" s="220"/>
      <c r="R61" s="219"/>
      <c r="S61" s="228">
        <f>SUM(C61:Q61)</f>
        <v>0</v>
      </c>
      <c r="T61" s="221"/>
      <c r="U61" s="221">
        <v>0</v>
      </c>
      <c r="V61" s="222"/>
      <c r="W61" s="227">
        <f>+S61+U61</f>
        <v>0</v>
      </c>
    </row>
    <row r="62" spans="1:23" s="115" customFormat="1" ht="17.25" thickBot="1">
      <c r="A62" s="184" t="s">
        <v>209</v>
      </c>
      <c r="B62" s="206">
        <f>+SFP!C39</f>
        <v>27</v>
      </c>
      <c r="C62" s="225">
        <f>+C35+C39+C45+C49+C56+C60</f>
        <v>134798</v>
      </c>
      <c r="D62" s="219"/>
      <c r="E62" s="225">
        <f>+E37+E39+E45+E49+E56+E60</f>
        <v>-52203</v>
      </c>
      <c r="F62" s="219"/>
      <c r="G62" s="225">
        <f>+G37+G39+G45+G49+G56+G60</f>
        <v>68628</v>
      </c>
      <c r="H62" s="219"/>
      <c r="I62" s="225">
        <f>+I37+I39+I45+I49+I56+I60</f>
        <v>35280</v>
      </c>
      <c r="J62" s="220"/>
      <c r="K62" s="225">
        <f>+K37+K39+K45+K49+K56+K60</f>
        <v>560</v>
      </c>
      <c r="L62" s="220"/>
      <c r="M62" s="225">
        <f>+M37+M39+M45+M49+M56+M60</f>
        <v>-4763</v>
      </c>
      <c r="N62" s="219"/>
      <c r="O62" s="225">
        <f>O37+O42+O45+O49+O56</f>
        <v>12488</v>
      </c>
      <c r="P62" s="219"/>
      <c r="Q62" s="225">
        <f>+Q37+Q39+Q45+Q49+Q56+Q60+Q61+Q41</f>
        <v>511285</v>
      </c>
      <c r="R62" s="225" t="e">
        <f>+R37+R39+R45+R49+R56+R60+#REF!+R61</f>
        <v>#REF!</v>
      </c>
      <c r="S62" s="225">
        <f>+S37+S39+S45+S49+S56+S60+S61+S41+S42</f>
        <v>706073</v>
      </c>
      <c r="T62" s="225"/>
      <c r="U62" s="225">
        <f>+U37+U39+U45+U49+U56+U60+U61</f>
        <v>12057</v>
      </c>
      <c r="V62" s="225" t="e">
        <f>+V37+V39+V45+V49+V56+V60+#REF!+V61</f>
        <v>#REF!</v>
      </c>
      <c r="W62" s="225">
        <f>+W37+W39+W45+W49+W56+W60+W61+W41+W42</f>
        <v>718130</v>
      </c>
    </row>
    <row r="63" spans="1:23" s="115" customFormat="1" ht="17.25" thickTop="1">
      <c r="A63" s="184"/>
      <c r="B63" s="206"/>
      <c r="C63" s="220"/>
      <c r="D63" s="219"/>
      <c r="E63" s="220"/>
      <c r="F63" s="219"/>
      <c r="G63" s="220"/>
      <c r="H63" s="219"/>
      <c r="I63" s="220"/>
      <c r="J63" s="220"/>
      <c r="K63" s="220"/>
      <c r="L63" s="220"/>
      <c r="M63" s="220"/>
      <c r="N63" s="219"/>
      <c r="O63" s="219"/>
      <c r="P63" s="219"/>
      <c r="Q63" s="220"/>
      <c r="R63" s="219"/>
      <c r="S63" s="220"/>
      <c r="T63" s="221"/>
      <c r="U63" s="220"/>
      <c r="V63" s="222"/>
      <c r="W63" s="220"/>
    </row>
    <row r="64" spans="1:23" s="1" customFormat="1" ht="16.5">
      <c r="A64" s="184"/>
      <c r="B64" s="206"/>
      <c r="C64" s="220"/>
      <c r="D64" s="219"/>
      <c r="E64" s="219"/>
      <c r="F64" s="219"/>
      <c r="G64" s="220"/>
      <c r="H64" s="219"/>
      <c r="I64" s="220"/>
      <c r="J64" s="220"/>
      <c r="K64" s="220"/>
      <c r="L64" s="220"/>
      <c r="M64" s="220"/>
      <c r="N64" s="219"/>
      <c r="O64" s="219"/>
      <c r="P64" s="219"/>
      <c r="Q64" s="220"/>
      <c r="R64" s="219"/>
      <c r="S64" s="220"/>
      <c r="T64" s="221"/>
      <c r="U64" s="221"/>
      <c r="V64" s="222"/>
      <c r="W64" s="223"/>
    </row>
    <row r="65" spans="1:23" s="1" customFormat="1" ht="23.25" customHeight="1">
      <c r="A65" s="182" t="str">
        <f>+SCI!A65</f>
        <v>Приложенията на страници от 5 до 147 са неразделна част от консолидирания финансов отчет</v>
      </c>
      <c r="B65" s="234"/>
      <c r="C65" s="177"/>
      <c r="D65" s="177"/>
      <c r="E65" s="177"/>
      <c r="F65" s="177"/>
      <c r="G65" s="235"/>
      <c r="H65" s="236"/>
      <c r="I65" s="235"/>
      <c r="J65" s="235"/>
      <c r="K65" s="237"/>
      <c r="L65" s="235"/>
      <c r="M65" s="235"/>
      <c r="N65" s="235"/>
      <c r="O65" s="235"/>
      <c r="P65" s="235"/>
      <c r="Q65" s="237"/>
      <c r="R65" s="235"/>
      <c r="S65" s="237"/>
      <c r="T65" s="176"/>
      <c r="U65" s="237"/>
      <c r="V65" s="176"/>
      <c r="W65" s="237"/>
    </row>
    <row r="66" spans="1:23" ht="4.5" customHeight="1">
      <c r="A66" s="191"/>
      <c r="B66" s="239"/>
      <c r="C66" s="235"/>
      <c r="D66" s="235"/>
      <c r="E66" s="235"/>
      <c r="F66" s="235"/>
      <c r="G66" s="235"/>
      <c r="H66" s="236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176"/>
      <c r="U66" s="238"/>
      <c r="V66" s="176"/>
      <c r="W66" s="176"/>
    </row>
    <row r="67" spans="1:19" ht="18" customHeight="1">
      <c r="A67" s="192" t="s">
        <v>31</v>
      </c>
      <c r="B67" s="240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</row>
    <row r="68" spans="1:19" ht="17.25">
      <c r="A68" s="192"/>
      <c r="B68" s="240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</row>
    <row r="69" spans="1:2" ht="24" customHeight="1">
      <c r="A69" s="193" t="s">
        <v>32</v>
      </c>
      <c r="B69" s="240"/>
    </row>
    <row r="70" spans="1:2" ht="17.25">
      <c r="A70" s="193"/>
      <c r="B70" s="240"/>
    </row>
    <row r="71" spans="1:2" ht="14.25" customHeight="1">
      <c r="A71" s="190" t="s">
        <v>5</v>
      </c>
      <c r="B71" s="242"/>
    </row>
    <row r="72" spans="1:2" ht="19.5" customHeight="1">
      <c r="A72" s="194" t="s">
        <v>6</v>
      </c>
      <c r="B72" s="242"/>
    </row>
    <row r="73" spans="1:2" ht="16.5">
      <c r="A73" s="195"/>
      <c r="B73" s="243"/>
    </row>
    <row r="74" spans="1:2" ht="17.25">
      <c r="A74" s="196" t="s">
        <v>115</v>
      </c>
      <c r="B74" s="244"/>
    </row>
    <row r="75" spans="1:2" ht="17.25">
      <c r="A75" s="197" t="s">
        <v>114</v>
      </c>
      <c r="B75" s="245"/>
    </row>
    <row r="76" ht="16.5">
      <c r="A76" s="288"/>
    </row>
    <row r="78" ht="16.5">
      <c r="A78" s="198"/>
    </row>
    <row r="84" spans="1:2" ht="16.5">
      <c r="A84" s="199"/>
      <c r="B84" s="178"/>
    </row>
  </sheetData>
  <sheetProtection/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6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2022-11-16T08:34:09Z</cp:lastPrinted>
  <dcterms:created xsi:type="dcterms:W3CDTF">2012-04-12T11:15:46Z</dcterms:created>
  <dcterms:modified xsi:type="dcterms:W3CDTF">2023-03-01T11:46:03Z</dcterms:modified>
  <cp:category/>
  <cp:version/>
  <cp:contentType/>
  <cp:contentStatus/>
</cp:coreProperties>
</file>