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INVR\DVI\Отчети\2022\Q4 cons\PL\"/>
    </mc:Choice>
  </mc:AlternateContent>
  <xr:revisionPtr revIDLastSave="0" documentId="13_ncr:1_{F2EC589E-C4A8-424B-97A0-DB2EB39DF6B1}" xr6:coauthVersionLast="47" xr6:coauthVersionMax="47" xr10:uidLastSave="{00000000-0000-0000-0000-000000000000}"/>
  <bookViews>
    <workbookView xWindow="-120" yWindow="-120" windowWidth="19440" windowHeight="15000" tabRatio="686" activeTab="1" xr2:uid="{00000000-000D-0000-FFFF-FFFF00000000}"/>
  </bookViews>
  <sheets>
    <sheet name="Cover " sheetId="1" r:id="rId1"/>
    <sheet name="SCI" sheetId="2" r:id="rId2"/>
    <sheet name="SFP" sheetId="3" r:id="rId3"/>
    <sheet name="SCF" sheetId="4" r:id="rId4"/>
    <sheet name="SEQ" sheetId="5" r:id="rId5"/>
  </sheets>
  <definedNames>
    <definedName name="AS2DocOpenMode" hidden="1">"AS2DocumentEdit"</definedName>
    <definedName name="_xlnm.Database" localSheetId="4">#REF!</definedName>
    <definedName name="_xlnm.Database">#REF!</definedName>
    <definedName name="_xlnm.Print_Area" localSheetId="0">'Cover '!$A$1:$I$40</definedName>
    <definedName name="_xlnm.Print_Area" localSheetId="3">SCF!$A$1:$E$75</definedName>
    <definedName name="_xlnm.Print_Area" localSheetId="2">SFP!$A$1:$H$83</definedName>
    <definedName name="_xlnm.Print_Titles" localSheetId="1">SCI!$1:$2</definedName>
    <definedName name="Z_0C92A18C_82C1_43C8_B8D2_6F7E21DEB0D9_.wvu.Cols" localSheetId="3" hidden="1">SCF!$G:$IV</definedName>
    <definedName name="Z_0C92A18C_82C1_43C8_B8D2_6F7E21DEB0D9_.wvu.Cols" localSheetId="4" hidden="1">SEQ!#REF!</definedName>
    <definedName name="Z_0C92A18C_82C1_43C8_B8D2_6F7E21DEB0D9_.wvu.Rows" localSheetId="3" hidden="1">SCF!$79:$65545</definedName>
    <definedName name="Z_2BD2C2C3_AF9C_11D6_9CEF_00D009775214_.wvu.Cols" localSheetId="3" hidden="1">SCF!$G:$IV</definedName>
    <definedName name="Z_2BD2C2C3_AF9C_11D6_9CEF_00D009775214_.wvu.Cols" localSheetId="4" hidden="1">SEQ!#REF!</definedName>
    <definedName name="Z_2BD2C2C3_AF9C_11D6_9CEF_00D009775214_.wvu.PrintArea" localSheetId="3" hidden="1">SCF!$A$1:$F$47</definedName>
    <definedName name="Z_2BD2C2C3_AF9C_11D6_9CEF_00D009775214_.wvu.Rows" localSheetId="3" hidden="1">SCF!$77:$65545</definedName>
    <definedName name="Z_3DF3D3DF_0C20_498D_AC7F_CE0D39724717_.wvu.Cols" localSheetId="3" hidden="1">SCF!$G:$IV</definedName>
    <definedName name="Z_3DF3D3DF_0C20_498D_AC7F_CE0D39724717_.wvu.Cols" localSheetId="4" hidden="1">SEQ!#REF!</definedName>
    <definedName name="Z_3DF3D3DF_0C20_498D_AC7F_CE0D39724717_.wvu.Rows" localSheetId="3" hidden="1">SCF!$79:$65545,SCF!$61:$62</definedName>
    <definedName name="Z_92AC9888_5B7E_11D6_9CEE_00D009757B57_.wvu.Cols" localSheetId="3" hidden="1">SCF!$G:$G</definedName>
    <definedName name="Z_9656BBF7_C4A3_41EC_B0C6_A21B380E3C2F_.wvu.Cols" localSheetId="3" hidden="1">SCF!$G:$G</definedName>
    <definedName name="Z_9656BBF7_C4A3_41EC_B0C6_A21B380E3C2F_.wvu.Cols" localSheetId="4" hidden="1">SEQ!#REF!</definedName>
    <definedName name="Z_9656BBF7_C4A3_41EC_B0C6_A21B380E3C2F_.wvu.PrintArea" localSheetId="4" hidden="1">SEQ!$A$1:$S$66</definedName>
    <definedName name="Z_9656BBF7_C4A3_41EC_B0C6_A21B380E3C2F_.wvu.Rows" localSheetId="3" hidden="1">SCF!$79:$65545,SCF!$61:$62</definedName>
  </definedNames>
  <calcPr calcId="181029"/>
</workbook>
</file>

<file path=xl/calcChain.xml><?xml version="1.0" encoding="utf-8"?>
<calcChain xmlns="http://schemas.openxmlformats.org/spreadsheetml/2006/main">
  <c r="O35" i="5" l="1"/>
  <c r="O15" i="5"/>
  <c r="D44" i="3"/>
  <c r="D58" i="2"/>
  <c r="D37" i="3"/>
  <c r="D40" i="2"/>
  <c r="U58" i="5"/>
  <c r="D45" i="2"/>
  <c r="M58" i="5" l="1"/>
  <c r="D34" i="3"/>
  <c r="D57" i="2" l="1"/>
  <c r="D32" i="3"/>
  <c r="D43" i="2" l="1"/>
  <c r="D23" i="3" l="1"/>
  <c r="S17" i="5" l="1"/>
  <c r="W17" i="5" s="1"/>
  <c r="S16" i="5"/>
  <c r="W16" i="5" s="1"/>
  <c r="S15" i="5"/>
  <c r="W15" i="5" s="1"/>
  <c r="E57" i="4"/>
  <c r="F43" i="2"/>
  <c r="Q60" i="5" l="1"/>
  <c r="C57" i="4" l="1"/>
  <c r="S43" i="5" l="1"/>
  <c r="W43" i="5" s="1"/>
  <c r="O42" i="5"/>
  <c r="O62" i="5" s="1"/>
  <c r="S42" i="5" l="1"/>
  <c r="W42" i="5" s="1"/>
  <c r="E41" i="4" l="1"/>
  <c r="E18" i="4"/>
  <c r="F25" i="2"/>
  <c r="F19" i="2"/>
  <c r="F30" i="2" l="1"/>
  <c r="F35" i="2" s="1"/>
  <c r="D47" i="2"/>
  <c r="F47" i="2"/>
  <c r="S46" i="5" l="1"/>
  <c r="S41" i="5"/>
  <c r="W41" i="5" s="1"/>
  <c r="C41" i="4" l="1"/>
  <c r="G18" i="5" l="1"/>
  <c r="F48" i="2" l="1"/>
  <c r="S12" i="5" l="1"/>
  <c r="W12" i="5" s="1"/>
  <c r="S32" i="5" l="1"/>
  <c r="S31" i="5"/>
  <c r="W31" i="5" s="1"/>
  <c r="S30" i="5"/>
  <c r="W30" i="5" s="1"/>
  <c r="S27" i="5"/>
  <c r="W27" i="5" s="1"/>
  <c r="S26" i="5"/>
  <c r="W26" i="5" s="1"/>
  <c r="S25" i="5"/>
  <c r="W25" i="5" s="1"/>
  <c r="S24" i="5"/>
  <c r="W24" i="5" s="1"/>
  <c r="S23" i="5"/>
  <c r="W23" i="5" s="1"/>
  <c r="F62" i="3" l="1"/>
  <c r="B62" i="5" l="1"/>
  <c r="F35" i="5" l="1"/>
  <c r="S14" i="5"/>
  <c r="S61" i="5"/>
  <c r="W61" i="5" s="1"/>
  <c r="E62" i="5"/>
  <c r="T45" i="5"/>
  <c r="U45" i="5"/>
  <c r="V45" i="5"/>
  <c r="R45" i="5"/>
  <c r="Q45" i="5"/>
  <c r="W14" i="5" l="1"/>
  <c r="D19" i="2"/>
  <c r="F50" i="3" l="1"/>
  <c r="F35" i="3"/>
  <c r="F39" i="3" s="1"/>
  <c r="F25" i="3"/>
  <c r="F18" i="3"/>
  <c r="F64" i="3" l="1"/>
  <c r="F66" i="3" s="1"/>
  <c r="F27" i="3"/>
  <c r="A65" i="4" l="1"/>
  <c r="A65" i="5" l="1"/>
  <c r="Q22" i="5" l="1"/>
  <c r="S54" i="5" l="1"/>
  <c r="S53" i="5"/>
  <c r="S52" i="5"/>
  <c r="S47" i="5"/>
  <c r="W47" i="5" s="1"/>
  <c r="S45" i="5" l="1"/>
  <c r="W46" i="5"/>
  <c r="W45" i="5" s="1"/>
  <c r="D48" i="2" l="1"/>
  <c r="S39" i="5"/>
  <c r="U49" i="5"/>
  <c r="W53" i="5"/>
  <c r="W54" i="5"/>
  <c r="S58" i="5"/>
  <c r="W58" i="5" s="1"/>
  <c r="S57" i="5"/>
  <c r="W57" i="5" s="1"/>
  <c r="W60" i="5"/>
  <c r="U56" i="5"/>
  <c r="Q49" i="5"/>
  <c r="Q56" i="5"/>
  <c r="M56" i="5"/>
  <c r="K56" i="5"/>
  <c r="I56" i="5"/>
  <c r="G45" i="5"/>
  <c r="G62" i="5" s="1"/>
  <c r="U22" i="5"/>
  <c r="E59" i="4"/>
  <c r="I29" i="5"/>
  <c r="K29" i="5"/>
  <c r="S59" i="5"/>
  <c r="S20" i="5"/>
  <c r="W20" i="5" s="1"/>
  <c r="Q18" i="5"/>
  <c r="W52" i="5"/>
  <c r="D35" i="5"/>
  <c r="L56" i="5"/>
  <c r="N56" i="5"/>
  <c r="R56" i="5"/>
  <c r="R62" i="5" s="1"/>
  <c r="T56" i="5"/>
  <c r="V56" i="5"/>
  <c r="V62" i="5" s="1"/>
  <c r="H45" i="5"/>
  <c r="I45" i="5"/>
  <c r="J45" i="5"/>
  <c r="K45" i="5"/>
  <c r="L45" i="5"/>
  <c r="M45" i="5"/>
  <c r="N45" i="5"/>
  <c r="D50" i="3"/>
  <c r="E18" i="5"/>
  <c r="E35" i="5" s="1"/>
  <c r="C18" i="5"/>
  <c r="C35" i="5" s="1"/>
  <c r="C62" i="5" s="1"/>
  <c r="R18" i="5"/>
  <c r="T18" i="5"/>
  <c r="U18" i="5"/>
  <c r="V18" i="5"/>
  <c r="H18" i="5"/>
  <c r="H35" i="5" s="1"/>
  <c r="I18" i="5"/>
  <c r="J18" i="5"/>
  <c r="J35" i="5" s="1"/>
  <c r="K18" i="5"/>
  <c r="L18" i="5"/>
  <c r="M18" i="5"/>
  <c r="N18" i="5"/>
  <c r="N35" i="5" s="1"/>
  <c r="G35" i="5"/>
  <c r="R22" i="5"/>
  <c r="V22" i="5"/>
  <c r="Q29" i="5"/>
  <c r="U29" i="5"/>
  <c r="L29" i="5"/>
  <c r="M29" i="5"/>
  <c r="D62" i="3"/>
  <c r="D25" i="3"/>
  <c r="D18" i="3"/>
  <c r="S50" i="5"/>
  <c r="W50" i="5" s="1"/>
  <c r="S51" i="5"/>
  <c r="W51" i="5" s="1"/>
  <c r="B35" i="5"/>
  <c r="B10" i="5"/>
  <c r="B63" i="4"/>
  <c r="C18" i="4"/>
  <c r="C59" i="4" s="1"/>
  <c r="D25" i="2"/>
  <c r="D30" i="2" s="1"/>
  <c r="D35" i="3"/>
  <c r="D39" i="3" s="1"/>
  <c r="M35" i="5" l="1"/>
  <c r="Q62" i="5"/>
  <c r="Q35" i="5"/>
  <c r="F50" i="2"/>
  <c r="K35" i="5"/>
  <c r="I35" i="5"/>
  <c r="U62" i="5"/>
  <c r="M62" i="5"/>
  <c r="I62" i="5"/>
  <c r="U35" i="5"/>
  <c r="L35" i="5"/>
  <c r="K62" i="5"/>
  <c r="R35" i="5"/>
  <c r="S22" i="5"/>
  <c r="D35" i="2"/>
  <c r="D50" i="2" s="1"/>
  <c r="W39" i="5"/>
  <c r="V35" i="5"/>
  <c r="S56" i="5"/>
  <c r="W56" i="5"/>
  <c r="S49" i="5"/>
  <c r="D64" i="3"/>
  <c r="D66" i="3" s="1"/>
  <c r="E63" i="4"/>
  <c r="S29" i="5"/>
  <c r="S35" i="5" s="1"/>
  <c r="W29" i="5"/>
  <c r="D27" i="3"/>
  <c r="W22" i="5"/>
  <c r="S18" i="5"/>
  <c r="W49" i="5" l="1"/>
  <c r="W62" i="5" s="1"/>
  <c r="S62" i="5"/>
  <c r="C63" i="4"/>
  <c r="W18" i="5"/>
  <c r="W35" i="5" s="1"/>
</calcChain>
</file>

<file path=xl/sharedStrings.xml><?xml version="1.0" encoding="utf-8"?>
<sst xmlns="http://schemas.openxmlformats.org/spreadsheetml/2006/main" count="285" uniqueCount="224">
  <si>
    <t>BGN'000</t>
  </si>
  <si>
    <t>* разпределение на дивиденти</t>
  </si>
  <si>
    <t>* намаление на участия в дъщерни дружества</t>
  </si>
  <si>
    <t>* дивиденти</t>
  </si>
  <si>
    <t>Александър Чаушев</t>
  </si>
  <si>
    <t>* емисия на капитал в дъщерни дружества</t>
  </si>
  <si>
    <t>Ефекти от преструктуриране</t>
  </si>
  <si>
    <t>* придобиване на/(освобождаване от) дъщерни дружества</t>
  </si>
  <si>
    <t>Печалба/(Загуба) от придобиване и освобождаване на и от дъщерни дружества</t>
  </si>
  <si>
    <t xml:space="preserve">* разпределение на дивиденти </t>
  </si>
  <si>
    <t xml:space="preserve">* дивиденти </t>
  </si>
  <si>
    <t>BGN</t>
  </si>
  <si>
    <t>Получени заеми от свързани предприятия</t>
  </si>
  <si>
    <t>15, 16</t>
  </si>
  <si>
    <t>GRUPA SOPHARMA</t>
  </si>
  <si>
    <t xml:space="preserve">Zarząd: </t>
  </si>
  <si>
    <t xml:space="preserve">dr hab. Ognian Donew </t>
  </si>
  <si>
    <t>Weseła Stoewa</t>
  </si>
  <si>
    <t>Bisera Łazarowa</t>
  </si>
  <si>
    <t xml:space="preserve">Iwan Badinski </t>
  </si>
  <si>
    <t xml:space="preserve">Dyrektor wykonawczy: </t>
  </si>
  <si>
    <t>Prokuratorzy:</t>
  </si>
  <si>
    <t>Simeon Donew</t>
  </si>
  <si>
    <t>Ivan Badinski</t>
  </si>
  <si>
    <t xml:space="preserve">Dyrektor ds. finansowych: </t>
  </si>
  <si>
    <t xml:space="preserve">Borys Borysow </t>
  </si>
  <si>
    <t xml:space="preserve">Główny księgowy (sporządził sprawozdanie): </t>
  </si>
  <si>
    <t>Ludmiła Bondzowa</t>
  </si>
  <si>
    <t>Kierownik działu "Prawny":</t>
  </si>
  <si>
    <t>Aleksandr Jotow</t>
  </si>
  <si>
    <t>Adres zarządzania:</t>
  </si>
  <si>
    <t>Sofia</t>
  </si>
  <si>
    <t>ul. "Iliensko shose" 16</t>
  </si>
  <si>
    <t xml:space="preserve">Аdwokaci: </t>
  </si>
  <si>
    <t>Wencysław Stoew</t>
  </si>
  <si>
    <t>Banki obsługujące:</t>
  </si>
  <si>
    <t>Bank DSK Spółka Akcyjna Jednoosobowa</t>
  </si>
  <si>
    <t>Eurobank EFG Bułgaria Spółka Akcyjna</t>
  </si>
  <si>
    <t xml:space="preserve">Ing Bank w Sofii </t>
  </si>
  <si>
    <t>Unicredit Spółka Akcyjna</t>
  </si>
  <si>
    <t xml:space="preserve">Audytorzy: </t>
  </si>
  <si>
    <t>Baker Tilly Klitu and Partners Sp. z o.o.</t>
  </si>
  <si>
    <t>KBC bank Bułgaria Spółka Akcyjna Jednoosobowa</t>
  </si>
  <si>
    <t>SKONSOLIDOWANE SPRAWOZDANIE Z SYTUACJI FINANSOWEJ</t>
  </si>
  <si>
    <t>za rok kończący się 31 grudnia 2022 r</t>
  </si>
  <si>
    <t>Przychody z umów z klientami</t>
  </si>
  <si>
    <t xml:space="preserve">Inne dochody/(straty) z działalności, netto </t>
  </si>
  <si>
    <t>Zmiany w zapasach gotowej produkcji i produktów w toku wyprodukowania</t>
  </si>
  <si>
    <t xml:space="preserve">Wydatki na materiały </t>
  </si>
  <si>
    <t xml:space="preserve">Wydatki na usługi zewnętrzne </t>
  </si>
  <si>
    <t>Wydatki na personel</t>
  </si>
  <si>
    <t>Wydatki na umorzenie</t>
  </si>
  <si>
    <t>Wartość bilansowa sprzedanych towarów</t>
  </si>
  <si>
    <t xml:space="preserve">Inne wydatki na działalność </t>
  </si>
  <si>
    <t xml:space="preserve">Zysk z działalności operacyjnej </t>
  </si>
  <si>
    <t>Utrata wartości aktywów trwałych poza zakresem MSSF 9</t>
  </si>
  <si>
    <t>Przychody finansowe</t>
  </si>
  <si>
    <t xml:space="preserve">Koszty finansowe </t>
  </si>
  <si>
    <t xml:space="preserve">Przychody / (koszty) finansowe, netto </t>
  </si>
  <si>
    <t>Zysk od jednostek stowarzyszonych i wspólnych przedsięwzięć, netto</t>
  </si>
  <si>
    <t>Zysk z nabycia i zbycia spółek zależnych</t>
  </si>
  <si>
    <t>Zysk przed opodatkowaniem zysku</t>
  </si>
  <si>
    <t>Koszt podatku dochodowego</t>
  </si>
  <si>
    <t>Zysk netto okresu</t>
  </si>
  <si>
    <t>Inne składniki całkowitych dochodów:</t>
  </si>
  <si>
    <t xml:space="preserve">Składniki, które nie zostaną przekształcone w składzie zysku lub strat: </t>
  </si>
  <si>
    <t>Kolejne przeszacowania rzeczowych aktywów trwałych</t>
  </si>
  <si>
    <t xml:space="preserve">Zmiana netto wartości godziwej innych długoterminowych inwestycji kapitałowych </t>
  </si>
  <si>
    <t>Późniejsze wyceny zobowiązań z tytułu programów emerytalnych o zdefiniowanym świadczeniu</t>
  </si>
  <si>
    <t>Podatek dochodowy dotyczący składników innych całkowitych dochodów, które nie zostaną przeklasyfikowane</t>
  </si>
  <si>
    <t xml:space="preserve">Składniki, które moą być poddane ponownej klasyfikacji w zakresie zysków lub strat: </t>
  </si>
  <si>
    <t>Różnice kursowe z przeliczania działalności zagranicznej</t>
  </si>
  <si>
    <t>Udział w innych całkowitych dochodach jednostek stowarzyszonych</t>
  </si>
  <si>
    <t>Inne całkowite dochody za okres, bez podatku</t>
  </si>
  <si>
    <t>CAŁKOWITY DOCHÓD DOCHODOWY W OKRESIE</t>
  </si>
  <si>
    <t>Zysk netto za okres, który można przypisać do:</t>
  </si>
  <si>
    <t>Właściciele spółki macierzystej</t>
  </si>
  <si>
    <t xml:space="preserve">Udziały niekontrolujące </t>
  </si>
  <si>
    <t>Całkowity dochód całkowity za okres odnoszący się do:</t>
  </si>
  <si>
    <t>Podstawowy zysk netto na akcję</t>
  </si>
  <si>
    <t>Zysk netto na rozwodnioną akcję</t>
  </si>
  <si>
    <t>Noty na stronach od 5 do 149 stanowią integralną część skonsolidowanego sprawozdania finansowego.</t>
  </si>
  <si>
    <t>Dyrektor ds. finansowych:</t>
  </si>
  <si>
    <t>Aplikacje</t>
  </si>
  <si>
    <t xml:space="preserve">SKONSOLIDOWANE SPRAWOZDANIE Z SYTUACJI </t>
  </si>
  <si>
    <t>na dzień 31 grudnia 2022 r</t>
  </si>
  <si>
    <t xml:space="preserve">AKTYWA </t>
  </si>
  <si>
    <t>Środki trwałe</t>
  </si>
  <si>
    <t>Nieruchomości, urządzenia techniczne i maszyny</t>
  </si>
  <si>
    <t xml:space="preserve">Wartości niematerialne i prawne </t>
  </si>
  <si>
    <t>Reputacja</t>
  </si>
  <si>
    <t xml:space="preserve">Nieruchomości inwestycyjne </t>
  </si>
  <si>
    <t>Inwestycje w jednostkach stowarzyszonych</t>
  </si>
  <si>
    <t>Inne długoterminowe inwestycje kapitałowe</t>
  </si>
  <si>
    <t>Należności długoterminowe od jednostek powiązanych</t>
  </si>
  <si>
    <t>Inne należności długoterminowe</t>
  </si>
  <si>
    <t>Aktywa z tytułu odroczonych podatków</t>
  </si>
  <si>
    <t>Środki krótkoterminowe</t>
  </si>
  <si>
    <t>Rezerwy materialne</t>
  </si>
  <si>
    <t>Należności handlowe</t>
  </si>
  <si>
    <t>Należności od jednostek zależnych</t>
  </si>
  <si>
    <t>Inne należności i aktywa krótkoterminowe</t>
  </si>
  <si>
    <t>Środki pieniężne i inne aktywa pieniężne</t>
  </si>
  <si>
    <t>AKTYWA ŁĄCZNE</t>
  </si>
  <si>
    <t>KAPITAŁ WŁASNY I PASYWA</t>
  </si>
  <si>
    <t xml:space="preserve">Kapitał, dotyczący w łaścicieli kapitału własnego spólki macierzystej </t>
  </si>
  <si>
    <t>Akcyjny kapitał podstawowy</t>
  </si>
  <si>
    <t>Rezerwy</t>
  </si>
  <si>
    <t>Pozostałe składniki kapitału (rezerwa na wyemitowane warranty)</t>
  </si>
  <si>
    <t>Zyski zatrzymane</t>
  </si>
  <si>
    <t>Udział niekontrolujący</t>
  </si>
  <si>
    <t xml:space="preserve">ŁĄCZNA KAPITAŁ </t>
  </si>
  <si>
    <t>PASYWA</t>
  </si>
  <si>
    <t>Zobowiązania długoterminowe</t>
  </si>
  <si>
    <t>Długoterminowe kredity bankowe</t>
  </si>
  <si>
    <t>Zobowiązania z tytułu odroczonych podatków</t>
  </si>
  <si>
    <t>Długoterminowe zobowiązania wobec podmiotów powiązanych</t>
  </si>
  <si>
    <t>Zobowiązania długoterminowe wobec personelu</t>
  </si>
  <si>
    <t xml:space="preserve">Zobowiązania z tytułu leasingu </t>
  </si>
  <si>
    <t xml:space="preserve">Dotacje państwowe </t>
  </si>
  <si>
    <t>Inne zobowiązania długoterminowe</t>
  </si>
  <si>
    <t>Należności krótkoterminowe</t>
  </si>
  <si>
    <t>Zobowiązania krótkoterminowe wobec banków</t>
  </si>
  <si>
    <t>Krótkoterminowa część długoterminowych kreditów bankowych</t>
  </si>
  <si>
    <t xml:space="preserve">Zobowiązania handlowe </t>
  </si>
  <si>
    <t>Zobowiązania wobec przedsiębiorstw powiązanych</t>
  </si>
  <si>
    <t>Zobowiązania z tytułu umów faktoringowych</t>
  </si>
  <si>
    <t>Krótkoterminowa część zobowiązań leasingowych</t>
  </si>
  <si>
    <t>Zobowiązania wobec personelu oraz z tytułu ubezpieczeń społecznych</t>
  </si>
  <si>
    <t>Zobowiązania z tytułu podatków</t>
  </si>
  <si>
    <t>Inne należności krótkoterminowe</t>
  </si>
  <si>
    <t>ŁĄCZNA ZOBOWIĄZANIA</t>
  </si>
  <si>
    <t>ŁĄCZNA KAPITAŁ I ZOBOWIĄZANIA Z TYTUŁU WŁASNOŚCI</t>
  </si>
  <si>
    <t>31 grudnia 2022              BGN'000</t>
  </si>
  <si>
    <t>31 grudnia 2021              BGN'000</t>
  </si>
  <si>
    <t xml:space="preserve">Przepływy środków pieniężnych z działalności operacyjnej </t>
  </si>
  <si>
    <t xml:space="preserve">Wpływy z tytułu wypłat od klientów </t>
  </si>
  <si>
    <t xml:space="preserve">Wypłaty dostawcom </t>
  </si>
  <si>
    <t>Wypłaty wobec personelu oraz z tytułu ubezpieczeń społecznych</t>
  </si>
  <si>
    <t xml:space="preserve">Podatki zapłacone (bez podatku dochodowego) </t>
  </si>
  <si>
    <t xml:space="preserve">Zwrot podatków zapłaconych (bez podatku dochodowego) </t>
  </si>
  <si>
    <t xml:space="preserve">Zapłacony podatek dochodowy </t>
  </si>
  <si>
    <t>Zwrot podatku dochodowego</t>
  </si>
  <si>
    <t>Zapłacone odsetki oraz opłaty bankowe  z tytułu kredytów na środki obrotowe</t>
  </si>
  <si>
    <t>Różnice kursowe netto</t>
  </si>
  <si>
    <t xml:space="preserve">Pozostałe wpływy / (wypłaty), netto </t>
  </si>
  <si>
    <t xml:space="preserve">Przepływy pieniężne netto z działalności operacyjnej </t>
  </si>
  <si>
    <t>Przepływy pieniężne z działalności inwestycyjnej</t>
  </si>
  <si>
    <t xml:space="preserve">Nabycie nieruchomości, urządzenia technicznego i maszyn </t>
  </si>
  <si>
    <t xml:space="preserve">Wpływy z tytułu sprzedaży nieruchomości, urządzenia technicznego i maszyn </t>
  </si>
  <si>
    <t>Zakupy wartości niematerialnych i prawnych</t>
  </si>
  <si>
    <t>Wpływy ze sprzedaży nieruchomości inwestycyjnych</t>
  </si>
  <si>
    <t>Zakupy inwestycji kapitałowych</t>
  </si>
  <si>
    <t>Wpływy ze sprzedaży inwestycji kapitałowych</t>
  </si>
  <si>
    <t>Płatności z tytułu nabycia jednostek zależnych pomniejszone o otrzymane środki pieniężne</t>
  </si>
  <si>
    <t>Przychody z tytułu dywidend z inwestycji w jednostkach stowarzyszonych</t>
  </si>
  <si>
    <t>Przychody z tytułu dywidend z długoterminowych inwestycji kapitałowych</t>
  </si>
  <si>
    <t>Wpływy z tytułu zwolnienia spółek zależnych pomniejszone o przekazane środki pieniężne</t>
  </si>
  <si>
    <t>Zakupy inwestycji w spółki stowarzyszone i wspólne przedsięwzięcia</t>
  </si>
  <si>
    <t>Wpływy ze sprzedaży inwestycji w jednostkach stowarzyszonych i wspólnych przedsięwzięciach</t>
  </si>
  <si>
    <t>Wpływy/(wpłaty) z tytułu transakcji z udziałem niekontrolującym, netto</t>
  </si>
  <si>
    <t>Pożyczki udzielone przedsiębiorstwom powiązanym</t>
  </si>
  <si>
    <t>Zwrócone pożyczki udzielone przedsiębiorstwom powiązanym</t>
  </si>
  <si>
    <t>Pożyczki udzielone innym przedsiębiorstwom</t>
  </si>
  <si>
    <t>Zwrócone pożyczki innym firmom</t>
  </si>
  <si>
    <t>Otrzymane odsetki od kredytów i depozytów</t>
  </si>
  <si>
    <t>Inne wpływy/(płatności) netto</t>
  </si>
  <si>
    <t>Wpływy z opłat poręczeniowych</t>
  </si>
  <si>
    <t>Przepływy pieniężne netto wykorzystane w działalności inwestycyjnej</t>
  </si>
  <si>
    <t>Przepływy środków pieniężnych z działalności finansowej</t>
  </si>
  <si>
    <t>Wpływy z tytułu zobowiązań krótkoterminowych wobec banków (w tym wzrost liczby kredytów w rachunku bieżącym)</t>
  </si>
  <si>
    <t>Spłata zobowiązań krótkoterminowych wobec banków (w tym ograniczenie kredytów w rachunku bieżącym)</t>
  </si>
  <si>
    <t>Wpływy z długoterminowych kredytów bankowych</t>
  </si>
  <si>
    <t xml:space="preserve">Spłata zobowiązań z tytułu długoterminowych kreditów </t>
  </si>
  <si>
    <t>Przyjmowanie kwot przez faktoring</t>
  </si>
  <si>
    <t>Zapłacone odsetki i opłaty faktoringowe</t>
  </si>
  <si>
    <t>Odsetki i opłaty płacone z tytułu pożyczek na cele inwestycyjne</t>
  </si>
  <si>
    <t>Opłaty leasingowe</t>
  </si>
  <si>
    <t>Akcje własne wykupione</t>
  </si>
  <si>
    <t>Wypłacone dywidendy</t>
  </si>
  <si>
    <t>Otrzymał dofinansowanie rządowe</t>
  </si>
  <si>
    <t>Wpływy / (wpłaty) związane z innymi składnikami kapitału (warranty), netto</t>
  </si>
  <si>
    <t>Środki seknościane netto w działalności</t>
  </si>
  <si>
    <t xml:space="preserve">Netto (zmniejszenie) / powiększenie środków pieniężnych i ich ekwiwalentów  </t>
  </si>
  <si>
    <t>Środki pieniężne i ich ekwiwalenty na dzień 1 stycznia</t>
  </si>
  <si>
    <t>Środki pieniężne i ich ekwiwalenty na dzień 31 grudnia</t>
  </si>
  <si>
    <t xml:space="preserve">                                    dr hab. Ognian Donew </t>
  </si>
  <si>
    <t>SKONSOLIDOWANE ZESTAWIENIE ZMIAN W KAPITAŁU WŁASNYM</t>
  </si>
  <si>
    <t>Stan na dzień 1 stycznia 2021 roku</t>
  </si>
  <si>
    <t>Zmiany w kapitale własnym na 2021 rok</t>
  </si>
  <si>
    <t>Efekt odkupionych akcji</t>
  </si>
  <si>
    <t>Inne składniki kapitału, w tym:</t>
  </si>
  <si>
    <t xml:space="preserve"> * wartość emisji</t>
  </si>
  <si>
    <t xml:space="preserve"> * koszty transakcji</t>
  </si>
  <si>
    <t xml:space="preserve">Podział zysków dla:               </t>
  </si>
  <si>
    <t>* zastrzeżenia prawne</t>
  </si>
  <si>
    <t>Skutki przejęte przez udziałowców niekontrolujących zgodnie z art:</t>
  </si>
  <si>
    <t>* nabycie/(zbycie) spółek zależnych</t>
  </si>
  <si>
    <t>* wzrost udziałów w spółkach zależnych</t>
  </si>
  <si>
    <t>Całkowite dochody ogółem za dany okres, w tym:</t>
  </si>
  <si>
    <t xml:space="preserve"> * zysk netto za rok</t>
  </si>
  <si>
    <t xml:space="preserve"> * inne składniki całkowitego dochodu, netto od podatków</t>
  </si>
  <si>
    <t xml:space="preserve">Przeliczenie do zysku zatrzymanego </t>
  </si>
  <si>
    <t>Saldo na dzień 31 grudnia 2021 r</t>
  </si>
  <si>
    <t>Stan na dzień 1 stycznia 2022 roku</t>
  </si>
  <si>
    <t>Zmiany w kapitale własnym za 2022 roku</t>
  </si>
  <si>
    <t>Skutki sprzedanych praw z wystawionych warrantów</t>
  </si>
  <si>
    <t>* koszty transakcji</t>
  </si>
  <si>
    <t xml:space="preserve">Podział zysku na: </t>
  </si>
  <si>
    <t>* rezerwy prawne</t>
  </si>
  <si>
    <t>Skutki zakładane przez udziałowców niekontrolujących na:</t>
  </si>
  <si>
    <t>Saldo na dzień 31 grudnia 2022 r</t>
  </si>
  <si>
    <t xml:space="preserve">  dr hab. Ognian Donew </t>
  </si>
  <si>
    <t>W odniesieniu do właścicieli kapitału własnego jednostki dominującej</t>
  </si>
  <si>
    <t>Główny kapitał zakładowy</t>
  </si>
  <si>
    <t>Odkupione akcje własne</t>
  </si>
  <si>
    <t>Rezerwy prawne</t>
  </si>
  <si>
    <t>Kapitał z aktualizacji wyceny - rzeczowe aktywa trwałe</t>
  </si>
  <si>
    <t>Rezerwa na aktywa finansowe dostępne do sprzedaży</t>
  </si>
  <si>
    <t>Rezerwa z przeliczenia w walucie prezentacji operacji zagranicznych</t>
  </si>
  <si>
    <t xml:space="preserve">Zyski zatrzymane </t>
  </si>
  <si>
    <t>Całkowity</t>
  </si>
  <si>
    <t>Całkowity kapitał własny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</si>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</sst>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-* #,##0.00\ _л_в_._-;\-* #,##0.00\ _л_в_._-;_-* &quot;-&quot;??\ _л_в_.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_(* #,##0.00_);_(* \(#,##0.00\);_(* &quot;-&quot;_);_(@_)"/>
    <numFmt numFmtId="169" formatCode="0.00000"/>
    <numFmt numFmtId="170" formatCode="_-* #,##0.00\ _л_в_-;\-* #,##0.00\ _л_в_-;_-* &quot;-&quot;??\ _л_в_-;_-@_-"/>
    <numFmt numFmtId="171" formatCode="_(&quot;€&quot;* #,##0.00_);_(&quot;€&quot;* \(#,##0.00\);_(&quot;€&quot;* &quot;-&quot;??_);_(@_)"/>
    <numFmt numFmtId="172" formatCode="_-* #,##0.00\ _₽_-;\-* #,##0.00\ _₽_-;_-* &quot;-&quot;??\ _₽_-;_-@_-"/>
    <numFmt numFmtId="173" formatCode="_([$€]* #,##0.00_);_([$€]* \(#,##0.00\);_([$€]* &quot;-&quot;??_);_(@_)"/>
    <numFmt numFmtId="174" formatCode="0.0;\(0.0\);\ ;\-"/>
    <numFmt numFmtId="175" formatCode="_-* #,##0.00_р_._-;\-* #,##0.00_р_._-;_-* &quot;-&quot;??_р_._-;_-@_-"/>
    <numFmt numFmtId="176" formatCode="_-* #,##0.00\ &quot;лв&quot;_-;\-* #,##0.00\ &quot;лв&quot;_-;_-* &quot;-&quot;??\ &quot;лв&quot;_-;_-@_-"/>
  </numFmts>
  <fonts count="128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</font>
    <font>
      <sz val="10"/>
      <name val="OpalB"/>
    </font>
    <font>
      <sz val="10"/>
      <name val="Times New Roman"/>
      <family val="1"/>
    </font>
    <font>
      <sz val="10"/>
      <name val="Hebar"/>
      <family val="2"/>
    </font>
    <font>
      <sz val="10"/>
      <name val="Arial"/>
      <family val="2"/>
      <charset val="204"/>
    </font>
    <font>
      <sz val="10"/>
      <name val="OpalB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b/>
      <sz val="9"/>
      <name val="Times New Roman"/>
      <family val="1"/>
    </font>
    <font>
      <b/>
      <i/>
      <sz val="11"/>
      <name val="Times New Roman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</font>
    <font>
      <sz val="11"/>
      <color indexed="8"/>
      <name val="Times New Roman"/>
      <family val="1"/>
      <charset val="204"/>
    </font>
    <font>
      <i/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1"/>
      <name val="Times New Roman"/>
      <family val="1"/>
    </font>
    <font>
      <b/>
      <i/>
      <sz val="9"/>
      <color indexed="8"/>
      <name val="Times New Roman"/>
      <family val="1"/>
    </font>
    <font>
      <b/>
      <i/>
      <sz val="10"/>
      <name val="Times New Roman"/>
      <family val="1"/>
    </font>
    <font>
      <b/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sz val="11"/>
      <name val="Times New Roman CYR"/>
    </font>
    <font>
      <sz val="10"/>
      <name val="Times New Roman Cyr"/>
      <charset val="204"/>
    </font>
    <font>
      <i/>
      <sz val="10"/>
      <name val="Times New Roman CYR"/>
      <family val="1"/>
      <charset val="204"/>
    </font>
    <font>
      <i/>
      <sz val="11"/>
      <name val="Times New Roman Cyr"/>
      <family val="1"/>
      <charset val="204"/>
    </font>
    <font>
      <b/>
      <i/>
      <sz val="11"/>
      <name val="Times New Roman Cyr"/>
      <charset val="204"/>
    </font>
    <font>
      <sz val="10"/>
      <color indexed="10"/>
      <name val="Times New Roman Cyr"/>
      <family val="1"/>
      <charset val="204"/>
    </font>
    <font>
      <sz val="11"/>
      <color indexed="10"/>
      <name val="Times New Roman Cyr"/>
      <family val="1"/>
      <charset val="204"/>
    </font>
    <font>
      <b/>
      <i/>
      <sz val="10"/>
      <name val="Times New Roman Cyr"/>
      <family val="1"/>
      <charset val="204"/>
    </font>
    <font>
      <sz val="11"/>
      <name val="Times New Roman Cyr"/>
      <charset val="204"/>
    </font>
    <font>
      <b/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color rgb="FFFF0000"/>
      <name val="Times New Roman Cyr"/>
      <family val="1"/>
      <charset val="204"/>
    </font>
    <font>
      <sz val="10"/>
      <color rgb="FFFF0000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sz val="10"/>
      <color theme="1"/>
      <name val="Times New Roman Cyr"/>
      <family val="1"/>
      <charset val="204"/>
    </font>
    <font>
      <sz val="10"/>
      <name val="Arial"/>
      <family val="2"/>
      <charset val="204"/>
    </font>
    <font>
      <i/>
      <sz val="8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0"/>
      <name val="Times New Roman"/>
      <family val="1"/>
      <charset val="204"/>
    </font>
    <font>
      <u/>
      <sz val="10"/>
      <color indexed="12"/>
      <name val="Hebar"/>
      <family val="2"/>
    </font>
    <font>
      <sz val="12"/>
      <name val="Hebar"/>
      <charset val="204"/>
    </font>
    <font>
      <sz val="8"/>
      <name val="Arial"/>
      <family val="2"/>
    </font>
    <font>
      <sz val="11"/>
      <color indexed="8"/>
      <name val="Times New Roman"/>
      <family val="2"/>
    </font>
    <font>
      <i/>
      <sz val="13"/>
      <name val="Times New Roman"/>
      <family val="1"/>
    </font>
    <font>
      <i/>
      <sz val="10"/>
      <color indexed="8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ahoma"/>
      <family val="2"/>
      <charset val="204"/>
    </font>
    <font>
      <u/>
      <sz val="10"/>
      <color indexed="12"/>
      <name val="Hebar"/>
    </font>
    <font>
      <sz val="10"/>
      <name val="Arial"/>
      <family val="2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38"/>
    </font>
    <font>
      <sz val="10"/>
      <color theme="1"/>
      <name val="Calibri"/>
      <family val="2"/>
      <charset val="204"/>
      <scheme val="minor"/>
    </font>
    <font>
      <sz val="10"/>
      <name val="Arial CE"/>
      <charset val="238"/>
    </font>
    <font>
      <b/>
      <sz val="18"/>
      <color theme="3"/>
      <name val="Cambria"/>
      <family val="2"/>
      <charset val="204"/>
      <scheme val="major"/>
    </font>
    <font>
      <u/>
      <sz val="11"/>
      <color theme="1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.5"/>
      <name val="Times New Roman"/>
      <family val="1"/>
    </font>
    <font>
      <sz val="9.5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343">
    <xf numFmtId="0" fontId="0" fillId="0" borderId="0"/>
    <xf numFmtId="0" fontId="7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7" fillId="0" borderId="0"/>
    <xf numFmtId="0" fontId="10" fillId="0" borderId="0"/>
    <xf numFmtId="0" fontId="10" fillId="0" borderId="0"/>
    <xf numFmtId="166" fontId="10" fillId="0" borderId="0" applyFont="0" applyFill="0" applyBorder="0" applyAlignment="0" applyProtection="0"/>
    <xf numFmtId="166" fontId="48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10" fillId="0" borderId="0"/>
    <xf numFmtId="0" fontId="70" fillId="0" borderId="0"/>
    <xf numFmtId="164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3" fillId="0" borderId="0" applyFont="0" applyFill="0" applyBorder="0" applyAlignment="0" applyProtection="0"/>
    <xf numFmtId="0" fontId="18" fillId="0" borderId="0"/>
    <xf numFmtId="0" fontId="71" fillId="0" borderId="0"/>
    <xf numFmtId="9" fontId="18" fillId="0" borderId="0" applyFont="0" applyFill="0" applyBorder="0" applyAlignment="0" applyProtection="0"/>
    <xf numFmtId="0" fontId="71" fillId="0" borderId="0"/>
    <xf numFmtId="0" fontId="72" fillId="0" borderId="0"/>
    <xf numFmtId="164" fontId="10" fillId="0" borderId="0" applyFont="0" applyFill="0" applyBorder="0" applyAlignment="0" applyProtection="0"/>
    <xf numFmtId="0" fontId="10" fillId="0" borderId="0"/>
    <xf numFmtId="0" fontId="73" fillId="0" borderId="0"/>
    <xf numFmtId="9" fontId="10" fillId="0" borderId="0" applyFont="0" applyFill="0" applyBorder="0" applyAlignment="0" applyProtection="0"/>
    <xf numFmtId="0" fontId="10" fillId="0" borderId="0"/>
    <xf numFmtId="0" fontId="72" fillId="0" borderId="0"/>
    <xf numFmtId="0" fontId="5" fillId="0" borderId="0"/>
    <xf numFmtId="0" fontId="74" fillId="0" borderId="0"/>
    <xf numFmtId="0" fontId="4" fillId="0" borderId="0"/>
    <xf numFmtId="0" fontId="10" fillId="0" borderId="0"/>
    <xf numFmtId="0" fontId="75" fillId="0" borderId="0" applyNumberFormat="0" applyFill="0" applyBorder="0" applyAlignment="0" applyProtection="0">
      <alignment vertical="top"/>
      <protection locked="0"/>
    </xf>
    <xf numFmtId="0" fontId="76" fillId="0" borderId="0"/>
    <xf numFmtId="9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73" fillId="0" borderId="0"/>
    <xf numFmtId="0" fontId="10" fillId="0" borderId="0"/>
    <xf numFmtId="0" fontId="18" fillId="0" borderId="0"/>
    <xf numFmtId="164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3" fillId="0" borderId="0"/>
    <xf numFmtId="0" fontId="18" fillId="0" borderId="0"/>
    <xf numFmtId="0" fontId="3" fillId="0" borderId="0"/>
    <xf numFmtId="164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84" fillId="0" borderId="6" applyNumberFormat="0" applyFill="0" applyAlignment="0" applyProtection="0"/>
    <xf numFmtId="0" fontId="85" fillId="0" borderId="7" applyNumberFormat="0" applyFill="0" applyAlignment="0" applyProtection="0"/>
    <xf numFmtId="0" fontId="86" fillId="0" borderId="8" applyNumberFormat="0" applyFill="0" applyAlignment="0" applyProtection="0"/>
    <xf numFmtId="0" fontId="86" fillId="0" borderId="0" applyNumberFormat="0" applyFill="0" applyBorder="0" applyAlignment="0" applyProtection="0"/>
    <xf numFmtId="0" fontId="87" fillId="2" borderId="0" applyNumberFormat="0" applyBorder="0" applyAlignment="0" applyProtection="0"/>
    <xf numFmtId="0" fontId="88" fillId="3" borderId="0" applyNumberFormat="0" applyBorder="0" applyAlignment="0" applyProtection="0"/>
    <xf numFmtId="0" fontId="90" fillId="5" borderId="9" applyNumberFormat="0" applyAlignment="0" applyProtection="0"/>
    <xf numFmtId="0" fontId="91" fillId="6" borderId="10" applyNumberFormat="0" applyAlignment="0" applyProtection="0"/>
    <xf numFmtId="0" fontId="92" fillId="6" borderId="9" applyNumberFormat="0" applyAlignment="0" applyProtection="0"/>
    <xf numFmtId="0" fontId="93" fillId="0" borderId="11" applyNumberFormat="0" applyFill="0" applyAlignment="0" applyProtection="0"/>
    <xf numFmtId="0" fontId="94" fillId="7" borderId="12" applyNumberFormat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14" applyNumberFormat="0" applyFill="0" applyAlignment="0" applyProtection="0"/>
    <xf numFmtId="0" fontId="9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9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9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9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9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9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99" fillId="0" borderId="0"/>
    <xf numFmtId="164" fontId="18" fillId="0" borderId="0" applyFont="0" applyFill="0" applyBorder="0" applyAlignment="0" applyProtection="0"/>
    <xf numFmtId="0" fontId="2" fillId="0" borderId="0"/>
    <xf numFmtId="0" fontId="19" fillId="0" borderId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01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76" fillId="0" borderId="0"/>
    <xf numFmtId="0" fontId="10" fillId="0" borderId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3" fillId="0" borderId="0"/>
    <xf numFmtId="0" fontId="19" fillId="0" borderId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72" fillId="0" borderId="0"/>
    <xf numFmtId="0" fontId="10" fillId="0" borderId="0"/>
    <xf numFmtId="0" fontId="19" fillId="0" borderId="0"/>
    <xf numFmtId="9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73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2" fillId="0" borderId="0"/>
    <xf numFmtId="0" fontId="18" fillId="0" borderId="0"/>
    <xf numFmtId="164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3" fillId="0" borderId="0" applyFont="0" applyFill="0" applyBorder="0" applyAlignment="0" applyProtection="0"/>
    <xf numFmtId="0" fontId="18" fillId="0" borderId="0"/>
    <xf numFmtId="0" fontId="71" fillId="0" borderId="0"/>
    <xf numFmtId="9" fontId="1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71" fillId="0" borderId="0"/>
    <xf numFmtId="0" fontId="10" fillId="0" borderId="0"/>
    <xf numFmtId="9" fontId="73" fillId="0" borderId="0" applyFont="0" applyFill="0" applyBorder="0" applyAlignment="0" applyProtection="0"/>
    <xf numFmtId="0" fontId="10" fillId="0" borderId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72" fillId="0" borderId="0"/>
    <xf numFmtId="164" fontId="10" fillId="0" borderId="0" applyFont="0" applyFill="0" applyBorder="0" applyAlignment="0" applyProtection="0"/>
    <xf numFmtId="0" fontId="73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2" fillId="0" borderId="0"/>
    <xf numFmtId="0" fontId="18" fillId="0" borderId="0"/>
    <xf numFmtId="16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3" fillId="0" borderId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2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170" fontId="10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7" fillId="0" borderId="0"/>
    <xf numFmtId="164" fontId="2" fillId="0" borderId="0" applyFont="0" applyFill="0" applyBorder="0" applyAlignment="0" applyProtection="0"/>
    <xf numFmtId="43" fontId="73" fillId="0" borderId="0" applyFont="0" applyFill="0" applyBorder="0" applyAlignment="0" applyProtection="0"/>
    <xf numFmtId="170" fontId="104" fillId="0" borderId="0" applyFont="0" applyFill="0" applyBorder="0" applyAlignment="0" applyProtection="0"/>
    <xf numFmtId="164" fontId="102" fillId="0" borderId="0" applyFont="0" applyFill="0" applyBorder="0" applyAlignment="0" applyProtection="0"/>
    <xf numFmtId="164" fontId="73" fillId="0" borderId="0" applyFont="0" applyFill="0" applyBorder="0" applyAlignment="0" applyProtection="0"/>
    <xf numFmtId="164" fontId="73" fillId="0" borderId="0" applyFont="0" applyFill="0" applyBorder="0" applyAlignment="0" applyProtection="0"/>
    <xf numFmtId="0" fontId="71" fillId="0" borderId="0"/>
    <xf numFmtId="0" fontId="10" fillId="0" borderId="0"/>
    <xf numFmtId="0" fontId="2" fillId="0" borderId="0"/>
    <xf numFmtId="0" fontId="104" fillId="0" borderId="0"/>
    <xf numFmtId="0" fontId="102" fillId="0" borderId="0"/>
    <xf numFmtId="0" fontId="72" fillId="0" borderId="0"/>
    <xf numFmtId="0" fontId="105" fillId="0" borderId="0"/>
    <xf numFmtId="9" fontId="7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6" fillId="0" borderId="0"/>
    <xf numFmtId="0" fontId="10" fillId="0" borderId="0"/>
    <xf numFmtId="9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3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6" fillId="0" borderId="0"/>
    <xf numFmtId="0" fontId="72" fillId="0" borderId="0"/>
    <xf numFmtId="43" fontId="18" fillId="0" borderId="0" applyFont="0" applyFill="0" applyBorder="0" applyAlignment="0" applyProtection="0"/>
    <xf numFmtId="0" fontId="2" fillId="0" borderId="15" applyFont="0" applyFill="0" applyAlignment="0" applyProtection="0"/>
    <xf numFmtId="0" fontId="73" fillId="0" borderId="0"/>
    <xf numFmtId="164" fontId="10" fillId="0" borderId="0" applyFont="0" applyFill="0" applyBorder="0" applyAlignment="0" applyProtection="0"/>
    <xf numFmtId="9" fontId="107" fillId="0" borderId="0" applyFont="0" applyFill="0" applyBorder="0" applyAlignment="0" applyProtection="0"/>
    <xf numFmtId="164" fontId="73" fillId="0" borderId="0" applyFont="0" applyFill="0" applyBorder="0" applyAlignment="0" applyProtection="0"/>
    <xf numFmtId="173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8" fillId="0" borderId="0"/>
    <xf numFmtId="164" fontId="102" fillId="0" borderId="0" applyFont="0" applyFill="0" applyBorder="0" applyAlignment="0" applyProtection="0"/>
    <xf numFmtId="0" fontId="77" fillId="0" borderId="0"/>
    <xf numFmtId="9" fontId="71" fillId="0" borderId="0" applyFont="0" applyFill="0" applyBorder="0" applyAlignment="0" applyProtection="0"/>
    <xf numFmtId="174" fontId="100" fillId="33" borderId="16" applyFill="0" applyBorder="0">
      <alignment horizontal="center" vertical="center" wrapText="1"/>
      <protection locked="0"/>
    </xf>
    <xf numFmtId="0" fontId="102" fillId="0" borderId="0"/>
    <xf numFmtId="43" fontId="76" fillId="0" borderId="0" applyFont="0" applyFill="0" applyBorder="0" applyAlignment="0" applyProtection="0"/>
    <xf numFmtId="0" fontId="102" fillId="0" borderId="0"/>
    <xf numFmtId="0" fontId="8" fillId="0" borderId="0"/>
    <xf numFmtId="0" fontId="2" fillId="0" borderId="15" applyFont="0" applyFill="0" applyAlignment="0" applyProtection="0"/>
    <xf numFmtId="164" fontId="10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2" fillId="0" borderId="0" applyFont="0" applyFill="0" applyBorder="0" applyAlignment="0" applyProtection="0"/>
    <xf numFmtId="0" fontId="102" fillId="0" borderId="0"/>
    <xf numFmtId="0" fontId="102" fillId="0" borderId="0"/>
    <xf numFmtId="0" fontId="72" fillId="0" borderId="0"/>
    <xf numFmtId="164" fontId="72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72" fillId="0" borderId="0"/>
    <xf numFmtId="0" fontId="72" fillId="0" borderId="0"/>
    <xf numFmtId="0" fontId="19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164" fontId="72" fillId="0" borderId="0" applyFont="0" applyFill="0" applyBorder="0" applyAlignment="0" applyProtection="0"/>
    <xf numFmtId="0" fontId="1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0" fillId="0" borderId="0"/>
    <xf numFmtId="0" fontId="10" fillId="0" borderId="0"/>
    <xf numFmtId="164" fontId="102" fillId="0" borderId="0" applyFont="0" applyFill="0" applyBorder="0" applyAlignment="0" applyProtection="0"/>
    <xf numFmtId="0" fontId="102" fillId="0" borderId="0"/>
    <xf numFmtId="0" fontId="72" fillId="0" borderId="0"/>
    <xf numFmtId="0" fontId="2" fillId="0" borderId="0"/>
    <xf numFmtId="164" fontId="10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3" fillId="0" borderId="0" applyFont="0" applyFill="0" applyBorder="0" applyAlignment="0" applyProtection="0"/>
    <xf numFmtId="0" fontId="102" fillId="0" borderId="0"/>
    <xf numFmtId="0" fontId="2" fillId="0" borderId="0"/>
    <xf numFmtId="164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9" fontId="7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6" fillId="0" borderId="0" applyFont="0" applyFill="0" applyBorder="0" applyAlignment="0" applyProtection="0"/>
    <xf numFmtId="0" fontId="76" fillId="0" borderId="0"/>
    <xf numFmtId="43" fontId="1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3" fillId="0" borderId="0" applyFont="0" applyFill="0" applyBorder="0" applyAlignment="0" applyProtection="0"/>
    <xf numFmtId="176" fontId="103" fillId="0" borderId="0" applyFont="0" applyFill="0" applyBorder="0" applyAlignment="0" applyProtection="0"/>
    <xf numFmtId="0" fontId="2" fillId="0" borderId="15" applyFont="0" applyFill="0" applyAlignment="0" applyProtection="0"/>
    <xf numFmtId="0" fontId="2" fillId="0" borderId="0"/>
    <xf numFmtId="0" fontId="10" fillId="0" borderId="0"/>
    <xf numFmtId="43" fontId="102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0" fontId="73" fillId="0" borderId="0"/>
    <xf numFmtId="9" fontId="18" fillId="0" borderId="0" applyFont="0" applyFill="0" applyBorder="0" applyAlignment="0" applyProtection="0"/>
    <xf numFmtId="0" fontId="73" fillId="0" borderId="0"/>
    <xf numFmtId="0" fontId="72" fillId="0" borderId="0"/>
    <xf numFmtId="43" fontId="73" fillId="0" borderId="0" applyFont="0" applyFill="0" applyBorder="0" applyAlignment="0" applyProtection="0"/>
    <xf numFmtId="0" fontId="73" fillId="0" borderId="0"/>
    <xf numFmtId="43" fontId="73" fillId="0" borderId="0" applyFont="0" applyFill="0" applyBorder="0" applyAlignment="0" applyProtection="0"/>
    <xf numFmtId="43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10" fillId="0" borderId="0" applyFont="0" applyFill="0" applyBorder="0" applyAlignment="0" applyProtection="0"/>
    <xf numFmtId="0" fontId="108" fillId="0" borderId="0" applyNumberFormat="0" applyFill="0" applyBorder="0" applyAlignment="0" applyProtection="0"/>
    <xf numFmtId="0" fontId="84" fillId="0" borderId="6" applyNumberFormat="0" applyFill="0" applyAlignment="0" applyProtection="0"/>
    <xf numFmtId="0" fontId="85" fillId="0" borderId="7" applyNumberFormat="0" applyFill="0" applyAlignment="0" applyProtection="0"/>
    <xf numFmtId="0" fontId="86" fillId="0" borderId="8" applyNumberFormat="0" applyFill="0" applyAlignment="0" applyProtection="0"/>
    <xf numFmtId="0" fontId="86" fillId="0" borderId="0" applyNumberFormat="0" applyFill="0" applyBorder="0" applyAlignment="0" applyProtection="0"/>
    <xf numFmtId="0" fontId="87" fillId="2" borderId="0" applyNumberFormat="0" applyBorder="0" applyAlignment="0" applyProtection="0"/>
    <xf numFmtId="0" fontId="88" fillId="3" borderId="0" applyNumberFormat="0" applyBorder="0" applyAlignment="0" applyProtection="0"/>
    <xf numFmtId="0" fontId="89" fillId="4" borderId="0" applyNumberFormat="0" applyBorder="0" applyAlignment="0" applyProtection="0"/>
    <xf numFmtId="0" fontId="90" fillId="5" borderId="9" applyNumberFormat="0" applyAlignment="0" applyProtection="0"/>
    <xf numFmtId="0" fontId="91" fillId="6" borderId="10" applyNumberFormat="0" applyAlignment="0" applyProtection="0"/>
    <xf numFmtId="0" fontId="92" fillId="6" borderId="9" applyNumberFormat="0" applyAlignment="0" applyProtection="0"/>
    <xf numFmtId="0" fontId="93" fillId="0" borderId="11" applyNumberFormat="0" applyFill="0" applyAlignment="0" applyProtection="0"/>
    <xf numFmtId="0" fontId="94" fillId="7" borderId="12" applyNumberFormat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14" applyNumberFormat="0" applyFill="0" applyAlignment="0" applyProtection="0"/>
    <xf numFmtId="0" fontId="9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98" fillId="32" borderId="0" applyNumberFormat="0" applyBorder="0" applyAlignment="0" applyProtection="0"/>
    <xf numFmtId="164" fontId="72" fillId="0" borderId="0" applyFont="0" applyFill="0" applyBorder="0" applyAlignment="0" applyProtection="0"/>
    <xf numFmtId="0" fontId="2" fillId="0" borderId="0"/>
    <xf numFmtId="9" fontId="7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72" fillId="0" borderId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0" borderId="0"/>
    <xf numFmtId="9" fontId="72" fillId="0" borderId="0" applyFont="0" applyFill="0" applyBorder="0" applyAlignment="0" applyProtection="0"/>
    <xf numFmtId="0" fontId="2" fillId="0" borderId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10" fillId="0" borderId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9" fontId="2" fillId="0" borderId="0" applyFont="0" applyFill="0" applyBorder="0" applyAlignment="0" applyProtection="0"/>
    <xf numFmtId="0" fontId="2" fillId="0" borderId="15" applyFont="0" applyFill="0" applyAlignment="0" applyProtection="0"/>
    <xf numFmtId="0" fontId="2" fillId="0" borderId="15" applyFont="0" applyFill="0" applyProtection="0">
      <alignment horizontal="center" vertical="center" wrapText="1"/>
    </xf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76" fillId="0" borderId="0"/>
    <xf numFmtId="43" fontId="76" fillId="0" borderId="0" applyFont="0" applyFill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0"/>
    <xf numFmtId="0" fontId="2" fillId="8" borderId="13" applyNumberFormat="0" applyFont="0" applyAlignment="0" applyProtection="0"/>
    <xf numFmtId="0" fontId="2" fillId="0" borderId="15" applyFon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9" fontId="2" fillId="0" borderId="0" applyFont="0" applyFill="0" applyBorder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10" fillId="0" borderId="0"/>
    <xf numFmtId="0" fontId="2" fillId="0" borderId="15" applyFont="0" applyFill="0" applyAlignment="0" applyProtection="0"/>
    <xf numFmtId="0" fontId="2" fillId="0" borderId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0"/>
    <xf numFmtId="0" fontId="2" fillId="8" borderId="13" applyNumberFormat="0" applyFont="0" applyAlignment="0" applyProtection="0"/>
    <xf numFmtId="0" fontId="2" fillId="0" borderId="15" applyFon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9" fontId="2" fillId="0" borderId="0" applyFont="0" applyFill="0" applyBorder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10" fillId="0" borderId="0"/>
    <xf numFmtId="0" fontId="2" fillId="0" borderId="15" applyFont="0" applyFill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9" fontId="2" fillId="0" borderId="0" applyFont="0" applyFill="0" applyBorder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0"/>
    <xf numFmtId="0" fontId="2" fillId="8" borderId="13" applyNumberFormat="0" applyFont="0" applyAlignment="0" applyProtection="0"/>
    <xf numFmtId="0" fontId="2" fillId="0" borderId="15" applyFon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9" fontId="2" fillId="0" borderId="0" applyFont="0" applyFill="0" applyBorder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10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0"/>
    <xf numFmtId="0" fontId="2" fillId="8" borderId="13" applyNumberFormat="0" applyFont="0" applyAlignment="0" applyProtection="0"/>
    <xf numFmtId="0" fontId="2" fillId="0" borderId="15" applyFon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9" fontId="2" fillId="0" borderId="0" applyFont="0" applyFill="0" applyBorder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0"/>
    <xf numFmtId="0" fontId="2" fillId="8" borderId="13" applyNumberFormat="0" applyFont="0" applyAlignment="0" applyProtection="0"/>
    <xf numFmtId="0" fontId="2" fillId="0" borderId="15" applyFon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9" fontId="2" fillId="0" borderId="0" applyFont="0" applyFill="0" applyBorder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0"/>
    <xf numFmtId="0" fontId="2" fillId="8" borderId="13" applyNumberFormat="0" applyFont="0" applyAlignment="0" applyProtection="0"/>
    <xf numFmtId="0" fontId="2" fillId="0" borderId="15" applyFon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9" fontId="2" fillId="0" borderId="0" applyFont="0" applyFill="0" applyBorder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9" fontId="2" fillId="0" borderId="0" applyFont="0" applyFill="0" applyBorder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0"/>
    <xf numFmtId="0" fontId="2" fillId="8" borderId="13" applyNumberFormat="0" applyFont="0" applyAlignment="0" applyProtection="0"/>
    <xf numFmtId="0" fontId="2" fillId="0" borderId="15" applyFon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9" fontId="2" fillId="0" borderId="0" applyFont="0" applyFill="0" applyBorder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0"/>
    <xf numFmtId="164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73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04" fillId="0" borderId="0" applyFont="0" applyFill="0" applyBorder="0" applyAlignment="0" applyProtection="0"/>
    <xf numFmtId="164" fontId="102" fillId="0" borderId="0" applyFont="0" applyFill="0" applyBorder="0" applyAlignment="0" applyProtection="0"/>
    <xf numFmtId="164" fontId="73" fillId="0" borderId="0" applyFont="0" applyFill="0" applyBorder="0" applyAlignment="0" applyProtection="0"/>
    <xf numFmtId="0" fontId="10" fillId="0" borderId="0"/>
    <xf numFmtId="0" fontId="2" fillId="0" borderId="0"/>
    <xf numFmtId="0" fontId="104" fillId="0" borderId="0"/>
    <xf numFmtId="0" fontId="10" fillId="0" borderId="0"/>
    <xf numFmtId="0" fontId="102" fillId="0" borderId="0"/>
    <xf numFmtId="0" fontId="72" fillId="0" borderId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3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08" fillId="0" borderId="0" applyNumberFormat="0" applyFill="0" applyBorder="0" applyAlignment="0" applyProtection="0"/>
    <xf numFmtId="0" fontId="89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0"/>
    <xf numFmtId="0" fontId="2" fillId="8" borderId="13" applyNumberFormat="0" applyFont="0" applyAlignment="0" applyProtection="0"/>
    <xf numFmtId="0" fontId="2" fillId="0" borderId="15" applyFont="0" applyFill="0" applyAlignment="0" applyProtection="0"/>
    <xf numFmtId="0" fontId="109" fillId="0" borderId="0" applyNumberFormat="0" applyFill="0" applyBorder="0" applyAlignment="0" applyProtection="0"/>
    <xf numFmtId="0" fontId="2" fillId="0" borderId="0"/>
    <xf numFmtId="0" fontId="2" fillId="0" borderId="0"/>
    <xf numFmtId="9" fontId="72" fillId="0" borderId="0" applyFont="0" applyFill="0" applyBorder="0" applyAlignment="0" applyProtection="0"/>
    <xf numFmtId="0" fontId="2" fillId="0" borderId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10" fillId="0" borderId="0"/>
    <xf numFmtId="0" fontId="75" fillId="0" borderId="0" applyNumberFormat="0" applyFill="0" applyBorder="0" applyAlignment="0" applyProtection="0">
      <alignment vertical="top"/>
      <protection locked="0"/>
    </xf>
    <xf numFmtId="164" fontId="10" fillId="0" borderId="0" applyFont="0" applyFill="0" applyBorder="0" applyAlignment="0" applyProtection="0"/>
    <xf numFmtId="0" fontId="19" fillId="0" borderId="0"/>
    <xf numFmtId="43" fontId="78" fillId="0" borderId="0" applyFont="0" applyFill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7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0"/>
    <xf numFmtId="0" fontId="2" fillId="8" borderId="13" applyNumberFormat="0" applyFont="0" applyAlignment="0" applyProtection="0"/>
    <xf numFmtId="0" fontId="2" fillId="0" borderId="15" applyFon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72" fillId="0" borderId="0"/>
    <xf numFmtId="0" fontId="110" fillId="0" borderId="0" applyNumberFormat="0" applyFill="0" applyBorder="0" applyAlignment="0" applyProtection="0"/>
    <xf numFmtId="0" fontId="111" fillId="0" borderId="6" applyNumberFormat="0" applyFill="0" applyAlignment="0" applyProtection="0"/>
    <xf numFmtId="0" fontId="112" fillId="0" borderId="7" applyNumberFormat="0" applyFill="0" applyAlignment="0" applyProtection="0"/>
    <xf numFmtId="0" fontId="113" fillId="0" borderId="8" applyNumberFormat="0" applyFill="0" applyAlignment="0" applyProtection="0"/>
    <xf numFmtId="0" fontId="113" fillId="0" borderId="0" applyNumberFormat="0" applyFill="0" applyBorder="0" applyAlignment="0" applyProtection="0"/>
    <xf numFmtId="0" fontId="114" fillId="2" borderId="0" applyNumberFormat="0" applyBorder="0" applyAlignment="0" applyProtection="0"/>
    <xf numFmtId="0" fontId="115" fillId="3" borderId="0" applyNumberFormat="0" applyBorder="0" applyAlignment="0" applyProtection="0"/>
    <xf numFmtId="0" fontId="116" fillId="4" borderId="0" applyNumberFormat="0" applyBorder="0" applyAlignment="0" applyProtection="0"/>
    <xf numFmtId="0" fontId="117" fillId="5" borderId="9" applyNumberFormat="0" applyAlignment="0" applyProtection="0"/>
    <xf numFmtId="0" fontId="118" fillId="6" borderId="10" applyNumberFormat="0" applyAlignment="0" applyProtection="0"/>
    <xf numFmtId="0" fontId="119" fillId="6" borderId="9" applyNumberFormat="0" applyAlignment="0" applyProtection="0"/>
    <xf numFmtId="0" fontId="120" fillId="0" borderId="11" applyNumberFormat="0" applyFill="0" applyAlignment="0" applyProtection="0"/>
    <xf numFmtId="0" fontId="121" fillId="7" borderId="12" applyNumberFormat="0" applyAlignment="0" applyProtection="0"/>
    <xf numFmtId="0" fontId="122" fillId="0" borderId="0" applyNumberFormat="0" applyFill="0" applyBorder="0" applyAlignment="0" applyProtection="0"/>
    <xf numFmtId="0" fontId="72" fillId="8" borderId="13" applyNumberFormat="0" applyFont="0" applyAlignment="0" applyProtection="0"/>
    <xf numFmtId="0" fontId="123" fillId="0" borderId="0" applyNumberFormat="0" applyFill="0" applyBorder="0" applyAlignment="0" applyProtection="0"/>
    <xf numFmtId="0" fontId="124" fillId="0" borderId="14" applyNumberFormat="0" applyFill="0" applyAlignment="0" applyProtection="0"/>
    <xf numFmtId="0" fontId="125" fillId="9" borderId="0" applyNumberFormat="0" applyBorder="0" applyAlignment="0" applyProtection="0"/>
    <xf numFmtId="0" fontId="72" fillId="10" borderId="0" applyNumberFormat="0" applyBorder="0" applyAlignment="0" applyProtection="0"/>
    <xf numFmtId="0" fontId="72" fillId="11" borderId="0" applyNumberFormat="0" applyBorder="0" applyAlignment="0" applyProtection="0"/>
    <xf numFmtId="0" fontId="72" fillId="12" borderId="0" applyNumberFormat="0" applyBorder="0" applyAlignment="0" applyProtection="0"/>
    <xf numFmtId="0" fontId="125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5" borderId="0" applyNumberFormat="0" applyBorder="0" applyAlignment="0" applyProtection="0"/>
    <xf numFmtId="0" fontId="72" fillId="16" borderId="0" applyNumberFormat="0" applyBorder="0" applyAlignment="0" applyProtection="0"/>
    <xf numFmtId="0" fontId="125" fillId="17" borderId="0" applyNumberFormat="0" applyBorder="0" applyAlignment="0" applyProtection="0"/>
    <xf numFmtId="0" fontId="72" fillId="18" borderId="0" applyNumberFormat="0" applyBorder="0" applyAlignment="0" applyProtection="0"/>
    <xf numFmtId="0" fontId="72" fillId="19" borderId="0" applyNumberFormat="0" applyBorder="0" applyAlignment="0" applyProtection="0"/>
    <xf numFmtId="0" fontId="72" fillId="20" borderId="0" applyNumberFormat="0" applyBorder="0" applyAlignment="0" applyProtection="0"/>
    <xf numFmtId="0" fontId="125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3" borderId="0" applyNumberFormat="0" applyBorder="0" applyAlignment="0" applyProtection="0"/>
    <xf numFmtId="0" fontId="72" fillId="24" borderId="0" applyNumberFormat="0" applyBorder="0" applyAlignment="0" applyProtection="0"/>
    <xf numFmtId="0" fontId="125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125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1" borderId="0" applyNumberFormat="0" applyBorder="0" applyAlignment="0" applyProtection="0"/>
    <xf numFmtId="0" fontId="72" fillId="32" borderId="0" applyNumberFormat="0" applyBorder="0" applyAlignment="0" applyProtection="0"/>
    <xf numFmtId="0" fontId="7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43" fontId="10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73" fillId="0" borderId="0" applyFont="0" applyFill="0" applyBorder="0" applyAlignment="0" applyProtection="0"/>
    <xf numFmtId="0" fontId="2" fillId="0" borderId="15" applyFont="0" applyFill="0" applyAlignment="0" applyProtection="0"/>
    <xf numFmtId="0" fontId="72" fillId="0" borderId="0"/>
    <xf numFmtId="0" fontId="18" fillId="0" borderId="0"/>
    <xf numFmtId="0" fontId="102" fillId="0" borderId="0"/>
    <xf numFmtId="43" fontId="10" fillId="0" borderId="0" applyFont="0" applyFill="0" applyBorder="0" applyAlignment="0" applyProtection="0"/>
    <xf numFmtId="0" fontId="1" fillId="0" borderId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0" fontId="1" fillId="0" borderId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15" applyFont="0" applyFill="0" applyAlignment="0" applyProtection="0"/>
    <xf numFmtId="164" fontId="102" fillId="0" borderId="0" applyFont="0" applyFill="0" applyBorder="0" applyAlignment="0" applyProtection="0"/>
    <xf numFmtId="0" fontId="1" fillId="0" borderId="15" applyFont="0" applyFill="0" applyAlignment="0" applyProtection="0"/>
    <xf numFmtId="164" fontId="10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2" fillId="0" borderId="0" applyFont="0" applyFill="0" applyBorder="0" applyAlignment="0" applyProtection="0"/>
    <xf numFmtId="164" fontId="102" fillId="0" borderId="0" applyFont="0" applyFill="0" applyBorder="0" applyAlignment="0" applyProtection="0"/>
    <xf numFmtId="0" fontId="1" fillId="0" borderId="0"/>
    <xf numFmtId="164" fontId="10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3" fillId="0" borderId="0" applyFont="0" applyFill="0" applyBorder="0" applyAlignment="0" applyProtection="0"/>
    <xf numFmtId="0" fontId="1" fillId="0" borderId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15" applyFont="0" applyFill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7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8" borderId="13" applyNumberFormat="0" applyFont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0"/>
    <xf numFmtId="0" fontId="1" fillId="8" borderId="1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9" fontId="1" fillId="0" borderId="0" applyFont="0" applyFill="0" applyBorder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0"/>
    <xf numFmtId="0" fontId="1" fillId="8" borderId="13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0"/>
    <xf numFmtId="0" fontId="1" fillId="8" borderId="13" applyNumberFormat="0" applyFont="0" applyAlignment="0" applyProtection="0"/>
    <xf numFmtId="0" fontId="1" fillId="0" borderId="15" applyFon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9" fontId="1" fillId="0" borderId="0" applyFont="0" applyFill="0" applyBorder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0"/>
    <xf numFmtId="0" fontId="1" fillId="8" borderId="13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0"/>
    <xf numFmtId="0" fontId="1" fillId="8" borderId="13" applyNumberFormat="0" applyFont="0" applyAlignment="0" applyProtection="0"/>
    <xf numFmtId="0" fontId="1" fillId="0" borderId="15" applyFon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9" fontId="1" fillId="0" borderId="0" applyFont="0" applyFill="0" applyBorder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8" borderId="13" applyNumberFormat="0" applyFont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9" fontId="1" fillId="0" borderId="0" applyFont="0" applyFill="0" applyBorder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0"/>
    <xf numFmtId="0" fontId="1" fillId="8" borderId="13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0"/>
    <xf numFmtId="0" fontId="1" fillId="8" borderId="13" applyNumberFormat="0" applyFont="0" applyAlignment="0" applyProtection="0"/>
    <xf numFmtId="0" fontId="1" fillId="0" borderId="15" applyFon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9" fontId="1" fillId="0" borderId="0" applyFont="0" applyFill="0" applyBorder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3" applyNumberFormat="0" applyFont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0"/>
    <xf numFmtId="0" fontId="1" fillId="8" borderId="13" applyNumberFormat="0" applyFont="0" applyAlignment="0" applyProtection="0"/>
    <xf numFmtId="0" fontId="1" fillId="0" borderId="15" applyFon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9" fontId="1" fillId="0" borderId="0" applyFont="0" applyFill="0" applyBorder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0"/>
    <xf numFmtId="0" fontId="1" fillId="8" borderId="13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0"/>
    <xf numFmtId="0" fontId="1" fillId="8" borderId="13" applyNumberFormat="0" applyFont="0" applyAlignment="0" applyProtection="0"/>
    <xf numFmtId="0" fontId="1" fillId="0" borderId="15" applyFon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9" fontId="1" fillId="0" borderId="0" applyFont="0" applyFill="0" applyBorder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0"/>
    <xf numFmtId="0" fontId="1" fillId="8" borderId="13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0"/>
    <xf numFmtId="0" fontId="1" fillId="8" borderId="13" applyNumberFormat="0" applyFont="0" applyAlignment="0" applyProtection="0"/>
    <xf numFmtId="0" fontId="1" fillId="0" borderId="15" applyFon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9" fontId="1" fillId="0" borderId="0" applyFont="0" applyFill="0" applyBorder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8" borderId="13" applyNumberFormat="0" applyFont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9" fontId="1" fillId="0" borderId="0" applyFont="0" applyFill="0" applyBorder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0"/>
    <xf numFmtId="0" fontId="1" fillId="8" borderId="13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0"/>
    <xf numFmtId="0" fontId="1" fillId="8" borderId="13" applyNumberFormat="0" applyFont="0" applyAlignment="0" applyProtection="0"/>
    <xf numFmtId="0" fontId="1" fillId="0" borderId="15" applyFon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9" fontId="1" fillId="0" borderId="0" applyFont="0" applyFill="0" applyBorder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2" fillId="0" borderId="0" applyFont="0" applyFill="0" applyBorder="0" applyAlignment="0" applyProtection="0"/>
    <xf numFmtId="164" fontId="7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3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8" borderId="13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0"/>
    <xf numFmtId="0" fontId="1" fillId="8" borderId="13" applyNumberFormat="0" applyFont="0" applyAlignment="0" applyProtection="0"/>
    <xf numFmtId="0" fontId="1" fillId="0" borderId="15" applyFon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164" fontId="10" fillId="0" borderId="0" applyFont="0" applyFill="0" applyBorder="0" applyAlignment="0" applyProtection="0"/>
    <xf numFmtId="0" fontId="1" fillId="0" borderId="0"/>
    <xf numFmtId="0" fontId="1" fillId="8" borderId="13" applyNumberFormat="0" applyFont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0"/>
    <xf numFmtId="0" fontId="1" fillId="8" borderId="13" applyNumberFormat="0" applyFont="0" applyAlignment="0" applyProtection="0"/>
    <xf numFmtId="0" fontId="1" fillId="0" borderId="15" applyFon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164" fontId="43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" fillId="0" borderId="15" applyFont="0" applyFill="0" applyAlignment="0" applyProtection="0"/>
  </cellStyleXfs>
  <cellXfs count="330">
    <xf numFmtId="0" fontId="0" fillId="0" borderId="0" xfId="0"/>
    <xf numFmtId="0" fontId="13" fillId="0" borderId="0" xfId="0" applyFont="1"/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left" wrapText="1"/>
    </xf>
    <xf numFmtId="0" fontId="15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165" fontId="13" fillId="0" borderId="0" xfId="0" applyNumberFormat="1" applyFont="1" applyAlignment="1">
      <alignment horizontal="right"/>
    </xf>
    <xf numFmtId="165" fontId="13" fillId="0" borderId="0" xfId="0" applyNumberFormat="1" applyFont="1"/>
    <xf numFmtId="0" fontId="13" fillId="0" borderId="0" xfId="0" applyFont="1" applyAlignment="1">
      <alignment horizontal="left" vertical="center" wrapText="1"/>
    </xf>
    <xf numFmtId="165" fontId="1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right"/>
    </xf>
    <xf numFmtId="37" fontId="13" fillId="0" borderId="0" xfId="0" applyNumberFormat="1" applyFont="1" applyAlignment="1">
      <alignment horizontal="right"/>
    </xf>
    <xf numFmtId="165" fontId="12" fillId="0" borderId="2" xfId="0" applyNumberFormat="1" applyFont="1" applyBorder="1" applyAlignment="1">
      <alignment horizontal="right"/>
    </xf>
    <xf numFmtId="0" fontId="16" fillId="0" borderId="0" xfId="0" applyFont="1" applyAlignment="1">
      <alignment horizontal="left" vertical="center"/>
    </xf>
    <xf numFmtId="166" fontId="12" fillId="0" borderId="0" xfId="0" applyNumberFormat="1" applyFont="1" applyAlignment="1">
      <alignment horizontal="right"/>
    </xf>
    <xf numFmtId="165" fontId="12" fillId="0" borderId="0" xfId="0" applyNumberFormat="1" applyFont="1" applyAlignment="1">
      <alignment horizontal="right"/>
    </xf>
    <xf numFmtId="165" fontId="13" fillId="0" borderId="1" xfId="0" applyNumberFormat="1" applyFont="1" applyBorder="1" applyAlignment="1">
      <alignment horizontal="right"/>
    </xf>
    <xf numFmtId="0" fontId="6" fillId="0" borderId="0" xfId="0" applyFont="1" applyAlignment="1">
      <alignment horizontal="center"/>
    </xf>
    <xf numFmtId="167" fontId="13" fillId="0" borderId="0" xfId="11" applyNumberFormat="1" applyFont="1" applyFill="1" applyBorder="1"/>
    <xf numFmtId="0" fontId="18" fillId="0" borderId="0" xfId="0" applyFont="1" applyAlignment="1">
      <alignment horizontal="center"/>
    </xf>
    <xf numFmtId="167" fontId="13" fillId="0" borderId="0" xfId="0" applyNumberFormat="1" applyFont="1"/>
    <xf numFmtId="0" fontId="20" fillId="0" borderId="0" xfId="0" applyFont="1" applyAlignment="1">
      <alignment horizontal="center"/>
    </xf>
    <xf numFmtId="165" fontId="16" fillId="0" borderId="0" xfId="11" applyNumberFormat="1" applyFont="1" applyFill="1" applyBorder="1" applyAlignment="1"/>
    <xf numFmtId="165" fontId="20" fillId="0" borderId="0" xfId="0" applyNumberFormat="1" applyFont="1" applyAlignment="1">
      <alignment horizontal="center"/>
    </xf>
    <xf numFmtId="0" fontId="19" fillId="0" borderId="0" xfId="6" applyFont="1" applyAlignment="1">
      <alignment horizontal="center"/>
    </xf>
    <xf numFmtId="165" fontId="19" fillId="0" borderId="0" xfId="6" applyNumberFormat="1" applyFont="1" applyAlignment="1">
      <alignment horizontal="center" vertical="center"/>
    </xf>
    <xf numFmtId="0" fontId="19" fillId="0" borderId="0" xfId="6" applyFont="1" applyAlignment="1">
      <alignment horizontal="center" vertical="center"/>
    </xf>
    <xf numFmtId="0" fontId="19" fillId="0" borderId="0" xfId="6" applyFont="1" applyAlignment="1">
      <alignment horizontal="left" vertical="center"/>
    </xf>
    <xf numFmtId="165" fontId="19" fillId="0" borderId="0" xfId="0" applyNumberFormat="1" applyFont="1" applyAlignment="1">
      <alignment horizontal="right"/>
    </xf>
    <xf numFmtId="0" fontId="21" fillId="0" borderId="0" xfId="0" applyFont="1" applyAlignment="1">
      <alignment horizontal="left" vertical="center"/>
    </xf>
    <xf numFmtId="0" fontId="8" fillId="0" borderId="0" xfId="6" applyFont="1" applyAlignment="1">
      <alignment horizontal="center" vertical="center"/>
    </xf>
    <xf numFmtId="165" fontId="13" fillId="0" borderId="0" xfId="6" applyNumberFormat="1" applyFont="1" applyAlignment="1">
      <alignment horizontal="right" vertical="center" wrapText="1"/>
    </xf>
    <xf numFmtId="0" fontId="22" fillId="0" borderId="0" xfId="0" applyFont="1"/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right" vertical="center" wrapText="1"/>
    </xf>
    <xf numFmtId="0" fontId="15" fillId="0" borderId="0" xfId="0" applyFont="1"/>
    <xf numFmtId="0" fontId="15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0" fontId="15" fillId="0" borderId="0" xfId="1" applyFont="1" applyAlignment="1">
      <alignment horizontal="left"/>
    </xf>
    <xf numFmtId="0" fontId="23" fillId="0" borderId="0" xfId="0" applyFont="1" applyAlignment="1">
      <alignment horizontal="left" vertical="center" wrapText="1"/>
    </xf>
    <xf numFmtId="0" fontId="27" fillId="0" borderId="0" xfId="1" applyFont="1" applyAlignment="1">
      <alignment vertical="center"/>
    </xf>
    <xf numFmtId="0" fontId="25" fillId="0" borderId="0" xfId="1" applyFont="1" applyAlignment="1">
      <alignment horizontal="right" vertical="center"/>
    </xf>
    <xf numFmtId="0" fontId="27" fillId="0" borderId="0" xfId="1" applyFont="1" applyAlignment="1">
      <alignment horizontal="center" vertical="center"/>
    </xf>
    <xf numFmtId="0" fontId="8" fillId="0" borderId="0" xfId="0" applyFont="1"/>
    <xf numFmtId="0" fontId="27" fillId="0" borderId="0" xfId="0" applyFont="1"/>
    <xf numFmtId="0" fontId="28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left" vertical="center" wrapText="1"/>
    </xf>
    <xf numFmtId="165" fontId="28" fillId="0" borderId="1" xfId="0" applyNumberFormat="1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 wrapText="1"/>
    </xf>
    <xf numFmtId="165" fontId="28" fillId="0" borderId="0" xfId="0" applyNumberFormat="1" applyFont="1" applyAlignment="1">
      <alignment horizontal="left" vertical="center"/>
    </xf>
    <xf numFmtId="0" fontId="30" fillId="0" borderId="0" xfId="0" applyFont="1" applyAlignment="1">
      <alignment horizontal="left" vertical="center" wrapText="1"/>
    </xf>
    <xf numFmtId="165" fontId="31" fillId="0" borderId="0" xfId="0" applyNumberFormat="1" applyFont="1" applyAlignment="1">
      <alignment horizontal="left" vertical="center"/>
    </xf>
    <xf numFmtId="0" fontId="31" fillId="0" borderId="0" xfId="0" applyFont="1" applyAlignment="1">
      <alignment vertical="center"/>
    </xf>
    <xf numFmtId="165" fontId="8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 wrapText="1"/>
    </xf>
    <xf numFmtId="165" fontId="28" fillId="0" borderId="0" xfId="0" applyNumberFormat="1" applyFont="1" applyAlignment="1">
      <alignment horizontal="center"/>
    </xf>
    <xf numFmtId="0" fontId="31" fillId="0" borderId="0" xfId="0" applyFont="1" applyAlignment="1">
      <alignment horizontal="left" vertical="center"/>
    </xf>
    <xf numFmtId="0" fontId="30" fillId="0" borderId="0" xfId="0" applyFont="1" applyAlignment="1">
      <alignment horizontal="center" wrapText="1"/>
    </xf>
    <xf numFmtId="165" fontId="32" fillId="0" borderId="0" xfId="0" applyNumberFormat="1" applyFont="1" applyAlignment="1">
      <alignment horizontal="right"/>
    </xf>
    <xf numFmtId="0" fontId="19" fillId="0" borderId="0" xfId="1" applyFont="1" applyAlignment="1">
      <alignment vertical="center"/>
    </xf>
    <xf numFmtId="3" fontId="0" fillId="0" borderId="0" xfId="0" applyNumberFormat="1"/>
    <xf numFmtId="0" fontId="19" fillId="0" borderId="0" xfId="1" applyFont="1" applyAlignment="1">
      <alignment vertical="center" wrapText="1"/>
    </xf>
    <xf numFmtId="0" fontId="31" fillId="0" borderId="0" xfId="0" applyFont="1"/>
    <xf numFmtId="165" fontId="28" fillId="0" borderId="2" xfId="7" applyNumberFormat="1" applyFont="1" applyBorder="1" applyAlignment="1">
      <alignment horizontal="right" vertical="center"/>
    </xf>
    <xf numFmtId="165" fontId="28" fillId="0" borderId="0" xfId="7" applyNumberFormat="1" applyFont="1" applyAlignment="1">
      <alignment horizontal="right" vertical="center"/>
    </xf>
    <xf numFmtId="165" fontId="31" fillId="0" borderId="0" xfId="0" applyNumberFormat="1" applyFont="1" applyAlignment="1">
      <alignment horizontal="right"/>
    </xf>
    <xf numFmtId="165" fontId="28" fillId="0" borderId="3" xfId="7" applyNumberFormat="1" applyFont="1" applyBorder="1" applyAlignment="1">
      <alignment vertical="center"/>
    </xf>
    <xf numFmtId="165" fontId="8" fillId="0" borderId="0" xfId="0" applyNumberFormat="1" applyFont="1" applyAlignment="1">
      <alignment horizontal="right" vertical="center"/>
    </xf>
    <xf numFmtId="0" fontId="28" fillId="0" borderId="0" xfId="6" applyFont="1" applyAlignment="1">
      <alignment horizontal="left" vertical="center" wrapText="1"/>
    </xf>
    <xf numFmtId="0" fontId="33" fillId="0" borderId="0" xfId="0" applyFont="1" applyAlignment="1">
      <alignment horizontal="center" wrapText="1"/>
    </xf>
    <xf numFmtId="165" fontId="28" fillId="0" borderId="2" xfId="7" applyNumberFormat="1" applyFont="1" applyBorder="1" applyAlignment="1">
      <alignment vertical="center"/>
    </xf>
    <xf numFmtId="165" fontId="28" fillId="0" borderId="0" xfId="7" applyNumberFormat="1" applyFont="1" applyAlignment="1">
      <alignment vertical="center"/>
    </xf>
    <xf numFmtId="0" fontId="28" fillId="0" borderId="0" xfId="6" applyFont="1" applyAlignment="1">
      <alignment horizontal="left" vertical="center"/>
    </xf>
    <xf numFmtId="165" fontId="28" fillId="0" borderId="1" xfId="7" applyNumberFormat="1" applyFont="1" applyBorder="1" applyAlignment="1">
      <alignment vertical="center"/>
    </xf>
    <xf numFmtId="0" fontId="6" fillId="0" borderId="0" xfId="1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165" fontId="0" fillId="0" borderId="0" xfId="0" applyNumberFormat="1"/>
    <xf numFmtId="0" fontId="34" fillId="0" borderId="0" xfId="0" applyFont="1" applyAlignment="1">
      <alignment horizontal="center" wrapText="1"/>
    </xf>
    <xf numFmtId="165" fontId="35" fillId="0" borderId="0" xfId="0" applyNumberFormat="1" applyFont="1" applyAlignment="1">
      <alignment horizontal="right"/>
    </xf>
    <xf numFmtId="0" fontId="13" fillId="0" borderId="0" xfId="1" applyFont="1" applyAlignment="1">
      <alignment horizontal="left" vertical="center" wrapText="1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center" wrapText="1"/>
    </xf>
    <xf numFmtId="0" fontId="39" fillId="0" borderId="0" xfId="0" applyFont="1" applyAlignment="1">
      <alignment horizontal="left" vertical="center"/>
    </xf>
    <xf numFmtId="0" fontId="31" fillId="0" borderId="0" xfId="0" applyFont="1" applyAlignment="1">
      <alignment horizontal="center"/>
    </xf>
    <xf numFmtId="165" fontId="31" fillId="0" borderId="0" xfId="0" applyNumberFormat="1" applyFont="1"/>
    <xf numFmtId="165" fontId="23" fillId="0" borderId="0" xfId="0" applyNumberFormat="1" applyFont="1" applyAlignment="1">
      <alignment horizontal="left" vertical="center" wrapText="1"/>
    </xf>
    <xf numFmtId="165" fontId="8" fillId="0" borderId="0" xfId="0" applyNumberFormat="1" applyFont="1" applyAlignment="1">
      <alignment horizontal="center"/>
    </xf>
    <xf numFmtId="3" fontId="40" fillId="0" borderId="0" xfId="0" applyNumberFormat="1" applyFont="1" applyAlignment="1">
      <alignment horizontal="right"/>
    </xf>
    <xf numFmtId="0" fontId="19" fillId="0" borderId="0" xfId="8" applyFont="1" applyAlignment="1">
      <alignment vertical="center"/>
    </xf>
    <xf numFmtId="0" fontId="19" fillId="0" borderId="0" xfId="2" applyFont="1" applyAlignment="1">
      <alignment vertical="center"/>
    </xf>
    <xf numFmtId="49" fontId="41" fillId="0" borderId="0" xfId="3" applyNumberFormat="1" applyFont="1" applyAlignment="1">
      <alignment horizontal="right" vertical="center" wrapText="1"/>
    </xf>
    <xf numFmtId="0" fontId="19" fillId="0" borderId="0" xfId="2" applyFont="1"/>
    <xf numFmtId="15" fontId="42" fillId="0" borderId="0" xfId="1" applyNumberFormat="1" applyFont="1" applyAlignment="1">
      <alignment horizontal="center" vertical="center" wrapText="1"/>
    </xf>
    <xf numFmtId="165" fontId="41" fillId="0" borderId="0" xfId="3" applyNumberFormat="1" applyFont="1" applyAlignment="1">
      <alignment horizontal="right" vertical="center" wrapText="1"/>
    </xf>
    <xf numFmtId="0" fontId="43" fillId="0" borderId="0" xfId="2" applyFont="1" applyAlignment="1">
      <alignment horizontal="center"/>
    </xf>
    <xf numFmtId="165" fontId="19" fillId="0" borderId="0" xfId="2" applyNumberFormat="1" applyFont="1"/>
    <xf numFmtId="0" fontId="17" fillId="0" borderId="0" xfId="2" applyFont="1"/>
    <xf numFmtId="165" fontId="17" fillId="0" borderId="2" xfId="5" applyNumberFormat="1" applyFont="1" applyBorder="1" applyAlignment="1">
      <alignment horizontal="right"/>
    </xf>
    <xf numFmtId="165" fontId="17" fillId="0" borderId="1" xfId="5" applyNumberFormat="1" applyFont="1" applyBorder="1" applyAlignment="1">
      <alignment horizontal="right"/>
    </xf>
    <xf numFmtId="165" fontId="17" fillId="0" borderId="4" xfId="5" applyNumberFormat="1" applyFont="1" applyBorder="1" applyAlignment="1">
      <alignment horizontal="right"/>
    </xf>
    <xf numFmtId="165" fontId="19" fillId="0" borderId="0" xfId="2" applyNumberFormat="1" applyFont="1" applyAlignment="1">
      <alignment horizontal="right"/>
    </xf>
    <xf numFmtId="0" fontId="19" fillId="0" borderId="0" xfId="2" applyFont="1" applyAlignment="1">
      <alignment horizontal="center"/>
    </xf>
    <xf numFmtId="0" fontId="44" fillId="0" borderId="0" xfId="0" applyFont="1"/>
    <xf numFmtId="0" fontId="44" fillId="0" borderId="0" xfId="0" applyFont="1" applyAlignment="1">
      <alignment horizontal="right"/>
    </xf>
    <xf numFmtId="0" fontId="44" fillId="0" borderId="0" xfId="1" applyFont="1" applyAlignment="1">
      <alignment horizontal="left" vertical="center"/>
    </xf>
    <xf numFmtId="0" fontId="44" fillId="0" borderId="0" xfId="1" applyFont="1" applyAlignment="1">
      <alignment horizontal="right" vertical="center"/>
    </xf>
    <xf numFmtId="0" fontId="45" fillId="0" borderId="0" xfId="1" applyFont="1" applyAlignment="1">
      <alignment vertical="center"/>
    </xf>
    <xf numFmtId="0" fontId="46" fillId="0" borderId="0" xfId="2" applyFont="1"/>
    <xf numFmtId="0" fontId="19" fillId="0" borderId="0" xfId="3" applyFont="1" applyAlignment="1">
      <alignment vertical="top"/>
    </xf>
    <xf numFmtId="0" fontId="13" fillId="0" borderId="0" xfId="3" applyFont="1" applyAlignment="1">
      <alignment vertical="top"/>
    </xf>
    <xf numFmtId="0" fontId="13" fillId="0" borderId="0" xfId="3" applyFont="1" applyAlignment="1" applyProtection="1">
      <alignment vertical="top"/>
      <protection locked="0"/>
    </xf>
    <xf numFmtId="0" fontId="25" fillId="0" borderId="0" xfId="3" applyFont="1" applyAlignment="1" applyProtection="1">
      <alignment vertical="top"/>
      <protection locked="0"/>
    </xf>
    <xf numFmtId="0" fontId="12" fillId="0" borderId="0" xfId="3" applyFont="1" applyAlignment="1">
      <alignment vertical="center"/>
    </xf>
    <xf numFmtId="165" fontId="19" fillId="0" borderId="0" xfId="5" applyNumberFormat="1" applyFont="1" applyAlignment="1">
      <alignment horizontal="right"/>
    </xf>
    <xf numFmtId="165" fontId="12" fillId="0" borderId="4" xfId="0" applyNumberFormat="1" applyFont="1" applyBorder="1" applyAlignment="1">
      <alignment horizontal="right"/>
    </xf>
    <xf numFmtId="165" fontId="12" fillId="0" borderId="0" xfId="3" applyNumberFormat="1" applyFont="1" applyAlignment="1">
      <alignment vertical="center"/>
    </xf>
    <xf numFmtId="0" fontId="17" fillId="0" borderId="1" xfId="1" applyFont="1" applyBorder="1" applyAlignment="1">
      <alignment vertical="center"/>
    </xf>
    <xf numFmtId="0" fontId="17" fillId="0" borderId="5" xfId="1" applyFont="1" applyBorder="1" applyAlignment="1">
      <alignment vertical="center"/>
    </xf>
    <xf numFmtId="0" fontId="18" fillId="0" borderId="0" xfId="0" applyFont="1"/>
    <xf numFmtId="165" fontId="51" fillId="0" borderId="0" xfId="0" applyNumberFormat="1" applyFont="1"/>
    <xf numFmtId="165" fontId="52" fillId="0" borderId="0" xfId="5" applyNumberFormat="1" applyFont="1" applyAlignment="1">
      <alignment horizontal="right"/>
    </xf>
    <xf numFmtId="0" fontId="10" fillId="0" borderId="0" xfId="0" applyFont="1"/>
    <xf numFmtId="0" fontId="53" fillId="0" borderId="0" xfId="0" applyFont="1" applyAlignment="1">
      <alignment horizontal="center" wrapText="1"/>
    </xf>
    <xf numFmtId="167" fontId="12" fillId="0" borderId="0" xfId="12" applyNumberFormat="1" applyFont="1" applyFill="1" applyBorder="1" applyAlignment="1" applyProtection="1">
      <alignment vertical="center"/>
    </xf>
    <xf numFmtId="165" fontId="17" fillId="0" borderId="0" xfId="11" applyNumberFormat="1" applyFont="1" applyFill="1" applyBorder="1" applyAlignment="1"/>
    <xf numFmtId="9" fontId="12" fillId="0" borderId="0" xfId="13" applyFont="1" applyFill="1" applyBorder="1" applyAlignment="1">
      <alignment horizontal="right"/>
    </xf>
    <xf numFmtId="165" fontId="38" fillId="0" borderId="0" xfId="11" applyNumberFormat="1" applyFont="1" applyFill="1" applyBorder="1" applyAlignment="1">
      <alignment horizontal="right"/>
    </xf>
    <xf numFmtId="0" fontId="44" fillId="0" borderId="0" xfId="0" applyFont="1" applyAlignment="1">
      <alignment horizontal="left" vertical="center"/>
    </xf>
    <xf numFmtId="0" fontId="15" fillId="0" borderId="0" xfId="1" applyFont="1" applyAlignment="1">
      <alignment horizontal="right"/>
    </xf>
    <xf numFmtId="0" fontId="19" fillId="0" borderId="0" xfId="0" applyFont="1" applyAlignment="1">
      <alignment horizontal="left" vertical="center" wrapText="1"/>
    </xf>
    <xf numFmtId="0" fontId="56" fillId="0" borderId="0" xfId="2" applyFont="1"/>
    <xf numFmtId="165" fontId="43" fillId="0" borderId="0" xfId="2" applyNumberFormat="1" applyFont="1" applyAlignment="1">
      <alignment horizontal="center"/>
    </xf>
    <xf numFmtId="0" fontId="18" fillId="0" borderId="1" xfId="9" applyFont="1" applyBorder="1" applyAlignment="1">
      <alignment vertical="center"/>
    </xf>
    <xf numFmtId="0" fontId="18" fillId="0" borderId="0" xfId="9" applyFont="1" applyAlignment="1">
      <alignment vertical="center"/>
    </xf>
    <xf numFmtId="0" fontId="18" fillId="0" borderId="5" xfId="9" applyFont="1" applyBorder="1" applyAlignment="1">
      <alignment vertical="center"/>
    </xf>
    <xf numFmtId="0" fontId="18" fillId="0" borderId="0" xfId="9" applyFont="1" applyAlignment="1">
      <alignment horizontal="left" vertical="center"/>
    </xf>
    <xf numFmtId="15" fontId="57" fillId="0" borderId="0" xfId="1" applyNumberFormat="1" applyFont="1" applyAlignment="1">
      <alignment horizontal="center" vertical="center" wrapText="1"/>
    </xf>
    <xf numFmtId="0" fontId="59" fillId="0" borderId="0" xfId="8" quotePrefix="1" applyFont="1" applyAlignment="1">
      <alignment horizontal="left" vertical="center"/>
    </xf>
    <xf numFmtId="0" fontId="60" fillId="0" borderId="0" xfId="2" applyFont="1" applyAlignment="1">
      <alignment vertical="top" wrapText="1"/>
    </xf>
    <xf numFmtId="0" fontId="21" fillId="0" borderId="0" xfId="2" applyFont="1" applyAlignment="1">
      <alignment vertical="top" wrapText="1"/>
    </xf>
    <xf numFmtId="0" fontId="19" fillId="0" borderId="0" xfId="0" applyFont="1"/>
    <xf numFmtId="49" fontId="19" fillId="0" borderId="0" xfId="2" applyNumberFormat="1" applyFont="1"/>
    <xf numFmtId="0" fontId="60" fillId="0" borderId="0" xfId="2" applyFont="1" applyAlignment="1">
      <alignment vertical="top"/>
    </xf>
    <xf numFmtId="0" fontId="21" fillId="0" borderId="0" xfId="2" applyFont="1" applyAlignment="1">
      <alignment vertical="top"/>
    </xf>
    <xf numFmtId="0" fontId="43" fillId="0" borderId="0" xfId="2" applyFont="1" applyAlignment="1">
      <alignment horizontal="center" vertical="center"/>
    </xf>
    <xf numFmtId="168" fontId="43" fillId="0" borderId="0" xfId="2" applyNumberFormat="1" applyFont="1" applyAlignment="1">
      <alignment horizontal="center"/>
    </xf>
    <xf numFmtId="165" fontId="17" fillId="0" borderId="0" xfId="2" applyNumberFormat="1" applyFont="1"/>
    <xf numFmtId="165" fontId="17" fillId="0" borderId="0" xfId="2" applyNumberFormat="1" applyFont="1" applyAlignment="1">
      <alignment horizontal="right"/>
    </xf>
    <xf numFmtId="0" fontId="19" fillId="0" borderId="0" xfId="2" applyFont="1" applyAlignment="1">
      <alignment vertical="top" wrapText="1"/>
    </xf>
    <xf numFmtId="0" fontId="17" fillId="0" borderId="0" xfId="2" applyFont="1" applyAlignment="1">
      <alignment wrapText="1"/>
    </xf>
    <xf numFmtId="49" fontId="17" fillId="0" borderId="0" xfId="2" applyNumberFormat="1" applyFont="1" applyAlignment="1">
      <alignment horizontal="center"/>
    </xf>
    <xf numFmtId="49" fontId="19" fillId="0" borderId="0" xfId="2" applyNumberFormat="1" applyFont="1" applyAlignment="1">
      <alignment horizontal="right"/>
    </xf>
    <xf numFmtId="0" fontId="61" fillId="0" borderId="0" xfId="10" applyFont="1" applyAlignment="1">
      <alignment horizontal="left" vertical="center"/>
    </xf>
    <xf numFmtId="0" fontId="44" fillId="0" borderId="0" xfId="1" applyFont="1" applyAlignment="1">
      <alignment vertical="center"/>
    </xf>
    <xf numFmtId="0" fontId="47" fillId="0" borderId="0" xfId="1" applyFont="1" applyAlignment="1">
      <alignment horizontal="right" vertical="center"/>
    </xf>
    <xf numFmtId="0" fontId="45" fillId="0" borderId="0" xfId="0" applyFont="1" applyAlignment="1">
      <alignment horizontal="right"/>
    </xf>
    <xf numFmtId="0" fontId="44" fillId="0" borderId="0" xfId="1" applyFont="1" applyAlignment="1">
      <alignment horizontal="left"/>
    </xf>
    <xf numFmtId="0" fontId="43" fillId="0" borderId="0" xfId="4" applyFont="1"/>
    <xf numFmtId="0" fontId="19" fillId="0" borderId="0" xfId="4" applyFont="1"/>
    <xf numFmtId="0" fontId="44" fillId="0" borderId="0" xfId="1" applyFont="1" applyAlignment="1">
      <alignment horizontal="right"/>
    </xf>
    <xf numFmtId="165" fontId="55" fillId="0" borderId="0" xfId="2" applyNumberFormat="1" applyFont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1" fillId="0" borderId="0" xfId="0" applyFont="1" applyAlignment="1">
      <alignment horizontal="left"/>
    </xf>
    <xf numFmtId="0" fontId="14" fillId="0" borderId="0" xfId="0" applyFont="1" applyAlignment="1">
      <alignment horizontal="center" vertical="top"/>
    </xf>
    <xf numFmtId="167" fontId="32" fillId="0" borderId="0" xfId="11" applyNumberFormat="1" applyFont="1" applyFill="1" applyBorder="1" applyAlignment="1">
      <alignment horizontal="right"/>
    </xf>
    <xf numFmtId="166" fontId="43" fillId="0" borderId="0" xfId="12" applyFont="1" applyFill="1" applyBorder="1" applyAlignment="1">
      <alignment horizontal="center"/>
    </xf>
    <xf numFmtId="0" fontId="23" fillId="0" borderId="0" xfId="0" applyFont="1"/>
    <xf numFmtId="0" fontId="58" fillId="0" borderId="1" xfId="1" applyFont="1" applyBorder="1" applyAlignment="1">
      <alignment horizontal="left" vertical="center"/>
    </xf>
    <xf numFmtId="0" fontId="58" fillId="0" borderId="0" xfId="1" applyFont="1" applyAlignment="1">
      <alignment horizontal="left" vertical="center"/>
    </xf>
    <xf numFmtId="0" fontId="62" fillId="0" borderId="0" xfId="0" applyFont="1"/>
    <xf numFmtId="0" fontId="46" fillId="0" borderId="0" xfId="0" applyFont="1"/>
    <xf numFmtId="0" fontId="63" fillId="0" borderId="0" xfId="0" applyFont="1" applyAlignment="1">
      <alignment horizontal="right"/>
    </xf>
    <xf numFmtId="0" fontId="46" fillId="0" borderId="0" xfId="3" applyFont="1" applyAlignment="1">
      <alignment horizontal="left"/>
    </xf>
    <xf numFmtId="0" fontId="46" fillId="0" borderId="0" xfId="3" applyFont="1" applyAlignment="1">
      <alignment vertical="top"/>
    </xf>
    <xf numFmtId="0" fontId="64" fillId="0" borderId="1" xfId="1" applyFont="1" applyBorder="1" applyAlignment="1">
      <alignment horizontal="left" vertical="center"/>
    </xf>
    <xf numFmtId="0" fontId="64" fillId="0" borderId="0" xfId="1" applyFont="1" applyAlignment="1">
      <alignment horizontal="center" vertical="center"/>
    </xf>
    <xf numFmtId="0" fontId="66" fillId="0" borderId="0" xfId="0" applyFont="1"/>
    <xf numFmtId="0" fontId="65" fillId="0" borderId="0" xfId="0" applyFont="1" applyAlignment="1">
      <alignment vertical="top" wrapText="1"/>
    </xf>
    <xf numFmtId="0" fontId="64" fillId="0" borderId="0" xfId="3" applyFont="1" applyAlignment="1">
      <alignment vertical="center" wrapText="1"/>
    </xf>
    <xf numFmtId="0" fontId="65" fillId="0" borderId="0" xfId="3" applyFont="1" applyAlignment="1">
      <alignment vertical="center" wrapText="1"/>
    </xf>
    <xf numFmtId="0" fontId="67" fillId="0" borderId="0" xfId="3" applyFont="1" applyAlignment="1">
      <alignment vertical="center" wrapText="1"/>
    </xf>
    <xf numFmtId="0" fontId="65" fillId="0" borderId="0" xfId="0" applyFont="1" applyAlignment="1">
      <alignment vertical="top"/>
    </xf>
    <xf numFmtId="0" fontId="66" fillId="0" borderId="0" xfId="0" applyFont="1" applyAlignment="1">
      <alignment horizontal="left" vertical="top" wrapText="1" indent="1"/>
    </xf>
    <xf numFmtId="0" fontId="66" fillId="0" borderId="0" xfId="0" applyFont="1" applyAlignment="1">
      <alignment horizontal="left" vertical="top" indent="1"/>
    </xf>
    <xf numFmtId="0" fontId="67" fillId="0" borderId="0" xfId="0" applyFont="1"/>
    <xf numFmtId="0" fontId="65" fillId="0" borderId="0" xfId="0" applyFont="1"/>
    <xf numFmtId="0" fontId="68" fillId="0" borderId="0" xfId="0" applyFont="1" applyAlignment="1">
      <alignment horizontal="left" vertical="center" wrapText="1"/>
    </xf>
    <xf numFmtId="0" fontId="68" fillId="0" borderId="0" xfId="0" applyFont="1" applyAlignment="1">
      <alignment horizontal="right" vertical="center" wrapText="1"/>
    </xf>
    <xf numFmtId="0" fontId="67" fillId="0" borderId="0" xfId="0" applyFont="1" applyAlignment="1">
      <alignment horizontal="right"/>
    </xf>
    <xf numFmtId="0" fontId="66" fillId="0" borderId="0" xfId="0" applyFont="1" applyAlignment="1">
      <alignment horizontal="right"/>
    </xf>
    <xf numFmtId="0" fontId="67" fillId="0" borderId="0" xfId="1" applyFont="1" applyAlignment="1">
      <alignment horizontal="left"/>
    </xf>
    <xf numFmtId="0" fontId="67" fillId="0" borderId="0" xfId="1" applyFont="1" applyAlignment="1">
      <alignment horizontal="right"/>
    </xf>
    <xf numFmtId="0" fontId="69" fillId="0" borderId="0" xfId="3" applyFont="1" applyAlignment="1">
      <alignment vertical="top"/>
    </xf>
    <xf numFmtId="0" fontId="65" fillId="0" borderId="0" xfId="3" applyFont="1" applyAlignment="1">
      <alignment horizontal="left"/>
    </xf>
    <xf numFmtId="0" fontId="65" fillId="0" borderId="0" xfId="3" applyFont="1" applyAlignment="1">
      <alignment vertical="top"/>
    </xf>
    <xf numFmtId="0" fontId="46" fillId="0" borderId="1" xfId="3" applyFont="1" applyBorder="1" applyAlignment="1">
      <alignment vertical="top"/>
    </xf>
    <xf numFmtId="167" fontId="46" fillId="0" borderId="1" xfId="3" applyNumberFormat="1" applyFont="1" applyBorder="1" applyAlignment="1">
      <alignment vertical="top"/>
    </xf>
    <xf numFmtId="167" fontId="46" fillId="0" borderId="0" xfId="3" applyNumberFormat="1" applyFont="1" applyAlignment="1">
      <alignment vertical="top"/>
    </xf>
    <xf numFmtId="0" fontId="46" fillId="0" borderId="0" xfId="0" applyFont="1" applyAlignment="1">
      <alignment horizontal="left" vertical="center"/>
    </xf>
    <xf numFmtId="14" fontId="46" fillId="0" borderId="0" xfId="3" applyNumberFormat="1" applyFont="1" applyAlignment="1">
      <alignment vertical="top"/>
    </xf>
    <xf numFmtId="0" fontId="46" fillId="0" borderId="0" xfId="3" applyFont="1" applyAlignment="1">
      <alignment horizontal="center" vertical="center"/>
    </xf>
    <xf numFmtId="167" fontId="58" fillId="0" borderId="0" xfId="3" applyNumberFormat="1" applyFont="1" applyAlignment="1">
      <alignment horizontal="center" vertical="center" wrapText="1"/>
    </xf>
    <xf numFmtId="0" fontId="46" fillId="0" borderId="0" xfId="3" applyFont="1" applyAlignment="1" applyProtection="1">
      <alignment vertical="top"/>
      <protection locked="0"/>
    </xf>
    <xf numFmtId="167" fontId="46" fillId="0" borderId="0" xfId="3" applyNumberFormat="1" applyFont="1" applyAlignment="1" applyProtection="1">
      <alignment vertical="top"/>
      <protection locked="0"/>
    </xf>
    <xf numFmtId="0" fontId="58" fillId="0" borderId="0" xfId="0" applyFont="1" applyAlignment="1">
      <alignment horizontal="right"/>
    </xf>
    <xf numFmtId="0" fontId="62" fillId="0" borderId="0" xfId="3" applyFont="1" applyAlignment="1" applyProtection="1">
      <alignment vertical="top"/>
      <protection locked="0"/>
    </xf>
    <xf numFmtId="167" fontId="58" fillId="0" borderId="0" xfId="0" applyNumberFormat="1" applyFont="1" applyAlignment="1">
      <alignment horizontal="right"/>
    </xf>
    <xf numFmtId="0" fontId="63" fillId="0" borderId="0" xfId="3" applyFont="1" applyAlignment="1">
      <alignment vertical="center"/>
    </xf>
    <xf numFmtId="167" fontId="62" fillId="0" borderId="0" xfId="11" applyNumberFormat="1" applyFont="1" applyFill="1" applyBorder="1" applyAlignment="1" applyProtection="1">
      <alignment horizontal="right"/>
    </xf>
    <xf numFmtId="167" fontId="46" fillId="0" borderId="0" xfId="11" applyNumberFormat="1" applyFont="1" applyFill="1" applyBorder="1" applyAlignment="1" applyProtection="1">
      <alignment horizontal="right"/>
    </xf>
    <xf numFmtId="167" fontId="63" fillId="0" borderId="0" xfId="3" applyNumberFormat="1" applyFont="1" applyAlignment="1">
      <alignment vertical="center"/>
    </xf>
    <xf numFmtId="167" fontId="62" fillId="0" borderId="0" xfId="11" applyNumberFormat="1" applyFont="1" applyFill="1" applyBorder="1" applyAlignment="1" applyProtection="1">
      <alignment vertical="center"/>
    </xf>
    <xf numFmtId="167" fontId="62" fillId="0" borderId="0" xfId="3" applyNumberFormat="1" applyFont="1" applyAlignment="1">
      <alignment vertical="center"/>
    </xf>
    <xf numFmtId="167" fontId="46" fillId="0" borderId="0" xfId="3" applyNumberFormat="1" applyFont="1" applyAlignment="1">
      <alignment horizontal="right"/>
    </xf>
    <xf numFmtId="167" fontId="58" fillId="0" borderId="0" xfId="3" applyNumberFormat="1" applyFont="1" applyAlignment="1">
      <alignment horizontal="right"/>
    </xf>
    <xf numFmtId="167" fontId="58" fillId="0" borderId="0" xfId="3" applyNumberFormat="1" applyFont="1" applyAlignment="1">
      <alignment vertical="center"/>
    </xf>
    <xf numFmtId="0" fontId="58" fillId="0" borderId="0" xfId="3" applyFont="1" applyAlignment="1">
      <alignment vertical="center"/>
    </xf>
    <xf numFmtId="166" fontId="58" fillId="0" borderId="0" xfId="3" applyNumberFormat="1" applyFont="1" applyAlignment="1">
      <alignment vertical="center"/>
    </xf>
    <xf numFmtId="167" fontId="46" fillId="0" borderId="0" xfId="12" applyNumberFormat="1" applyFont="1" applyFill="1" applyBorder="1" applyAlignment="1" applyProtection="1">
      <alignment horizontal="right"/>
    </xf>
    <xf numFmtId="167" fontId="58" fillId="0" borderId="4" xfId="3" applyNumberFormat="1" applyFont="1" applyBorder="1" applyAlignment="1">
      <alignment horizontal="right"/>
    </xf>
    <xf numFmtId="167" fontId="58" fillId="0" borderId="0" xfId="12" applyNumberFormat="1" applyFont="1" applyFill="1" applyBorder="1" applyAlignment="1" applyProtection="1">
      <alignment vertical="center"/>
    </xf>
    <xf numFmtId="167" fontId="46" fillId="0" borderId="0" xfId="12" applyNumberFormat="1" applyFont="1" applyFill="1" applyBorder="1" applyAlignment="1" applyProtection="1">
      <alignment vertical="center"/>
    </xf>
    <xf numFmtId="167" fontId="58" fillId="0" borderId="0" xfId="12" applyNumberFormat="1" applyFont="1" applyFill="1" applyBorder="1" applyAlignment="1" applyProtection="1">
      <alignment horizontal="right"/>
    </xf>
    <xf numFmtId="167" fontId="58" fillId="0" borderId="1" xfId="12" applyNumberFormat="1" applyFont="1" applyFill="1" applyBorder="1" applyAlignment="1" applyProtection="1">
      <alignment vertical="center"/>
    </xf>
    <xf numFmtId="167" fontId="58" fillId="0" borderId="1" xfId="12" applyNumberFormat="1" applyFont="1" applyFill="1" applyBorder="1" applyAlignment="1" applyProtection="1">
      <alignment horizontal="right"/>
    </xf>
    <xf numFmtId="167" fontId="58" fillId="0" borderId="1" xfId="11" applyNumberFormat="1" applyFont="1" applyFill="1" applyBorder="1" applyAlignment="1" applyProtection="1">
      <alignment horizontal="right"/>
    </xf>
    <xf numFmtId="167" fontId="46" fillId="0" borderId="0" xfId="3" applyNumberFormat="1" applyFont="1" applyAlignment="1">
      <alignment vertical="center"/>
    </xf>
    <xf numFmtId="0" fontId="46" fillId="0" borderId="0" xfId="3" applyFont="1" applyAlignment="1">
      <alignment vertical="center"/>
    </xf>
    <xf numFmtId="0" fontId="63" fillId="0" borderId="0" xfId="0" applyFont="1" applyAlignment="1">
      <alignment horizontal="center"/>
    </xf>
    <xf numFmtId="0" fontId="46" fillId="0" borderId="0" xfId="0" applyFont="1" applyAlignment="1">
      <alignment horizontal="right"/>
    </xf>
    <xf numFmtId="165" fontId="46" fillId="0" borderId="0" xfId="0" applyNumberFormat="1" applyFont="1" applyAlignment="1">
      <alignment horizontal="right"/>
    </xf>
    <xf numFmtId="167" fontId="46" fillId="0" borderId="0" xfId="0" applyNumberFormat="1" applyFont="1" applyAlignment="1">
      <alignment horizontal="right"/>
    </xf>
    <xf numFmtId="167" fontId="46" fillId="0" borderId="0" xfId="0" applyNumberFormat="1" applyFont="1"/>
    <xf numFmtId="0" fontId="46" fillId="0" borderId="0" xfId="0" applyFont="1" applyAlignment="1">
      <alignment horizontal="center"/>
    </xf>
    <xf numFmtId="0" fontId="63" fillId="0" borderId="0" xfId="1" applyFont="1" applyAlignment="1">
      <alignment vertical="center"/>
    </xf>
    <xf numFmtId="0" fontId="46" fillId="0" borderId="0" xfId="3" applyFont="1" applyAlignment="1">
      <alignment horizontal="right"/>
    </xf>
    <xf numFmtId="0" fontId="62" fillId="0" borderId="0" xfId="1" applyFont="1" applyAlignment="1">
      <alignment horizontal="right" vertical="center"/>
    </xf>
    <xf numFmtId="0" fontId="63" fillId="0" borderId="0" xfId="1" quotePrefix="1" applyFont="1" applyAlignment="1">
      <alignment horizontal="left"/>
    </xf>
    <xf numFmtId="0" fontId="63" fillId="0" borderId="0" xfId="3" quotePrefix="1" applyFont="1" applyAlignment="1">
      <alignment horizontal="right" vertical="top"/>
    </xf>
    <xf numFmtId="0" fontId="63" fillId="0" borderId="0" xfId="3" applyFont="1" applyAlignment="1">
      <alignment vertical="top"/>
    </xf>
    <xf numFmtId="0" fontId="49" fillId="0" borderId="0" xfId="0" applyFont="1" applyAlignment="1">
      <alignment horizontal="center" vertical="top"/>
    </xf>
    <xf numFmtId="0" fontId="49" fillId="0" borderId="0" xfId="3" applyFont="1" applyAlignment="1">
      <alignment horizontal="center" vertical="top" wrapText="1"/>
    </xf>
    <xf numFmtId="0" fontId="18" fillId="0" borderId="0" xfId="3" applyFont="1" applyAlignment="1">
      <alignment vertical="top"/>
    </xf>
    <xf numFmtId="167" fontId="18" fillId="0" borderId="0" xfId="3" applyNumberFormat="1" applyFont="1" applyAlignment="1">
      <alignment vertical="top"/>
    </xf>
    <xf numFmtId="0" fontId="18" fillId="0" borderId="0" xfId="3" applyFont="1" applyAlignment="1" applyProtection="1">
      <alignment vertical="top"/>
      <protection locked="0"/>
    </xf>
    <xf numFmtId="0" fontId="18" fillId="0" borderId="0" xfId="0" applyFont="1" applyAlignment="1">
      <alignment horizontal="center" vertical="top"/>
    </xf>
    <xf numFmtId="167" fontId="18" fillId="0" borderId="0" xfId="3" applyNumberFormat="1" applyFont="1" applyAlignment="1" applyProtection="1">
      <alignment vertical="top"/>
      <protection locked="0"/>
    </xf>
    <xf numFmtId="0" fontId="49" fillId="0" borderId="0" xfId="3" applyFont="1" applyAlignment="1">
      <alignment horizontal="right" wrapText="1"/>
    </xf>
    <xf numFmtId="167" fontId="28" fillId="0" borderId="2" xfId="11" applyNumberFormat="1" applyFont="1" applyFill="1" applyBorder="1" applyAlignment="1">
      <alignment vertical="center"/>
    </xf>
    <xf numFmtId="167" fontId="12" fillId="0" borderId="0" xfId="3" applyNumberFormat="1" applyFont="1" applyAlignment="1">
      <alignment vertical="center"/>
    </xf>
    <xf numFmtId="0" fontId="49" fillId="0" borderId="0" xfId="3" applyFont="1" applyAlignment="1">
      <alignment horizontal="right" vertical="top" wrapText="1"/>
    </xf>
    <xf numFmtId="0" fontId="18" fillId="0" borderId="0" xfId="0" applyFont="1" applyAlignment="1">
      <alignment horizontal="right" vertical="top"/>
    </xf>
    <xf numFmtId="0" fontId="64" fillId="0" borderId="0" xfId="0" applyFont="1" applyAlignment="1">
      <alignment vertical="top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167" fontId="46" fillId="0" borderId="1" xfId="12" applyNumberFormat="1" applyFont="1" applyFill="1" applyBorder="1" applyAlignment="1" applyProtection="1">
      <alignment vertical="center"/>
    </xf>
    <xf numFmtId="0" fontId="19" fillId="0" borderId="0" xfId="2" applyFont="1" applyAlignment="1">
      <alignment vertical="top"/>
    </xf>
    <xf numFmtId="167" fontId="0" fillId="0" borderId="0" xfId="0" applyNumberFormat="1"/>
    <xf numFmtId="167" fontId="46" fillId="0" borderId="1" xfId="12" applyNumberFormat="1" applyFont="1" applyFill="1" applyBorder="1" applyAlignment="1" applyProtection="1">
      <alignment horizontal="right"/>
    </xf>
    <xf numFmtId="167" fontId="46" fillId="0" borderId="5" xfId="12" applyNumberFormat="1" applyFont="1" applyFill="1" applyBorder="1" applyAlignment="1" applyProtection="1">
      <alignment vertical="center"/>
    </xf>
    <xf numFmtId="167" fontId="58" fillId="0" borderId="5" xfId="12" applyNumberFormat="1" applyFont="1" applyFill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167" fontId="50" fillId="0" borderId="0" xfId="11" applyNumberFormat="1" applyFont="1" applyFill="1" applyBorder="1" applyAlignment="1">
      <alignment horizontal="right"/>
    </xf>
    <xf numFmtId="165" fontId="17" fillId="0" borderId="2" xfId="0" applyNumberFormat="1" applyFont="1" applyBorder="1" applyAlignment="1">
      <alignment horizontal="right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165" fontId="8" fillId="0" borderId="0" xfId="0" applyNumberFormat="1" applyFont="1" applyAlignment="1">
      <alignment horizontal="right" vertical="top" wrapText="1"/>
    </xf>
    <xf numFmtId="0" fontId="19" fillId="0" borderId="0" xfId="6" applyFont="1" applyAlignment="1">
      <alignment horizontal="left" vertical="center" wrapText="1"/>
    </xf>
    <xf numFmtId="164" fontId="13" fillId="0" borderId="0" xfId="0" applyNumberFormat="1" applyFont="1"/>
    <xf numFmtId="169" fontId="13" fillId="0" borderId="0" xfId="0" applyNumberFormat="1" applyFont="1"/>
    <xf numFmtId="0" fontId="66" fillId="0" borderId="0" xfId="0" applyFont="1" applyAlignment="1">
      <alignment vertical="top"/>
    </xf>
    <xf numFmtId="167" fontId="46" fillId="0" borderId="0" xfId="12" applyNumberFormat="1" applyFont="1" applyFill="1" applyBorder="1" applyAlignment="1" applyProtection="1">
      <alignment horizontal="center"/>
    </xf>
    <xf numFmtId="0" fontId="82" fillId="0" borderId="0" xfId="0" applyFont="1" applyAlignment="1">
      <alignment horizontal="center" vertical="center"/>
    </xf>
    <xf numFmtId="0" fontId="17" fillId="0" borderId="0" xfId="2" applyFont="1" applyAlignment="1">
      <alignment horizontal="left" wrapText="1"/>
    </xf>
    <xf numFmtId="0" fontId="83" fillId="0" borderId="0" xfId="0" applyFont="1" applyAlignment="1">
      <alignment horizontal="center" vertical="center"/>
    </xf>
    <xf numFmtId="167" fontId="50" fillId="0" borderId="0" xfId="12" applyNumberFormat="1" applyFont="1" applyFill="1" applyBorder="1" applyAlignment="1">
      <alignment horizontal="right"/>
    </xf>
    <xf numFmtId="167" fontId="46" fillId="0" borderId="0" xfId="17" applyNumberFormat="1" applyFont="1" applyFill="1" applyBorder="1" applyAlignment="1" applyProtection="1">
      <alignment horizontal="right"/>
    </xf>
    <xf numFmtId="167" fontId="58" fillId="0" borderId="0" xfId="17" applyNumberFormat="1" applyFont="1" applyFill="1" applyBorder="1" applyAlignment="1" applyProtection="1">
      <alignment vertical="center"/>
    </xf>
    <xf numFmtId="167" fontId="58" fillId="0" borderId="0" xfId="17" applyNumberFormat="1" applyFont="1" applyFill="1" applyBorder="1" applyAlignment="1" applyProtection="1">
      <alignment horizontal="right"/>
    </xf>
    <xf numFmtId="167" fontId="46" fillId="0" borderId="0" xfId="17" applyNumberFormat="1" applyFont="1" applyFill="1" applyBorder="1" applyAlignment="1" applyProtection="1">
      <alignment vertical="center"/>
    </xf>
    <xf numFmtId="0" fontId="49" fillId="0" borderId="0" xfId="6" applyFont="1" applyAlignment="1">
      <alignment horizontal="center" vertical="center"/>
    </xf>
    <xf numFmtId="0" fontId="81" fillId="0" borderId="0" xfId="0" applyFont="1"/>
    <xf numFmtId="0" fontId="79" fillId="0" borderId="0" xfId="3" applyFont="1" applyAlignment="1">
      <alignment vertical="top"/>
    </xf>
    <xf numFmtId="2" fontId="8" fillId="0" borderId="0" xfId="0" applyNumberFormat="1" applyFont="1" applyAlignment="1">
      <alignment horizontal="center"/>
    </xf>
    <xf numFmtId="0" fontId="32" fillId="0" borderId="0" xfId="0" applyFont="1" applyAlignment="1">
      <alignment horizontal="left" vertical="center"/>
    </xf>
    <xf numFmtId="167" fontId="46" fillId="0" borderId="4" xfId="3" applyNumberFormat="1" applyFont="1" applyBorder="1" applyAlignment="1">
      <alignment horizontal="right"/>
    </xf>
    <xf numFmtId="0" fontId="126" fillId="0" borderId="0" xfId="3" applyFont="1" applyAlignment="1">
      <alignment horizontal="right" vertical="top" wrapText="1"/>
    </xf>
    <xf numFmtId="0" fontId="127" fillId="0" borderId="0" xfId="14" applyFont="1" applyAlignment="1">
      <alignment horizontal="right" vertical="top"/>
    </xf>
    <xf numFmtId="167" fontId="58" fillId="0" borderId="1" xfId="3" applyNumberFormat="1" applyFont="1" applyBorder="1" applyAlignment="1">
      <alignment horizontal="right"/>
    </xf>
    <xf numFmtId="167" fontId="46" fillId="0" borderId="1" xfId="3" applyNumberFormat="1" applyFont="1" applyBorder="1" applyAlignment="1">
      <alignment horizontal="right"/>
    </xf>
    <xf numFmtId="164" fontId="8" fillId="0" borderId="0" xfId="0" applyNumberFormat="1" applyFont="1" applyAlignment="1">
      <alignment horizontal="center"/>
    </xf>
    <xf numFmtId="0" fontId="12" fillId="0" borderId="1" xfId="0" applyFont="1" applyBorder="1"/>
    <xf numFmtId="0" fontId="12" fillId="0" borderId="0" xfId="0" applyFont="1"/>
    <xf numFmtId="0" fontId="12" fillId="0" borderId="0" xfId="141" applyFont="1"/>
    <xf numFmtId="0" fontId="13" fillId="0" borderId="0" xfId="141" applyFont="1"/>
    <xf numFmtId="0" fontId="12" fillId="0" borderId="0" xfId="1" applyFont="1" applyAlignment="1">
      <alignment vertical="center"/>
    </xf>
    <xf numFmtId="0" fontId="12" fillId="0" borderId="0" xfId="0" applyFont="1" applyAlignment="1">
      <alignment horizontal="right"/>
    </xf>
    <xf numFmtId="9" fontId="12" fillId="0" borderId="0" xfId="27" applyFont="1" applyFill="1" applyBorder="1" applyAlignment="1">
      <alignment horizontal="right"/>
    </xf>
    <xf numFmtId="168" fontId="17" fillId="0" borderId="0" xfId="6" applyNumberFormat="1" applyFont="1" applyAlignment="1">
      <alignment horizontal="right" vertical="center" wrapText="1"/>
    </xf>
    <xf numFmtId="165" fontId="19" fillId="0" borderId="0" xfId="5" applyNumberFormat="1" applyFont="1" applyAlignment="1">
      <alignment horizontal="center" vertical="center"/>
    </xf>
    <xf numFmtId="165" fontId="19" fillId="0" borderId="0" xfId="2" applyNumberFormat="1" applyFont="1" applyAlignment="1">
      <alignment horizontal="center"/>
    </xf>
    <xf numFmtId="0" fontId="44" fillId="0" borderId="0" xfId="0" applyFont="1" applyAlignment="1">
      <alignment horizontal="center" vertical="center" wrapText="1"/>
    </xf>
    <xf numFmtId="167" fontId="46" fillId="34" borderId="0" xfId="12" applyNumberFormat="1" applyFont="1" applyFill="1" applyBorder="1" applyAlignment="1" applyProtection="1">
      <alignment horizontal="right"/>
    </xf>
    <xf numFmtId="0" fontId="13" fillId="0" borderId="0" xfId="2" applyFont="1" applyAlignment="1">
      <alignment vertical="top" wrapText="1"/>
    </xf>
    <xf numFmtId="0" fontId="26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center" vertical="center"/>
    </xf>
    <xf numFmtId="0" fontId="47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top"/>
    </xf>
    <xf numFmtId="165" fontId="6" fillId="0" borderId="0" xfId="0" applyNumberFormat="1" applyFont="1" applyAlignment="1">
      <alignment horizontal="right" vertical="top" wrapText="1"/>
    </xf>
    <xf numFmtId="165" fontId="8" fillId="0" borderId="0" xfId="0" applyNumberFormat="1" applyFont="1" applyAlignment="1">
      <alignment horizontal="right" vertical="top" wrapText="1"/>
    </xf>
    <xf numFmtId="0" fontId="80" fillId="0" borderId="0" xfId="0" applyFont="1" applyAlignment="1">
      <alignment horizontal="left" wrapText="1"/>
    </xf>
    <xf numFmtId="0" fontId="49" fillId="0" borderId="0" xfId="3" applyFont="1" applyAlignment="1">
      <alignment horizontal="right" vertical="top" wrapText="1"/>
    </xf>
    <xf numFmtId="0" fontId="18" fillId="0" borderId="0" xfId="0" applyFont="1" applyAlignment="1">
      <alignment horizontal="right" vertical="top"/>
    </xf>
    <xf numFmtId="0" fontId="17" fillId="0" borderId="0" xfId="1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58" fillId="0" borderId="0" xfId="6" applyFont="1" applyAlignment="1">
      <alignment horizontal="center" vertical="center"/>
    </xf>
    <xf numFmtId="0" fontId="65" fillId="0" borderId="0" xfId="3" applyFont="1"/>
    <xf numFmtId="0" fontId="65" fillId="0" borderId="0" xfId="0" applyFont="1"/>
    <xf numFmtId="0" fontId="126" fillId="0" borderId="0" xfId="3" applyFont="1" applyAlignment="1">
      <alignment horizontal="right" vertical="top" wrapText="1"/>
    </xf>
    <xf numFmtId="0" fontId="127" fillId="0" borderId="0" xfId="14" applyFont="1" applyAlignment="1">
      <alignment horizontal="right" vertical="top"/>
    </xf>
  </cellXfs>
  <cellStyles count="1343">
    <cellStyle name="20% - Accent1" xfId="69" builtinId="30" customBuiltin="1"/>
    <cellStyle name="20% - Accent1 2" xfId="404" xr:uid="{00000000-0005-0000-0000-000001000000}"/>
    <cellStyle name="20% - Accent1 2 2" xfId="493" xr:uid="{00000000-0005-0000-0000-000002000000}"/>
    <cellStyle name="20% - Accent1 2 2 2" xfId="657" xr:uid="{00000000-0005-0000-0000-000003000000}"/>
    <cellStyle name="20% - Accent1 2 2 2 2" xfId="1225" xr:uid="{00000000-0005-0000-0000-000004000000}"/>
    <cellStyle name="20% - Accent1 2 2 3" xfId="1062" xr:uid="{00000000-0005-0000-0000-000005000000}"/>
    <cellStyle name="20% - Accent1 2 3" xfId="570" xr:uid="{00000000-0005-0000-0000-000006000000}"/>
    <cellStyle name="20% - Accent1 2 3 2" xfId="1138" xr:uid="{00000000-0005-0000-0000-000007000000}"/>
    <cellStyle name="20% - Accent1 2 4" xfId="808" xr:uid="{00000000-0005-0000-0000-000008000000}"/>
    <cellStyle name="20% - Accent1 2 5" xfId="975" xr:uid="{00000000-0005-0000-0000-000009000000}"/>
    <cellStyle name="20% - Accent1 3" xfId="439" xr:uid="{00000000-0005-0000-0000-00000A000000}"/>
    <cellStyle name="20% - Accent1 3 2" xfId="604" xr:uid="{00000000-0005-0000-0000-00000B000000}"/>
    <cellStyle name="20% - Accent1 3 2 2" xfId="1172" xr:uid="{00000000-0005-0000-0000-00000C000000}"/>
    <cellStyle name="20% - Accent1 3 3" xfId="1009" xr:uid="{00000000-0005-0000-0000-00000D000000}"/>
    <cellStyle name="20% - Accent1 4" xfId="528" xr:uid="{00000000-0005-0000-0000-00000E000000}"/>
    <cellStyle name="20% - Accent1 4 2" xfId="1096" xr:uid="{00000000-0005-0000-0000-00000F000000}"/>
    <cellStyle name="20% - Accent1 5" xfId="714" xr:uid="{00000000-0005-0000-0000-000010000000}"/>
    <cellStyle name="20% - Accent1 5 2" xfId="1271" xr:uid="{00000000-0005-0000-0000-000011000000}"/>
    <cellStyle name="20% - Accent1 6" xfId="341" xr:uid="{00000000-0005-0000-0000-000012000000}"/>
    <cellStyle name="20% - Accent1 6 2" xfId="930" xr:uid="{00000000-0005-0000-0000-000013000000}"/>
    <cellStyle name="20% - Accent1 7" xfId="909" xr:uid="{00000000-0005-0000-0000-000014000000}"/>
    <cellStyle name="20% - Accent2" xfId="72" builtinId="34" customBuiltin="1"/>
    <cellStyle name="20% - Accent2 2" xfId="406" xr:uid="{00000000-0005-0000-0000-000016000000}"/>
    <cellStyle name="20% - Accent2 2 2" xfId="495" xr:uid="{00000000-0005-0000-0000-000017000000}"/>
    <cellStyle name="20% - Accent2 2 2 2" xfId="659" xr:uid="{00000000-0005-0000-0000-000018000000}"/>
    <cellStyle name="20% - Accent2 2 2 2 2" xfId="1227" xr:uid="{00000000-0005-0000-0000-000019000000}"/>
    <cellStyle name="20% - Accent2 2 2 3" xfId="1064" xr:uid="{00000000-0005-0000-0000-00001A000000}"/>
    <cellStyle name="20% - Accent2 2 3" xfId="572" xr:uid="{00000000-0005-0000-0000-00001B000000}"/>
    <cellStyle name="20% - Accent2 2 3 2" xfId="1140" xr:uid="{00000000-0005-0000-0000-00001C000000}"/>
    <cellStyle name="20% - Accent2 2 4" xfId="812" xr:uid="{00000000-0005-0000-0000-00001D000000}"/>
    <cellStyle name="20% - Accent2 2 5" xfId="977" xr:uid="{00000000-0005-0000-0000-00001E000000}"/>
    <cellStyle name="20% - Accent2 3" xfId="441" xr:uid="{00000000-0005-0000-0000-00001F000000}"/>
    <cellStyle name="20% - Accent2 3 2" xfId="606" xr:uid="{00000000-0005-0000-0000-000020000000}"/>
    <cellStyle name="20% - Accent2 3 2 2" xfId="1174" xr:uid="{00000000-0005-0000-0000-000021000000}"/>
    <cellStyle name="20% - Accent2 3 3" xfId="1011" xr:uid="{00000000-0005-0000-0000-000022000000}"/>
    <cellStyle name="20% - Accent2 4" xfId="530" xr:uid="{00000000-0005-0000-0000-000023000000}"/>
    <cellStyle name="20% - Accent2 4 2" xfId="1098" xr:uid="{00000000-0005-0000-0000-000024000000}"/>
    <cellStyle name="20% - Accent2 5" xfId="716" xr:uid="{00000000-0005-0000-0000-000025000000}"/>
    <cellStyle name="20% - Accent2 5 2" xfId="1273" xr:uid="{00000000-0005-0000-0000-000026000000}"/>
    <cellStyle name="20% - Accent2 6" xfId="345" xr:uid="{00000000-0005-0000-0000-000027000000}"/>
    <cellStyle name="20% - Accent2 6 2" xfId="932" xr:uid="{00000000-0005-0000-0000-000028000000}"/>
    <cellStyle name="20% - Accent2 7" xfId="911" xr:uid="{00000000-0005-0000-0000-000029000000}"/>
    <cellStyle name="20% - Accent3" xfId="75" builtinId="38" customBuiltin="1"/>
    <cellStyle name="20% - Accent3 2" xfId="408" xr:uid="{00000000-0005-0000-0000-00002B000000}"/>
    <cellStyle name="20% - Accent3 2 2" xfId="497" xr:uid="{00000000-0005-0000-0000-00002C000000}"/>
    <cellStyle name="20% - Accent3 2 2 2" xfId="661" xr:uid="{00000000-0005-0000-0000-00002D000000}"/>
    <cellStyle name="20% - Accent3 2 2 2 2" xfId="1229" xr:uid="{00000000-0005-0000-0000-00002E000000}"/>
    <cellStyle name="20% - Accent3 2 2 3" xfId="1066" xr:uid="{00000000-0005-0000-0000-00002F000000}"/>
    <cellStyle name="20% - Accent3 2 3" xfId="574" xr:uid="{00000000-0005-0000-0000-000030000000}"/>
    <cellStyle name="20% - Accent3 2 3 2" xfId="1142" xr:uid="{00000000-0005-0000-0000-000031000000}"/>
    <cellStyle name="20% - Accent3 2 4" xfId="816" xr:uid="{00000000-0005-0000-0000-000032000000}"/>
    <cellStyle name="20% - Accent3 2 5" xfId="979" xr:uid="{00000000-0005-0000-0000-000033000000}"/>
    <cellStyle name="20% - Accent3 3" xfId="443" xr:uid="{00000000-0005-0000-0000-000034000000}"/>
    <cellStyle name="20% - Accent3 3 2" xfId="608" xr:uid="{00000000-0005-0000-0000-000035000000}"/>
    <cellStyle name="20% - Accent3 3 2 2" xfId="1176" xr:uid="{00000000-0005-0000-0000-000036000000}"/>
    <cellStyle name="20% - Accent3 3 3" xfId="1013" xr:uid="{00000000-0005-0000-0000-000037000000}"/>
    <cellStyle name="20% - Accent3 4" xfId="532" xr:uid="{00000000-0005-0000-0000-000038000000}"/>
    <cellStyle name="20% - Accent3 4 2" xfId="1100" xr:uid="{00000000-0005-0000-0000-000039000000}"/>
    <cellStyle name="20% - Accent3 5" xfId="718" xr:uid="{00000000-0005-0000-0000-00003A000000}"/>
    <cellStyle name="20% - Accent3 5 2" xfId="1275" xr:uid="{00000000-0005-0000-0000-00003B000000}"/>
    <cellStyle name="20% - Accent3 6" xfId="349" xr:uid="{00000000-0005-0000-0000-00003C000000}"/>
    <cellStyle name="20% - Accent3 6 2" xfId="934" xr:uid="{00000000-0005-0000-0000-00003D000000}"/>
    <cellStyle name="20% - Accent3 7" xfId="913" xr:uid="{00000000-0005-0000-0000-00003E000000}"/>
    <cellStyle name="20% - Accent4" xfId="78" builtinId="42" customBuiltin="1"/>
    <cellStyle name="20% - Accent4 2" xfId="410" xr:uid="{00000000-0005-0000-0000-000040000000}"/>
    <cellStyle name="20% - Accent4 2 2" xfId="499" xr:uid="{00000000-0005-0000-0000-000041000000}"/>
    <cellStyle name="20% - Accent4 2 2 2" xfId="663" xr:uid="{00000000-0005-0000-0000-000042000000}"/>
    <cellStyle name="20% - Accent4 2 2 2 2" xfId="1231" xr:uid="{00000000-0005-0000-0000-000043000000}"/>
    <cellStyle name="20% - Accent4 2 2 3" xfId="1068" xr:uid="{00000000-0005-0000-0000-000044000000}"/>
    <cellStyle name="20% - Accent4 2 3" xfId="576" xr:uid="{00000000-0005-0000-0000-000045000000}"/>
    <cellStyle name="20% - Accent4 2 3 2" xfId="1144" xr:uid="{00000000-0005-0000-0000-000046000000}"/>
    <cellStyle name="20% - Accent4 2 4" xfId="820" xr:uid="{00000000-0005-0000-0000-000047000000}"/>
    <cellStyle name="20% - Accent4 2 5" xfId="981" xr:uid="{00000000-0005-0000-0000-000048000000}"/>
    <cellStyle name="20% - Accent4 3" xfId="445" xr:uid="{00000000-0005-0000-0000-000049000000}"/>
    <cellStyle name="20% - Accent4 3 2" xfId="610" xr:uid="{00000000-0005-0000-0000-00004A000000}"/>
    <cellStyle name="20% - Accent4 3 2 2" xfId="1178" xr:uid="{00000000-0005-0000-0000-00004B000000}"/>
    <cellStyle name="20% - Accent4 3 3" xfId="1015" xr:uid="{00000000-0005-0000-0000-00004C000000}"/>
    <cellStyle name="20% - Accent4 4" xfId="534" xr:uid="{00000000-0005-0000-0000-00004D000000}"/>
    <cellStyle name="20% - Accent4 4 2" xfId="1102" xr:uid="{00000000-0005-0000-0000-00004E000000}"/>
    <cellStyle name="20% - Accent4 5" xfId="720" xr:uid="{00000000-0005-0000-0000-00004F000000}"/>
    <cellStyle name="20% - Accent4 5 2" xfId="1277" xr:uid="{00000000-0005-0000-0000-000050000000}"/>
    <cellStyle name="20% - Accent4 6" xfId="353" xr:uid="{00000000-0005-0000-0000-000051000000}"/>
    <cellStyle name="20% - Accent4 6 2" xfId="936" xr:uid="{00000000-0005-0000-0000-000052000000}"/>
    <cellStyle name="20% - Accent4 7" xfId="915" xr:uid="{00000000-0005-0000-0000-000053000000}"/>
    <cellStyle name="20% - Accent5" xfId="81" builtinId="46" customBuiltin="1"/>
    <cellStyle name="20% - Accent5 2" xfId="412" xr:uid="{00000000-0005-0000-0000-000055000000}"/>
    <cellStyle name="20% - Accent5 2 2" xfId="501" xr:uid="{00000000-0005-0000-0000-000056000000}"/>
    <cellStyle name="20% - Accent5 2 2 2" xfId="665" xr:uid="{00000000-0005-0000-0000-000057000000}"/>
    <cellStyle name="20% - Accent5 2 2 2 2" xfId="1233" xr:uid="{00000000-0005-0000-0000-000058000000}"/>
    <cellStyle name="20% - Accent5 2 2 3" xfId="1070" xr:uid="{00000000-0005-0000-0000-000059000000}"/>
    <cellStyle name="20% - Accent5 2 3" xfId="578" xr:uid="{00000000-0005-0000-0000-00005A000000}"/>
    <cellStyle name="20% - Accent5 2 3 2" xfId="1146" xr:uid="{00000000-0005-0000-0000-00005B000000}"/>
    <cellStyle name="20% - Accent5 2 4" xfId="824" xr:uid="{00000000-0005-0000-0000-00005C000000}"/>
    <cellStyle name="20% - Accent5 2 5" xfId="983" xr:uid="{00000000-0005-0000-0000-00005D000000}"/>
    <cellStyle name="20% - Accent5 3" xfId="447" xr:uid="{00000000-0005-0000-0000-00005E000000}"/>
    <cellStyle name="20% - Accent5 3 2" xfId="612" xr:uid="{00000000-0005-0000-0000-00005F000000}"/>
    <cellStyle name="20% - Accent5 3 2 2" xfId="1180" xr:uid="{00000000-0005-0000-0000-000060000000}"/>
    <cellStyle name="20% - Accent5 3 3" xfId="1017" xr:uid="{00000000-0005-0000-0000-000061000000}"/>
    <cellStyle name="20% - Accent5 4" xfId="536" xr:uid="{00000000-0005-0000-0000-000062000000}"/>
    <cellStyle name="20% - Accent5 4 2" xfId="1104" xr:uid="{00000000-0005-0000-0000-000063000000}"/>
    <cellStyle name="20% - Accent5 5" xfId="722" xr:uid="{00000000-0005-0000-0000-000064000000}"/>
    <cellStyle name="20% - Accent5 5 2" xfId="1279" xr:uid="{00000000-0005-0000-0000-000065000000}"/>
    <cellStyle name="20% - Accent5 6" xfId="357" xr:uid="{00000000-0005-0000-0000-000066000000}"/>
    <cellStyle name="20% - Accent5 6 2" xfId="938" xr:uid="{00000000-0005-0000-0000-000067000000}"/>
    <cellStyle name="20% - Accent5 7" xfId="917" xr:uid="{00000000-0005-0000-0000-000068000000}"/>
    <cellStyle name="20% - Accent6" xfId="84" builtinId="50" customBuiltin="1"/>
    <cellStyle name="20% - Accent6 2" xfId="414" xr:uid="{00000000-0005-0000-0000-00006A000000}"/>
    <cellStyle name="20% - Accent6 2 2" xfId="503" xr:uid="{00000000-0005-0000-0000-00006B000000}"/>
    <cellStyle name="20% - Accent6 2 2 2" xfId="667" xr:uid="{00000000-0005-0000-0000-00006C000000}"/>
    <cellStyle name="20% - Accent6 2 2 2 2" xfId="1235" xr:uid="{00000000-0005-0000-0000-00006D000000}"/>
    <cellStyle name="20% - Accent6 2 2 3" xfId="1072" xr:uid="{00000000-0005-0000-0000-00006E000000}"/>
    <cellStyle name="20% - Accent6 2 3" xfId="580" xr:uid="{00000000-0005-0000-0000-00006F000000}"/>
    <cellStyle name="20% - Accent6 2 3 2" xfId="1148" xr:uid="{00000000-0005-0000-0000-000070000000}"/>
    <cellStyle name="20% - Accent6 2 4" xfId="828" xr:uid="{00000000-0005-0000-0000-000071000000}"/>
    <cellStyle name="20% - Accent6 2 5" xfId="985" xr:uid="{00000000-0005-0000-0000-000072000000}"/>
    <cellStyle name="20% - Accent6 3" xfId="449" xr:uid="{00000000-0005-0000-0000-000073000000}"/>
    <cellStyle name="20% - Accent6 3 2" xfId="614" xr:uid="{00000000-0005-0000-0000-000074000000}"/>
    <cellStyle name="20% - Accent6 3 2 2" xfId="1182" xr:uid="{00000000-0005-0000-0000-000075000000}"/>
    <cellStyle name="20% - Accent6 3 3" xfId="1019" xr:uid="{00000000-0005-0000-0000-000076000000}"/>
    <cellStyle name="20% - Accent6 4" xfId="538" xr:uid="{00000000-0005-0000-0000-000077000000}"/>
    <cellStyle name="20% - Accent6 4 2" xfId="1106" xr:uid="{00000000-0005-0000-0000-000078000000}"/>
    <cellStyle name="20% - Accent6 5" xfId="724" xr:uid="{00000000-0005-0000-0000-000079000000}"/>
    <cellStyle name="20% - Accent6 5 2" xfId="1281" xr:uid="{00000000-0005-0000-0000-00007A000000}"/>
    <cellStyle name="20% - Accent6 6" xfId="361" xr:uid="{00000000-0005-0000-0000-00007B000000}"/>
    <cellStyle name="20% - Accent6 6 2" xfId="940" xr:uid="{00000000-0005-0000-0000-00007C000000}"/>
    <cellStyle name="20% - Accent6 7" xfId="919" xr:uid="{00000000-0005-0000-0000-00007D000000}"/>
    <cellStyle name="40% - Accent1" xfId="70" builtinId="31" customBuiltin="1"/>
    <cellStyle name="40% - Accent1 2" xfId="405" xr:uid="{00000000-0005-0000-0000-00007F000000}"/>
    <cellStyle name="40% - Accent1 2 2" xfId="494" xr:uid="{00000000-0005-0000-0000-000080000000}"/>
    <cellStyle name="40% - Accent1 2 2 2" xfId="658" xr:uid="{00000000-0005-0000-0000-000081000000}"/>
    <cellStyle name="40% - Accent1 2 2 2 2" xfId="1226" xr:uid="{00000000-0005-0000-0000-000082000000}"/>
    <cellStyle name="40% - Accent1 2 2 3" xfId="1063" xr:uid="{00000000-0005-0000-0000-000083000000}"/>
    <cellStyle name="40% - Accent1 2 3" xfId="571" xr:uid="{00000000-0005-0000-0000-000084000000}"/>
    <cellStyle name="40% - Accent1 2 3 2" xfId="1139" xr:uid="{00000000-0005-0000-0000-000085000000}"/>
    <cellStyle name="40% - Accent1 2 4" xfId="809" xr:uid="{00000000-0005-0000-0000-000086000000}"/>
    <cellStyle name="40% - Accent1 2 5" xfId="976" xr:uid="{00000000-0005-0000-0000-000087000000}"/>
    <cellStyle name="40% - Accent1 3" xfId="440" xr:uid="{00000000-0005-0000-0000-000088000000}"/>
    <cellStyle name="40% - Accent1 3 2" xfId="605" xr:uid="{00000000-0005-0000-0000-000089000000}"/>
    <cellStyle name="40% - Accent1 3 2 2" xfId="1173" xr:uid="{00000000-0005-0000-0000-00008A000000}"/>
    <cellStyle name="40% - Accent1 3 3" xfId="1010" xr:uid="{00000000-0005-0000-0000-00008B000000}"/>
    <cellStyle name="40% - Accent1 4" xfId="529" xr:uid="{00000000-0005-0000-0000-00008C000000}"/>
    <cellStyle name="40% - Accent1 4 2" xfId="1097" xr:uid="{00000000-0005-0000-0000-00008D000000}"/>
    <cellStyle name="40% - Accent1 5" xfId="715" xr:uid="{00000000-0005-0000-0000-00008E000000}"/>
    <cellStyle name="40% - Accent1 5 2" xfId="1272" xr:uid="{00000000-0005-0000-0000-00008F000000}"/>
    <cellStyle name="40% - Accent1 6" xfId="342" xr:uid="{00000000-0005-0000-0000-000090000000}"/>
    <cellStyle name="40% - Accent1 6 2" xfId="931" xr:uid="{00000000-0005-0000-0000-000091000000}"/>
    <cellStyle name="40% - Accent1 7" xfId="910" xr:uid="{00000000-0005-0000-0000-000092000000}"/>
    <cellStyle name="40% - Accent2" xfId="73" builtinId="35" customBuiltin="1"/>
    <cellStyle name="40% - Accent2 2" xfId="407" xr:uid="{00000000-0005-0000-0000-000094000000}"/>
    <cellStyle name="40% - Accent2 2 2" xfId="496" xr:uid="{00000000-0005-0000-0000-000095000000}"/>
    <cellStyle name="40% - Accent2 2 2 2" xfId="660" xr:uid="{00000000-0005-0000-0000-000096000000}"/>
    <cellStyle name="40% - Accent2 2 2 2 2" xfId="1228" xr:uid="{00000000-0005-0000-0000-000097000000}"/>
    <cellStyle name="40% - Accent2 2 2 3" xfId="1065" xr:uid="{00000000-0005-0000-0000-000098000000}"/>
    <cellStyle name="40% - Accent2 2 3" xfId="573" xr:uid="{00000000-0005-0000-0000-000099000000}"/>
    <cellStyle name="40% - Accent2 2 3 2" xfId="1141" xr:uid="{00000000-0005-0000-0000-00009A000000}"/>
    <cellStyle name="40% - Accent2 2 4" xfId="813" xr:uid="{00000000-0005-0000-0000-00009B000000}"/>
    <cellStyle name="40% - Accent2 2 5" xfId="978" xr:uid="{00000000-0005-0000-0000-00009C000000}"/>
    <cellStyle name="40% - Accent2 3" xfId="442" xr:uid="{00000000-0005-0000-0000-00009D000000}"/>
    <cellStyle name="40% - Accent2 3 2" xfId="607" xr:uid="{00000000-0005-0000-0000-00009E000000}"/>
    <cellStyle name="40% - Accent2 3 2 2" xfId="1175" xr:uid="{00000000-0005-0000-0000-00009F000000}"/>
    <cellStyle name="40% - Accent2 3 3" xfId="1012" xr:uid="{00000000-0005-0000-0000-0000A0000000}"/>
    <cellStyle name="40% - Accent2 4" xfId="531" xr:uid="{00000000-0005-0000-0000-0000A1000000}"/>
    <cellStyle name="40% - Accent2 4 2" xfId="1099" xr:uid="{00000000-0005-0000-0000-0000A2000000}"/>
    <cellStyle name="40% - Accent2 5" xfId="717" xr:uid="{00000000-0005-0000-0000-0000A3000000}"/>
    <cellStyle name="40% - Accent2 5 2" xfId="1274" xr:uid="{00000000-0005-0000-0000-0000A4000000}"/>
    <cellStyle name="40% - Accent2 6" xfId="346" xr:uid="{00000000-0005-0000-0000-0000A5000000}"/>
    <cellStyle name="40% - Accent2 6 2" xfId="933" xr:uid="{00000000-0005-0000-0000-0000A6000000}"/>
    <cellStyle name="40% - Accent2 7" xfId="912" xr:uid="{00000000-0005-0000-0000-0000A7000000}"/>
    <cellStyle name="40% - Accent3" xfId="76" builtinId="39" customBuiltin="1"/>
    <cellStyle name="40% - Accent3 2" xfId="409" xr:uid="{00000000-0005-0000-0000-0000A9000000}"/>
    <cellStyle name="40% - Accent3 2 2" xfId="498" xr:uid="{00000000-0005-0000-0000-0000AA000000}"/>
    <cellStyle name="40% - Accent3 2 2 2" xfId="662" xr:uid="{00000000-0005-0000-0000-0000AB000000}"/>
    <cellStyle name="40% - Accent3 2 2 2 2" xfId="1230" xr:uid="{00000000-0005-0000-0000-0000AC000000}"/>
    <cellStyle name="40% - Accent3 2 2 3" xfId="1067" xr:uid="{00000000-0005-0000-0000-0000AD000000}"/>
    <cellStyle name="40% - Accent3 2 3" xfId="575" xr:uid="{00000000-0005-0000-0000-0000AE000000}"/>
    <cellStyle name="40% - Accent3 2 3 2" xfId="1143" xr:uid="{00000000-0005-0000-0000-0000AF000000}"/>
    <cellStyle name="40% - Accent3 2 4" xfId="817" xr:uid="{00000000-0005-0000-0000-0000B0000000}"/>
    <cellStyle name="40% - Accent3 2 5" xfId="980" xr:uid="{00000000-0005-0000-0000-0000B1000000}"/>
    <cellStyle name="40% - Accent3 3" xfId="444" xr:uid="{00000000-0005-0000-0000-0000B2000000}"/>
    <cellStyle name="40% - Accent3 3 2" xfId="609" xr:uid="{00000000-0005-0000-0000-0000B3000000}"/>
    <cellStyle name="40% - Accent3 3 2 2" xfId="1177" xr:uid="{00000000-0005-0000-0000-0000B4000000}"/>
    <cellStyle name="40% - Accent3 3 3" xfId="1014" xr:uid="{00000000-0005-0000-0000-0000B5000000}"/>
    <cellStyle name="40% - Accent3 4" xfId="533" xr:uid="{00000000-0005-0000-0000-0000B6000000}"/>
    <cellStyle name="40% - Accent3 4 2" xfId="1101" xr:uid="{00000000-0005-0000-0000-0000B7000000}"/>
    <cellStyle name="40% - Accent3 5" xfId="719" xr:uid="{00000000-0005-0000-0000-0000B8000000}"/>
    <cellStyle name="40% - Accent3 5 2" xfId="1276" xr:uid="{00000000-0005-0000-0000-0000B9000000}"/>
    <cellStyle name="40% - Accent3 6" xfId="350" xr:uid="{00000000-0005-0000-0000-0000BA000000}"/>
    <cellStyle name="40% - Accent3 6 2" xfId="935" xr:uid="{00000000-0005-0000-0000-0000BB000000}"/>
    <cellStyle name="40% - Accent3 7" xfId="914" xr:uid="{00000000-0005-0000-0000-0000BC000000}"/>
    <cellStyle name="40% - Accent4" xfId="79" builtinId="43" customBuiltin="1"/>
    <cellStyle name="40% - Accent4 2" xfId="411" xr:uid="{00000000-0005-0000-0000-0000BE000000}"/>
    <cellStyle name="40% - Accent4 2 2" xfId="500" xr:uid="{00000000-0005-0000-0000-0000BF000000}"/>
    <cellStyle name="40% - Accent4 2 2 2" xfId="664" xr:uid="{00000000-0005-0000-0000-0000C0000000}"/>
    <cellStyle name="40% - Accent4 2 2 2 2" xfId="1232" xr:uid="{00000000-0005-0000-0000-0000C1000000}"/>
    <cellStyle name="40% - Accent4 2 2 3" xfId="1069" xr:uid="{00000000-0005-0000-0000-0000C2000000}"/>
    <cellStyle name="40% - Accent4 2 3" xfId="577" xr:uid="{00000000-0005-0000-0000-0000C3000000}"/>
    <cellStyle name="40% - Accent4 2 3 2" xfId="1145" xr:uid="{00000000-0005-0000-0000-0000C4000000}"/>
    <cellStyle name="40% - Accent4 2 4" xfId="821" xr:uid="{00000000-0005-0000-0000-0000C5000000}"/>
    <cellStyle name="40% - Accent4 2 5" xfId="982" xr:uid="{00000000-0005-0000-0000-0000C6000000}"/>
    <cellStyle name="40% - Accent4 3" xfId="446" xr:uid="{00000000-0005-0000-0000-0000C7000000}"/>
    <cellStyle name="40% - Accent4 3 2" xfId="611" xr:uid="{00000000-0005-0000-0000-0000C8000000}"/>
    <cellStyle name="40% - Accent4 3 2 2" xfId="1179" xr:uid="{00000000-0005-0000-0000-0000C9000000}"/>
    <cellStyle name="40% - Accent4 3 3" xfId="1016" xr:uid="{00000000-0005-0000-0000-0000CA000000}"/>
    <cellStyle name="40% - Accent4 4" xfId="535" xr:uid="{00000000-0005-0000-0000-0000CB000000}"/>
    <cellStyle name="40% - Accent4 4 2" xfId="1103" xr:uid="{00000000-0005-0000-0000-0000CC000000}"/>
    <cellStyle name="40% - Accent4 5" xfId="721" xr:uid="{00000000-0005-0000-0000-0000CD000000}"/>
    <cellStyle name="40% - Accent4 5 2" xfId="1278" xr:uid="{00000000-0005-0000-0000-0000CE000000}"/>
    <cellStyle name="40% - Accent4 6" xfId="354" xr:uid="{00000000-0005-0000-0000-0000CF000000}"/>
    <cellStyle name="40% - Accent4 6 2" xfId="937" xr:uid="{00000000-0005-0000-0000-0000D0000000}"/>
    <cellStyle name="40% - Accent4 7" xfId="916" xr:uid="{00000000-0005-0000-0000-0000D1000000}"/>
    <cellStyle name="40% - Accent5" xfId="82" builtinId="47" customBuiltin="1"/>
    <cellStyle name="40% - Accent5 2" xfId="413" xr:uid="{00000000-0005-0000-0000-0000D3000000}"/>
    <cellStyle name="40% - Accent5 2 2" xfId="502" xr:uid="{00000000-0005-0000-0000-0000D4000000}"/>
    <cellStyle name="40% - Accent5 2 2 2" xfId="666" xr:uid="{00000000-0005-0000-0000-0000D5000000}"/>
    <cellStyle name="40% - Accent5 2 2 2 2" xfId="1234" xr:uid="{00000000-0005-0000-0000-0000D6000000}"/>
    <cellStyle name="40% - Accent5 2 2 3" xfId="1071" xr:uid="{00000000-0005-0000-0000-0000D7000000}"/>
    <cellStyle name="40% - Accent5 2 3" xfId="579" xr:uid="{00000000-0005-0000-0000-0000D8000000}"/>
    <cellStyle name="40% - Accent5 2 3 2" xfId="1147" xr:uid="{00000000-0005-0000-0000-0000D9000000}"/>
    <cellStyle name="40% - Accent5 2 4" xfId="825" xr:uid="{00000000-0005-0000-0000-0000DA000000}"/>
    <cellStyle name="40% - Accent5 2 5" xfId="984" xr:uid="{00000000-0005-0000-0000-0000DB000000}"/>
    <cellStyle name="40% - Accent5 3" xfId="448" xr:uid="{00000000-0005-0000-0000-0000DC000000}"/>
    <cellStyle name="40% - Accent5 3 2" xfId="613" xr:uid="{00000000-0005-0000-0000-0000DD000000}"/>
    <cellStyle name="40% - Accent5 3 2 2" xfId="1181" xr:uid="{00000000-0005-0000-0000-0000DE000000}"/>
    <cellStyle name="40% - Accent5 3 3" xfId="1018" xr:uid="{00000000-0005-0000-0000-0000DF000000}"/>
    <cellStyle name="40% - Accent5 4" xfId="537" xr:uid="{00000000-0005-0000-0000-0000E0000000}"/>
    <cellStyle name="40% - Accent5 4 2" xfId="1105" xr:uid="{00000000-0005-0000-0000-0000E1000000}"/>
    <cellStyle name="40% - Accent5 5" xfId="723" xr:uid="{00000000-0005-0000-0000-0000E2000000}"/>
    <cellStyle name="40% - Accent5 5 2" xfId="1280" xr:uid="{00000000-0005-0000-0000-0000E3000000}"/>
    <cellStyle name="40% - Accent5 6" xfId="358" xr:uid="{00000000-0005-0000-0000-0000E4000000}"/>
    <cellStyle name="40% - Accent5 6 2" xfId="939" xr:uid="{00000000-0005-0000-0000-0000E5000000}"/>
    <cellStyle name="40% - Accent5 7" xfId="918" xr:uid="{00000000-0005-0000-0000-0000E6000000}"/>
    <cellStyle name="40% - Accent6" xfId="85" builtinId="51" customBuiltin="1"/>
    <cellStyle name="40% - Accent6 2" xfId="415" xr:uid="{00000000-0005-0000-0000-0000E8000000}"/>
    <cellStyle name="40% - Accent6 2 2" xfId="504" xr:uid="{00000000-0005-0000-0000-0000E9000000}"/>
    <cellStyle name="40% - Accent6 2 2 2" xfId="668" xr:uid="{00000000-0005-0000-0000-0000EA000000}"/>
    <cellStyle name="40% - Accent6 2 2 2 2" xfId="1236" xr:uid="{00000000-0005-0000-0000-0000EB000000}"/>
    <cellStyle name="40% - Accent6 2 2 3" xfId="1073" xr:uid="{00000000-0005-0000-0000-0000EC000000}"/>
    <cellStyle name="40% - Accent6 2 3" xfId="581" xr:uid="{00000000-0005-0000-0000-0000ED000000}"/>
    <cellStyle name="40% - Accent6 2 3 2" xfId="1149" xr:uid="{00000000-0005-0000-0000-0000EE000000}"/>
    <cellStyle name="40% - Accent6 2 4" xfId="829" xr:uid="{00000000-0005-0000-0000-0000EF000000}"/>
    <cellStyle name="40% - Accent6 2 5" xfId="986" xr:uid="{00000000-0005-0000-0000-0000F0000000}"/>
    <cellStyle name="40% - Accent6 3" xfId="450" xr:uid="{00000000-0005-0000-0000-0000F1000000}"/>
    <cellStyle name="40% - Accent6 3 2" xfId="615" xr:uid="{00000000-0005-0000-0000-0000F2000000}"/>
    <cellStyle name="40% - Accent6 3 2 2" xfId="1183" xr:uid="{00000000-0005-0000-0000-0000F3000000}"/>
    <cellStyle name="40% - Accent6 3 3" xfId="1020" xr:uid="{00000000-0005-0000-0000-0000F4000000}"/>
    <cellStyle name="40% - Accent6 4" xfId="539" xr:uid="{00000000-0005-0000-0000-0000F5000000}"/>
    <cellStyle name="40% - Accent6 4 2" xfId="1107" xr:uid="{00000000-0005-0000-0000-0000F6000000}"/>
    <cellStyle name="40% - Accent6 5" xfId="725" xr:uid="{00000000-0005-0000-0000-0000F7000000}"/>
    <cellStyle name="40% - Accent6 5 2" xfId="1282" xr:uid="{00000000-0005-0000-0000-0000F8000000}"/>
    <cellStyle name="40% - Accent6 6" xfId="362" xr:uid="{00000000-0005-0000-0000-0000F9000000}"/>
    <cellStyle name="40% - Accent6 6 2" xfId="941" xr:uid="{00000000-0005-0000-0000-0000FA000000}"/>
    <cellStyle name="40% - Accent6 7" xfId="920" xr:uid="{00000000-0005-0000-0000-0000FB000000}"/>
    <cellStyle name="60% - Accent1 2" xfId="728" xr:uid="{00000000-0005-0000-0000-0000FC000000}"/>
    <cellStyle name="60% - Accent1 2 2" xfId="810" xr:uid="{00000000-0005-0000-0000-0000FD000000}"/>
    <cellStyle name="60% - Accent1 3" xfId="343" xr:uid="{00000000-0005-0000-0000-0000FE000000}"/>
    <cellStyle name="60% - Accent2 2" xfId="729" xr:uid="{00000000-0005-0000-0000-0000FF000000}"/>
    <cellStyle name="60% - Accent2 2 2" xfId="814" xr:uid="{00000000-0005-0000-0000-000000010000}"/>
    <cellStyle name="60% - Accent2 3" xfId="347" xr:uid="{00000000-0005-0000-0000-000001010000}"/>
    <cellStyle name="60% - Accent3 2" xfId="730" xr:uid="{00000000-0005-0000-0000-000002010000}"/>
    <cellStyle name="60% - Accent3 2 2" xfId="818" xr:uid="{00000000-0005-0000-0000-000003010000}"/>
    <cellStyle name="60% - Accent3 3" xfId="351" xr:uid="{00000000-0005-0000-0000-000004010000}"/>
    <cellStyle name="60% - Accent4 2" xfId="731" xr:uid="{00000000-0005-0000-0000-000005010000}"/>
    <cellStyle name="60% - Accent4 2 2" xfId="822" xr:uid="{00000000-0005-0000-0000-000006010000}"/>
    <cellStyle name="60% - Accent4 3" xfId="355" xr:uid="{00000000-0005-0000-0000-000007010000}"/>
    <cellStyle name="60% - Accent5 2" xfId="732" xr:uid="{00000000-0005-0000-0000-000008010000}"/>
    <cellStyle name="60% - Accent5 2 2" xfId="826" xr:uid="{00000000-0005-0000-0000-000009010000}"/>
    <cellStyle name="60% - Accent5 3" xfId="359" xr:uid="{00000000-0005-0000-0000-00000A010000}"/>
    <cellStyle name="60% - Accent6 2" xfId="733" xr:uid="{00000000-0005-0000-0000-00000B010000}"/>
    <cellStyle name="60% - Accent6 2 2" xfId="830" xr:uid="{00000000-0005-0000-0000-00000C010000}"/>
    <cellStyle name="60% - Accent6 3" xfId="363" xr:uid="{00000000-0005-0000-0000-00000D010000}"/>
    <cellStyle name="Accent1" xfId="68" builtinId="29" customBuiltin="1"/>
    <cellStyle name="Accent1 2" xfId="340" xr:uid="{00000000-0005-0000-0000-00000F010000}"/>
    <cellStyle name="Accent1 2 2" xfId="807" xr:uid="{00000000-0005-0000-0000-000010010000}"/>
    <cellStyle name="Accent2" xfId="71" builtinId="33" customBuiltin="1"/>
    <cellStyle name="Accent2 2" xfId="344" xr:uid="{00000000-0005-0000-0000-000012010000}"/>
    <cellStyle name="Accent2 2 2" xfId="811" xr:uid="{00000000-0005-0000-0000-000013010000}"/>
    <cellStyle name="Accent3" xfId="74" builtinId="37" customBuiltin="1"/>
    <cellStyle name="Accent3 2" xfId="348" xr:uid="{00000000-0005-0000-0000-000015010000}"/>
    <cellStyle name="Accent3 2 2" xfId="815" xr:uid="{00000000-0005-0000-0000-000016010000}"/>
    <cellStyle name="Accent4" xfId="77" builtinId="41" customBuiltin="1"/>
    <cellStyle name="Accent4 2" xfId="352" xr:uid="{00000000-0005-0000-0000-000018010000}"/>
    <cellStyle name="Accent4 2 2" xfId="819" xr:uid="{00000000-0005-0000-0000-000019010000}"/>
    <cellStyle name="Accent5" xfId="80" builtinId="45" customBuiltin="1"/>
    <cellStyle name="Accent5 2" xfId="356" xr:uid="{00000000-0005-0000-0000-00001B010000}"/>
    <cellStyle name="Accent5 2 2" xfId="823" xr:uid="{00000000-0005-0000-0000-00001C010000}"/>
    <cellStyle name="Accent6" xfId="83" builtinId="49" customBuiltin="1"/>
    <cellStyle name="Accent6 2" xfId="360" xr:uid="{00000000-0005-0000-0000-00001E010000}"/>
    <cellStyle name="Accent6 2 2" xfId="827" xr:uid="{00000000-0005-0000-0000-00001F010000}"/>
    <cellStyle name="Bad" xfId="59" builtinId="27" customBuiltin="1"/>
    <cellStyle name="Bad 2" xfId="330" xr:uid="{00000000-0005-0000-0000-000021010000}"/>
    <cellStyle name="Bad 2 2" xfId="796" xr:uid="{00000000-0005-0000-0000-000022010000}"/>
    <cellStyle name="Calculation" xfId="62" builtinId="22" customBuiltin="1"/>
    <cellStyle name="Calculation 2" xfId="334" xr:uid="{00000000-0005-0000-0000-000024010000}"/>
    <cellStyle name="Calculation 2 2" xfId="800" xr:uid="{00000000-0005-0000-0000-000025010000}"/>
    <cellStyle name="Check Cell" xfId="64" builtinId="23" customBuiltin="1"/>
    <cellStyle name="Check Cell 2" xfId="336" xr:uid="{00000000-0005-0000-0000-000027010000}"/>
    <cellStyle name="Check Cell 2 2" xfId="802" xr:uid="{00000000-0005-0000-0000-000028010000}"/>
    <cellStyle name="Comma" xfId="12" builtinId="3"/>
    <cellStyle name="Comma 10" xfId="117" xr:uid="{00000000-0005-0000-0000-00002A010000}"/>
    <cellStyle name="Comma 10 2" xfId="124" xr:uid="{00000000-0005-0000-0000-00002B010000}"/>
    <cellStyle name="Comma 10 2 2" xfId="853" xr:uid="{00000000-0005-0000-0000-00002C010000}"/>
    <cellStyle name="Comma 10 3" xfId="364" xr:uid="{00000000-0005-0000-0000-00002D010000}"/>
    <cellStyle name="Comma 10 3 2" xfId="942" xr:uid="{00000000-0005-0000-0000-00002E010000}"/>
    <cellStyle name="Comma 10 4" xfId="852" xr:uid="{00000000-0005-0000-0000-00002F010000}"/>
    <cellStyle name="Comma 11" xfId="126" xr:uid="{00000000-0005-0000-0000-000030010000}"/>
    <cellStyle name="Comma 11 2" xfId="170" xr:uid="{00000000-0005-0000-0000-000031010000}"/>
    <cellStyle name="Comma 11 2 2" xfId="869" xr:uid="{00000000-0005-0000-0000-000032010000}"/>
    <cellStyle name="Comma 11 3" xfId="709" xr:uid="{00000000-0005-0000-0000-000033010000}"/>
    <cellStyle name="Comma 11 3 2" xfId="1266" xr:uid="{00000000-0005-0000-0000-000034010000}"/>
    <cellStyle name="Comma 12" xfId="90" xr:uid="{00000000-0005-0000-0000-000035010000}"/>
    <cellStyle name="Comma 12 2" xfId="156" xr:uid="{00000000-0005-0000-0000-000036010000}"/>
    <cellStyle name="Comma 12 2 2" xfId="856" xr:uid="{00000000-0005-0000-0000-000037010000}"/>
    <cellStyle name="Comma 12 3" xfId="850" xr:uid="{00000000-0005-0000-0000-000038010000}"/>
    <cellStyle name="Comma 13" xfId="153" xr:uid="{00000000-0005-0000-0000-000039010000}"/>
    <cellStyle name="Comma 14" xfId="211" xr:uid="{00000000-0005-0000-0000-00003A010000}"/>
    <cellStyle name="Comma 14 2" xfId="887" xr:uid="{00000000-0005-0000-0000-00003B010000}"/>
    <cellStyle name="Comma 15" xfId="217" xr:uid="{00000000-0005-0000-0000-00003C010000}"/>
    <cellStyle name="Comma 16" xfId="246" xr:uid="{00000000-0005-0000-0000-00003D010000}"/>
    <cellStyle name="Comma 17" xfId="244" xr:uid="{00000000-0005-0000-0000-00003E010000}"/>
    <cellStyle name="Comma 18" xfId="257" xr:uid="{00000000-0005-0000-0000-00003F010000}"/>
    <cellStyle name="Comma 19" xfId="282" xr:uid="{00000000-0005-0000-0000-000040010000}"/>
    <cellStyle name="Comma 2" xfId="11" xr:uid="{00000000-0005-0000-0000-000041010000}"/>
    <cellStyle name="Comma 2 2" xfId="17" xr:uid="{00000000-0005-0000-0000-000042010000}"/>
    <cellStyle name="Comma 2 2 2" xfId="40" xr:uid="{00000000-0005-0000-0000-000043010000}"/>
    <cellStyle name="Comma 2 2 2 2" xfId="53" xr:uid="{00000000-0005-0000-0000-000044010000}"/>
    <cellStyle name="Comma 2 2 2 2 2" xfId="177" xr:uid="{00000000-0005-0000-0000-000045010000}"/>
    <cellStyle name="Comma 2 2 2 2 3" xfId="875" xr:uid="{00000000-0005-0000-0000-000046010000}"/>
    <cellStyle name="Comma 2 2 2 3" xfId="317" xr:uid="{00000000-0005-0000-0000-000047010000}"/>
    <cellStyle name="Comma 2 2 3" xfId="46" xr:uid="{00000000-0005-0000-0000-000048010000}"/>
    <cellStyle name="Comma 2 2 3 2" xfId="690" xr:uid="{00000000-0005-0000-0000-000049010000}"/>
    <cellStyle name="Comma 2 2 3 2 2" xfId="1258" xr:uid="{00000000-0005-0000-0000-00004A010000}"/>
    <cellStyle name="Comma 2 2 3 3" xfId="142" xr:uid="{00000000-0005-0000-0000-00004B010000}"/>
    <cellStyle name="Comma 2 2 4" xfId="842" xr:uid="{00000000-0005-0000-0000-00004C010000}"/>
    <cellStyle name="Comma 2 2 5" xfId="292" xr:uid="{00000000-0005-0000-0000-00004D010000}"/>
    <cellStyle name="Comma 2 2 6" xfId="92" xr:uid="{00000000-0005-0000-0000-00004E010000}"/>
    <cellStyle name="Comma 2 3" xfId="116" xr:uid="{00000000-0005-0000-0000-00004F010000}"/>
    <cellStyle name="Comma 2 3 2" xfId="145" xr:uid="{00000000-0005-0000-0000-000050010000}"/>
    <cellStyle name="Comma 2 3 2 2" xfId="179" xr:uid="{00000000-0005-0000-0000-000051010000}"/>
    <cellStyle name="Comma 2 3 2 2 2" xfId="876" xr:uid="{00000000-0005-0000-0000-000052010000}"/>
    <cellStyle name="Comma 2 3 2 3" xfId="271" xr:uid="{00000000-0005-0000-0000-000053010000}"/>
    <cellStyle name="Comma 2 3 2 3 2" xfId="900" xr:uid="{00000000-0005-0000-0000-000054010000}"/>
    <cellStyle name="Comma 2 3 2 4" xfId="472" xr:uid="{00000000-0005-0000-0000-000055010000}"/>
    <cellStyle name="Comma 2 3 2 4 2" xfId="1041" xr:uid="{00000000-0005-0000-0000-000056010000}"/>
    <cellStyle name="Comma 2 3 3" xfId="168" xr:uid="{00000000-0005-0000-0000-000057010000}"/>
    <cellStyle name="Comma 2 3 3 2" xfId="636" xr:uid="{00000000-0005-0000-0000-000058010000}"/>
    <cellStyle name="Comma 2 3 3 2 2" xfId="1204" xr:uid="{00000000-0005-0000-0000-000059010000}"/>
    <cellStyle name="Comma 2 3 3 3" xfId="867" xr:uid="{00000000-0005-0000-0000-00005A010000}"/>
    <cellStyle name="Comma 2 3 4" xfId="691" xr:uid="{00000000-0005-0000-0000-00005B010000}"/>
    <cellStyle name="Comma 2 3 4 2" xfId="1259" xr:uid="{00000000-0005-0000-0000-00005C010000}"/>
    <cellStyle name="Comma 2 3 5" xfId="318" xr:uid="{00000000-0005-0000-0000-00005D010000}"/>
    <cellStyle name="Comma 2 3 5 2" xfId="925" xr:uid="{00000000-0005-0000-0000-00005E010000}"/>
    <cellStyle name="Comma 2 3 6" xfId="286" xr:uid="{00000000-0005-0000-0000-00005F010000}"/>
    <cellStyle name="Comma 2 4" xfId="131" xr:uid="{00000000-0005-0000-0000-000060010000}"/>
    <cellStyle name="Comma 2 4 2" xfId="174" xr:uid="{00000000-0005-0000-0000-000061010000}"/>
    <cellStyle name="Comma 2 4 2 2" xfId="692" xr:uid="{00000000-0005-0000-0000-000062010000}"/>
    <cellStyle name="Comma 2 4 2 3" xfId="872" xr:uid="{00000000-0005-0000-0000-000063010000}"/>
    <cellStyle name="Comma 2 4 3" xfId="192" xr:uid="{00000000-0005-0000-0000-000064010000}"/>
    <cellStyle name="Comma 2 4 4" xfId="368" xr:uid="{00000000-0005-0000-0000-000065010000}"/>
    <cellStyle name="Comma 2 4 4 2" xfId="945" xr:uid="{00000000-0005-0000-0000-000066010000}"/>
    <cellStyle name="Comma 2 5" xfId="91" xr:uid="{00000000-0005-0000-0000-000067010000}"/>
    <cellStyle name="Comma 2 5 2" xfId="157" xr:uid="{00000000-0005-0000-0000-000068010000}"/>
    <cellStyle name="Comma 2 5 2 2" xfId="760" xr:uid="{00000000-0005-0000-0000-000069010000}"/>
    <cellStyle name="Comma 2 5 2 2 2" xfId="1305" xr:uid="{00000000-0005-0000-0000-00006A010000}"/>
    <cellStyle name="Comma 2 5 2 3" xfId="857" xr:uid="{00000000-0005-0000-0000-00006B010000}"/>
    <cellStyle name="Comma 2 5 3" xfId="527" xr:uid="{00000000-0005-0000-0000-00006C010000}"/>
    <cellStyle name="Comma 2 5 3 2" xfId="1095" xr:uid="{00000000-0005-0000-0000-00006D010000}"/>
    <cellStyle name="Comma 2 6" xfId="191" xr:uid="{00000000-0005-0000-0000-00006E010000}"/>
    <cellStyle name="Comma 2 6 2" xfId="689" xr:uid="{00000000-0005-0000-0000-00006F010000}"/>
    <cellStyle name="Comma 2 6 2 2" xfId="1257" xr:uid="{00000000-0005-0000-0000-000070010000}"/>
    <cellStyle name="Comma 2 6 3" xfId="884" xr:uid="{00000000-0005-0000-0000-000071010000}"/>
    <cellStyle name="Comma 2 7" xfId="841" xr:uid="{00000000-0005-0000-0000-000072010000}"/>
    <cellStyle name="Comma 2 8" xfId="285" xr:uid="{00000000-0005-0000-0000-000073010000}"/>
    <cellStyle name="Comma 3" xfId="16" xr:uid="{00000000-0005-0000-0000-000074010000}"/>
    <cellStyle name="Comma 3 2" xfId="24" xr:uid="{00000000-0005-0000-0000-000075010000}"/>
    <cellStyle name="Comma 3 2 2" xfId="48" xr:uid="{00000000-0005-0000-0000-000076010000}"/>
    <cellStyle name="Comma 3 2 2 2" xfId="161" xr:uid="{00000000-0005-0000-0000-000077010000}"/>
    <cellStyle name="Comma 3 2 2 2 2" xfId="860" xr:uid="{00000000-0005-0000-0000-000078010000}"/>
    <cellStyle name="Comma 3 2 2 3" xfId="693" xr:uid="{00000000-0005-0000-0000-000079010000}"/>
    <cellStyle name="Comma 3 2 2 3 2" xfId="1260" xr:uid="{00000000-0005-0000-0000-00007A010000}"/>
    <cellStyle name="Comma 3 2 2 4" xfId="102" xr:uid="{00000000-0005-0000-0000-00007B010000}"/>
    <cellStyle name="Comma 3 2 3" xfId="182" xr:uid="{00000000-0005-0000-0000-00007C010000}"/>
    <cellStyle name="Comma 3 2 4" xfId="235" xr:uid="{00000000-0005-0000-0000-00007D010000}"/>
    <cellStyle name="Comma 3 2 4 2" xfId="892" xr:uid="{00000000-0005-0000-0000-00007E010000}"/>
    <cellStyle name="Comma 3 2 5" xfId="293" xr:uid="{00000000-0005-0000-0000-00007F010000}"/>
    <cellStyle name="Comma 3 3" xfId="38" xr:uid="{00000000-0005-0000-0000-000080010000}"/>
    <cellStyle name="Comma 3 3 2" xfId="127" xr:uid="{00000000-0005-0000-0000-000081010000}"/>
    <cellStyle name="Comma 3 3 2 2" xfId="171" xr:uid="{00000000-0005-0000-0000-000082010000}"/>
    <cellStyle name="Comma 3 3 2 2 2" xfId="870" xr:uid="{00000000-0005-0000-0000-000083010000}"/>
    <cellStyle name="Comma 3 3 3" xfId="267" xr:uid="{00000000-0005-0000-0000-000084010000}"/>
    <cellStyle name="Comma 3 3 3 2" xfId="898" xr:uid="{00000000-0005-0000-0000-000085010000}"/>
    <cellStyle name="Comma 3 3 4" xfId="401" xr:uid="{00000000-0005-0000-0000-000086010000}"/>
    <cellStyle name="Comma 3 4" xfId="37" xr:uid="{00000000-0005-0000-0000-000087010000}"/>
    <cellStyle name="Comma 3 4 2" xfId="272" xr:uid="{00000000-0005-0000-0000-000088010000}"/>
    <cellStyle name="Comma 3 4 2 2" xfId="901" xr:uid="{00000000-0005-0000-0000-000089010000}"/>
    <cellStyle name="Comma 3 4 3" xfId="303" xr:uid="{00000000-0005-0000-0000-00008A010000}"/>
    <cellStyle name="Comma 3 4 4" xfId="136" xr:uid="{00000000-0005-0000-0000-00008B010000}"/>
    <cellStyle name="Comma 3 5" xfId="45" xr:uid="{00000000-0005-0000-0000-00008C010000}"/>
    <cellStyle name="Comma 3 5 2" xfId="158" xr:uid="{00000000-0005-0000-0000-00008D010000}"/>
    <cellStyle name="Comma 3 5 2 2" xfId="858" xr:uid="{00000000-0005-0000-0000-00008E010000}"/>
    <cellStyle name="Comma 3 5 3" xfId="93" xr:uid="{00000000-0005-0000-0000-00008F010000}"/>
    <cellStyle name="Comma 3 6" xfId="287" xr:uid="{00000000-0005-0000-0000-000090010000}"/>
    <cellStyle name="Comma 3 7" xfId="87" xr:uid="{00000000-0005-0000-0000-000091010000}"/>
    <cellStyle name="Comma 4" xfId="18" xr:uid="{00000000-0005-0000-0000-000092010000}"/>
    <cellStyle name="Comma 4 2" xfId="47" xr:uid="{00000000-0005-0000-0000-000093010000}"/>
    <cellStyle name="Comma 4 2 2" xfId="163" xr:uid="{00000000-0005-0000-0000-000094010000}"/>
    <cellStyle name="Comma 4 2 2 2" xfId="710" xr:uid="{00000000-0005-0000-0000-000095010000}"/>
    <cellStyle name="Comma 4 2 2 2 2" xfId="1267" xr:uid="{00000000-0005-0000-0000-000096010000}"/>
    <cellStyle name="Comma 4 2 2 3" xfId="862" xr:uid="{00000000-0005-0000-0000-000097010000}"/>
    <cellStyle name="Comma 4 2 3" xfId="212" xr:uid="{00000000-0005-0000-0000-000098010000}"/>
    <cellStyle name="Comma 4 2 3 2" xfId="315" xr:uid="{00000000-0005-0000-0000-000099010000}"/>
    <cellStyle name="Comma 4 2 4" xfId="236" xr:uid="{00000000-0005-0000-0000-00009A010000}"/>
    <cellStyle name="Comma 4 2 4 2" xfId="893" xr:uid="{00000000-0005-0000-0000-00009B010000}"/>
    <cellStyle name="Comma 4 2 5" xfId="290" xr:uid="{00000000-0005-0000-0000-00009C010000}"/>
    <cellStyle name="Comma 4 2 6" xfId="105" xr:uid="{00000000-0005-0000-0000-00009D010000}"/>
    <cellStyle name="Comma 4 3" xfId="132" xr:uid="{00000000-0005-0000-0000-00009E010000}"/>
    <cellStyle name="Comma 4 3 2" xfId="175" xr:uid="{00000000-0005-0000-0000-00009F010000}"/>
    <cellStyle name="Comma 4 3 2 2" xfId="711" xr:uid="{00000000-0005-0000-0000-0000A0010000}"/>
    <cellStyle name="Comma 4 3 2 2 2" xfId="1268" xr:uid="{00000000-0005-0000-0000-0000A1010000}"/>
    <cellStyle name="Comma 4 3 2 3" xfId="873" xr:uid="{00000000-0005-0000-0000-0000A2010000}"/>
    <cellStyle name="Comma 4 3 3" xfId="213" xr:uid="{00000000-0005-0000-0000-0000A3010000}"/>
    <cellStyle name="Comma 4 3 4" xfId="316" xr:uid="{00000000-0005-0000-0000-0000A4010000}"/>
    <cellStyle name="Comma 4 4" xfId="94" xr:uid="{00000000-0005-0000-0000-0000A5010000}"/>
    <cellStyle name="Comma 4 4 2" xfId="159" xr:uid="{00000000-0005-0000-0000-0000A6010000}"/>
    <cellStyle name="Comma 4 4 2 2" xfId="859" xr:uid="{00000000-0005-0000-0000-0000A7010000}"/>
    <cellStyle name="Comma 4 4 3" xfId="694" xr:uid="{00000000-0005-0000-0000-0000A8010000}"/>
    <cellStyle name="Comma 4 5" xfId="193" xr:uid="{00000000-0005-0000-0000-0000A9010000}"/>
    <cellStyle name="Comma 4 5 2" xfId="310" xr:uid="{00000000-0005-0000-0000-0000AA010000}"/>
    <cellStyle name="Comma 4 6" xfId="843" xr:uid="{00000000-0005-0000-0000-0000AB010000}"/>
    <cellStyle name="Comma 4 6 2" xfId="1340" xr:uid="{00000000-0005-0000-0000-0000AC010000}"/>
    <cellStyle name="Comma 4 7" xfId="288" xr:uid="{00000000-0005-0000-0000-0000AD010000}"/>
    <cellStyle name="Comma 5" xfId="39" xr:uid="{00000000-0005-0000-0000-0000AE010000}"/>
    <cellStyle name="Comma 5 2" xfId="52" xr:uid="{00000000-0005-0000-0000-0000AF010000}"/>
    <cellStyle name="Comma 5 2 2" xfId="169" xr:uid="{00000000-0005-0000-0000-0000B0010000}"/>
    <cellStyle name="Comma 5 2 2 2" xfId="238" xr:uid="{00000000-0005-0000-0000-0000B1010000}"/>
    <cellStyle name="Comma 5 2 2 2 2" xfId="895" xr:uid="{00000000-0005-0000-0000-0000B2010000}"/>
    <cellStyle name="Comma 5 2 2 3" xfId="868" xr:uid="{00000000-0005-0000-0000-0000B3010000}"/>
    <cellStyle name="Comma 5 2 3" xfId="210" xr:uid="{00000000-0005-0000-0000-0000B4010000}"/>
    <cellStyle name="Comma 5 2 4" xfId="222" xr:uid="{00000000-0005-0000-0000-0000B5010000}"/>
    <cellStyle name="Comma 5 2 5" xfId="708" xr:uid="{00000000-0005-0000-0000-0000B6010000}"/>
    <cellStyle name="Comma 5 2 5 2" xfId="1265" xr:uid="{00000000-0005-0000-0000-0000B7010000}"/>
    <cellStyle name="Comma 5 2 6" xfId="122" xr:uid="{00000000-0005-0000-0000-0000B8010000}"/>
    <cellStyle name="Comma 5 3" xfId="137" xr:uid="{00000000-0005-0000-0000-0000B9010000}"/>
    <cellStyle name="Comma 5 3 2" xfId="176" xr:uid="{00000000-0005-0000-0000-0000BA010000}"/>
    <cellStyle name="Comma 5 3 2 2" xfId="874" xr:uid="{00000000-0005-0000-0000-0000BB010000}"/>
    <cellStyle name="Comma 5 3 3" xfId="237" xr:uid="{00000000-0005-0000-0000-0000BC010000}"/>
    <cellStyle name="Comma 5 3 3 2" xfId="894" xr:uid="{00000000-0005-0000-0000-0000BD010000}"/>
    <cellStyle name="Comma 5 3 4" xfId="695" xr:uid="{00000000-0005-0000-0000-0000BE010000}"/>
    <cellStyle name="Comma 5 3 4 2" xfId="1261" xr:uid="{00000000-0005-0000-0000-0000BF010000}"/>
    <cellStyle name="Comma 5 4" xfId="103" xr:uid="{00000000-0005-0000-0000-0000C0010000}"/>
    <cellStyle name="Comma 5 4 2" xfId="162" xr:uid="{00000000-0005-0000-0000-0000C1010000}"/>
    <cellStyle name="Comma 5 4 2 2" xfId="861" xr:uid="{00000000-0005-0000-0000-0000C2010000}"/>
    <cellStyle name="Comma 5 4 3" xfId="844" xr:uid="{00000000-0005-0000-0000-0000C3010000}"/>
    <cellStyle name="Comma 5 4 3 2" xfId="1341" xr:uid="{00000000-0005-0000-0000-0000C4010000}"/>
    <cellStyle name="Comma 5 5" xfId="194" xr:uid="{00000000-0005-0000-0000-0000C5010000}"/>
    <cellStyle name="Comma 5 6" xfId="220" xr:uid="{00000000-0005-0000-0000-0000C6010000}"/>
    <cellStyle name="Comma 5 7" xfId="294" xr:uid="{00000000-0005-0000-0000-0000C7010000}"/>
    <cellStyle name="Comma 6" xfId="109" xr:uid="{00000000-0005-0000-0000-0000C8010000}"/>
    <cellStyle name="Comma 6 2" xfId="130" xr:uid="{00000000-0005-0000-0000-0000C9010000}"/>
    <cellStyle name="Comma 6 2 2" xfId="173" xr:uid="{00000000-0005-0000-0000-0000CA010000}"/>
    <cellStyle name="Comma 6 2 2 2" xfId="871" xr:uid="{00000000-0005-0000-0000-0000CB010000}"/>
    <cellStyle name="Comma 6 2 3" xfId="240" xr:uid="{00000000-0005-0000-0000-0000CC010000}"/>
    <cellStyle name="Comma 6 2 3 2" xfId="897" xr:uid="{00000000-0005-0000-0000-0000CD010000}"/>
    <cellStyle name="Comma 6 2 4" xfId="696" xr:uid="{00000000-0005-0000-0000-0000CE010000}"/>
    <cellStyle name="Comma 6 2 4 2" xfId="1262" xr:uid="{00000000-0005-0000-0000-0000CF010000}"/>
    <cellStyle name="Comma 6 3" xfId="164" xr:uid="{00000000-0005-0000-0000-0000D0010000}"/>
    <cellStyle name="Comma 6 3 2" xfId="311" xr:uid="{00000000-0005-0000-0000-0000D1010000}"/>
    <cellStyle name="Comma 6 3 3" xfId="863" xr:uid="{00000000-0005-0000-0000-0000D2010000}"/>
    <cellStyle name="Comma 6 4" xfId="195" xr:uid="{00000000-0005-0000-0000-0000D3010000}"/>
    <cellStyle name="Comma 6 5" xfId="226" xr:uid="{00000000-0005-0000-0000-0000D4010000}"/>
    <cellStyle name="Comma 6 5 2" xfId="890" xr:uid="{00000000-0005-0000-0000-0000D5010000}"/>
    <cellStyle name="Comma 6 6" xfId="295" xr:uid="{00000000-0005-0000-0000-0000D6010000}"/>
    <cellStyle name="Comma 7" xfId="111" xr:uid="{00000000-0005-0000-0000-0000D7010000}"/>
    <cellStyle name="Comma 7 2" xfId="165" xr:uid="{00000000-0005-0000-0000-0000D8010000}"/>
    <cellStyle name="Comma 7 2 2" xfId="273" xr:uid="{00000000-0005-0000-0000-0000D9010000}"/>
    <cellStyle name="Comma 7 2 2 2" xfId="902" xr:uid="{00000000-0005-0000-0000-0000DA010000}"/>
    <cellStyle name="Comma 7 2 3" xfId="864" xr:uid="{00000000-0005-0000-0000-0000DB010000}"/>
    <cellStyle name="Comma 7 3" xfId="196" xr:uid="{00000000-0005-0000-0000-0000DC010000}"/>
    <cellStyle name="Comma 7 3 2" xfId="308" xr:uid="{00000000-0005-0000-0000-0000DD010000}"/>
    <cellStyle name="Comma 7 4" xfId="231" xr:uid="{00000000-0005-0000-0000-0000DE010000}"/>
    <cellStyle name="Comma 7 4 2" xfId="762" xr:uid="{00000000-0005-0000-0000-0000DF010000}"/>
    <cellStyle name="Comma 7 5" xfId="845" xr:uid="{00000000-0005-0000-0000-0000E0010000}"/>
    <cellStyle name="Comma 7 6" xfId="300" xr:uid="{00000000-0005-0000-0000-0000E1010000}"/>
    <cellStyle name="Comma 8" xfId="112" xr:uid="{00000000-0005-0000-0000-0000E2010000}"/>
    <cellStyle name="Comma 8 2" xfId="166" xr:uid="{00000000-0005-0000-0000-0000E3010000}"/>
    <cellStyle name="Comma 8 2 2" xfId="214" xr:uid="{00000000-0005-0000-0000-0000E4010000}"/>
    <cellStyle name="Comma 8 2 2 2" xfId="888" xr:uid="{00000000-0005-0000-0000-0000E5010000}"/>
    <cellStyle name="Comma 8 2 3" xfId="712" xr:uid="{00000000-0005-0000-0000-0000E6010000}"/>
    <cellStyle name="Comma 8 2 3 2" xfId="1269" xr:uid="{00000000-0005-0000-0000-0000E7010000}"/>
    <cellStyle name="Comma 8 2 4" xfId="865" xr:uid="{00000000-0005-0000-0000-0000E8010000}"/>
    <cellStyle name="Comma 8 3" xfId="209" xr:uid="{00000000-0005-0000-0000-0000E9010000}"/>
    <cellStyle name="Comma 8 3 2" xfId="707" xr:uid="{00000000-0005-0000-0000-0000EA010000}"/>
    <cellStyle name="Comma 8 4" xfId="314" xr:uid="{00000000-0005-0000-0000-0000EB010000}"/>
    <cellStyle name="Comma 8 4 2" xfId="924" xr:uid="{00000000-0005-0000-0000-0000EC010000}"/>
    <cellStyle name="Comma 9" xfId="113" xr:uid="{00000000-0005-0000-0000-0000ED010000}"/>
    <cellStyle name="Comma 9 2" xfId="167" xr:uid="{00000000-0005-0000-0000-0000EE010000}"/>
    <cellStyle name="Comma 9 2 2" xfId="866" xr:uid="{00000000-0005-0000-0000-0000EF010000}"/>
    <cellStyle name="Comma 9 3" xfId="279" xr:uid="{00000000-0005-0000-0000-0000F0010000}"/>
    <cellStyle name="Comma 9 3 2" xfId="907" xr:uid="{00000000-0005-0000-0000-0000F1010000}"/>
    <cellStyle name="Comma 9 4" xfId="319" xr:uid="{00000000-0005-0000-0000-0000F2010000}"/>
    <cellStyle name="Comma 9 4 2" xfId="926" xr:uid="{00000000-0005-0000-0000-0000F3010000}"/>
    <cellStyle name="Currency 2" xfId="296" xr:uid="{00000000-0005-0000-0000-0000F4010000}"/>
    <cellStyle name="Euro" xfId="95" xr:uid="{00000000-0005-0000-0000-0000F5010000}"/>
    <cellStyle name="Euro 2" xfId="223" xr:uid="{00000000-0005-0000-0000-0000F6010000}"/>
    <cellStyle name="Explanatory Text" xfId="66" builtinId="53" customBuiltin="1"/>
    <cellStyle name="Explanatory Text 2" xfId="338" xr:uid="{00000000-0005-0000-0000-0000F8010000}"/>
    <cellStyle name="Explanatory Text 2 2" xfId="805" xr:uid="{00000000-0005-0000-0000-0000F9010000}"/>
    <cellStyle name="FormatedNumberBorderPatern" xfId="218" xr:uid="{00000000-0005-0000-0000-0000FA010000}"/>
    <cellStyle name="FormatedNumberBorderPatern 10" xfId="390" xr:uid="{00000000-0005-0000-0000-0000FB010000}"/>
    <cellStyle name="FormatedNumberBorderPatern 10 2" xfId="397" xr:uid="{00000000-0005-0000-0000-0000FC010000}"/>
    <cellStyle name="FormatedNumberBorderPatern 10 2 2" xfId="488" xr:uid="{00000000-0005-0000-0000-0000FD010000}"/>
    <cellStyle name="FormatedNumberBorderPatern 10 2 2 2" xfId="652" xr:uid="{00000000-0005-0000-0000-0000FE010000}"/>
    <cellStyle name="FormatedNumberBorderPatern 10 2 2 2 2" xfId="1220" xr:uid="{00000000-0005-0000-0000-0000FF010000}"/>
    <cellStyle name="FormatedNumberBorderPatern 10 2 2 3" xfId="1057" xr:uid="{00000000-0005-0000-0000-000000020000}"/>
    <cellStyle name="FormatedNumberBorderPatern 10 2 3" xfId="565" xr:uid="{00000000-0005-0000-0000-000001020000}"/>
    <cellStyle name="FormatedNumberBorderPatern 10 2 3 2" xfId="1133" xr:uid="{00000000-0005-0000-0000-000002020000}"/>
    <cellStyle name="FormatedNumberBorderPatern 10 2 4" xfId="970" xr:uid="{00000000-0005-0000-0000-000003020000}"/>
    <cellStyle name="FormatedNumberBorderPatern 10 3" xfId="432" xr:uid="{00000000-0005-0000-0000-000004020000}"/>
    <cellStyle name="FormatedNumberBorderPatern 10 3 2" xfId="521" xr:uid="{00000000-0005-0000-0000-000005020000}"/>
    <cellStyle name="FormatedNumberBorderPatern 10 3 2 2" xfId="685" xr:uid="{00000000-0005-0000-0000-000006020000}"/>
    <cellStyle name="FormatedNumberBorderPatern 10 3 2 2 2" xfId="1253" xr:uid="{00000000-0005-0000-0000-000007020000}"/>
    <cellStyle name="FormatedNumberBorderPatern 10 3 2 3" xfId="1090" xr:uid="{00000000-0005-0000-0000-000008020000}"/>
    <cellStyle name="FormatedNumberBorderPatern 10 3 3" xfId="598" xr:uid="{00000000-0005-0000-0000-000009020000}"/>
    <cellStyle name="FormatedNumberBorderPatern 10 3 3 2" xfId="1166" xr:uid="{00000000-0005-0000-0000-00000A020000}"/>
    <cellStyle name="FormatedNumberBorderPatern 10 3 4" xfId="1003" xr:uid="{00000000-0005-0000-0000-00000B020000}"/>
    <cellStyle name="FormatedNumberBorderPatern 10 4" xfId="467" xr:uid="{00000000-0005-0000-0000-00000C020000}"/>
    <cellStyle name="FormatedNumberBorderPatern 10 4 2" xfId="632" xr:uid="{00000000-0005-0000-0000-00000D020000}"/>
    <cellStyle name="FormatedNumberBorderPatern 10 4 2 2" xfId="1200" xr:uid="{00000000-0005-0000-0000-00000E020000}"/>
    <cellStyle name="FormatedNumberBorderPatern 10 4 3" xfId="1037" xr:uid="{00000000-0005-0000-0000-00000F020000}"/>
    <cellStyle name="FormatedNumberBorderPatern 10 5" xfId="558" xr:uid="{00000000-0005-0000-0000-000010020000}"/>
    <cellStyle name="FormatedNumberBorderPatern 10 5 2" xfId="1126" xr:uid="{00000000-0005-0000-0000-000011020000}"/>
    <cellStyle name="FormatedNumberBorderPatern 10 6" xfId="750" xr:uid="{00000000-0005-0000-0000-000012020000}"/>
    <cellStyle name="FormatedNumberBorderPatern 10 6 2" xfId="1297" xr:uid="{00000000-0005-0000-0000-000013020000}"/>
    <cellStyle name="FormatedNumberBorderPatern 10 7" xfId="781" xr:uid="{00000000-0005-0000-0000-000014020000}"/>
    <cellStyle name="FormatedNumberBorderPatern 10 7 2" xfId="1323" xr:uid="{00000000-0005-0000-0000-000015020000}"/>
    <cellStyle name="FormatedNumberBorderPatern 10 8" xfId="833" xr:uid="{00000000-0005-0000-0000-000016020000}"/>
    <cellStyle name="FormatedNumberBorderPatern 10 8 2" xfId="1332" xr:uid="{00000000-0005-0000-0000-000017020000}"/>
    <cellStyle name="FormatedNumberBorderPatern 10 9" xfId="963" xr:uid="{00000000-0005-0000-0000-000018020000}"/>
    <cellStyle name="FormatedNumberBorderPatern 11" xfId="391" xr:uid="{00000000-0005-0000-0000-000019020000}"/>
    <cellStyle name="FormatedNumberBorderPatern 11 2" xfId="398" xr:uid="{00000000-0005-0000-0000-00001A020000}"/>
    <cellStyle name="FormatedNumberBorderPatern 11 2 2" xfId="489" xr:uid="{00000000-0005-0000-0000-00001B020000}"/>
    <cellStyle name="FormatedNumberBorderPatern 11 2 2 2" xfId="653" xr:uid="{00000000-0005-0000-0000-00001C020000}"/>
    <cellStyle name="FormatedNumberBorderPatern 11 2 2 2 2" xfId="1221" xr:uid="{00000000-0005-0000-0000-00001D020000}"/>
    <cellStyle name="FormatedNumberBorderPatern 11 2 2 3" xfId="1058" xr:uid="{00000000-0005-0000-0000-00001E020000}"/>
    <cellStyle name="FormatedNumberBorderPatern 11 2 3" xfId="566" xr:uid="{00000000-0005-0000-0000-00001F020000}"/>
    <cellStyle name="FormatedNumberBorderPatern 11 2 3 2" xfId="1134" xr:uid="{00000000-0005-0000-0000-000020020000}"/>
    <cellStyle name="FormatedNumberBorderPatern 11 2 4" xfId="971" xr:uid="{00000000-0005-0000-0000-000021020000}"/>
    <cellStyle name="FormatedNumberBorderPatern 11 3" xfId="433" xr:uid="{00000000-0005-0000-0000-000022020000}"/>
    <cellStyle name="FormatedNumberBorderPatern 11 3 2" xfId="522" xr:uid="{00000000-0005-0000-0000-000023020000}"/>
    <cellStyle name="FormatedNumberBorderPatern 11 3 2 2" xfId="686" xr:uid="{00000000-0005-0000-0000-000024020000}"/>
    <cellStyle name="FormatedNumberBorderPatern 11 3 2 2 2" xfId="1254" xr:uid="{00000000-0005-0000-0000-000025020000}"/>
    <cellStyle name="FormatedNumberBorderPatern 11 3 2 3" xfId="1091" xr:uid="{00000000-0005-0000-0000-000026020000}"/>
    <cellStyle name="FormatedNumberBorderPatern 11 3 3" xfId="599" xr:uid="{00000000-0005-0000-0000-000027020000}"/>
    <cellStyle name="FormatedNumberBorderPatern 11 3 3 2" xfId="1167" xr:uid="{00000000-0005-0000-0000-000028020000}"/>
    <cellStyle name="FormatedNumberBorderPatern 11 3 4" xfId="1004" xr:uid="{00000000-0005-0000-0000-000029020000}"/>
    <cellStyle name="FormatedNumberBorderPatern 11 4" xfId="468" xr:uid="{00000000-0005-0000-0000-00002A020000}"/>
    <cellStyle name="FormatedNumberBorderPatern 11 4 2" xfId="633" xr:uid="{00000000-0005-0000-0000-00002B020000}"/>
    <cellStyle name="FormatedNumberBorderPatern 11 4 2 2" xfId="1201" xr:uid="{00000000-0005-0000-0000-00002C020000}"/>
    <cellStyle name="FormatedNumberBorderPatern 11 4 3" xfId="1038" xr:uid="{00000000-0005-0000-0000-00002D020000}"/>
    <cellStyle name="FormatedNumberBorderPatern 11 5" xfId="559" xr:uid="{00000000-0005-0000-0000-00002E020000}"/>
    <cellStyle name="FormatedNumberBorderPatern 11 5 2" xfId="1127" xr:uid="{00000000-0005-0000-0000-00002F020000}"/>
    <cellStyle name="FormatedNumberBorderPatern 11 6" xfId="751" xr:uid="{00000000-0005-0000-0000-000030020000}"/>
    <cellStyle name="FormatedNumberBorderPatern 11 6 2" xfId="1298" xr:uid="{00000000-0005-0000-0000-000031020000}"/>
    <cellStyle name="FormatedNumberBorderPatern 11 7" xfId="782" xr:uid="{00000000-0005-0000-0000-000032020000}"/>
    <cellStyle name="FormatedNumberBorderPatern 11 7 2" xfId="1324" xr:uid="{00000000-0005-0000-0000-000033020000}"/>
    <cellStyle name="FormatedNumberBorderPatern 11 8" xfId="834" xr:uid="{00000000-0005-0000-0000-000034020000}"/>
    <cellStyle name="FormatedNumberBorderPatern 11 8 2" xfId="1333" xr:uid="{00000000-0005-0000-0000-000035020000}"/>
    <cellStyle name="FormatedNumberBorderPatern 11 9" xfId="964" xr:uid="{00000000-0005-0000-0000-000036020000}"/>
    <cellStyle name="FormatedNumberBorderPatern 12" xfId="392" xr:uid="{00000000-0005-0000-0000-000037020000}"/>
    <cellStyle name="FormatedNumberBorderPatern 12 2" xfId="399" xr:uid="{00000000-0005-0000-0000-000038020000}"/>
    <cellStyle name="FormatedNumberBorderPatern 12 2 2" xfId="490" xr:uid="{00000000-0005-0000-0000-000039020000}"/>
    <cellStyle name="FormatedNumberBorderPatern 12 2 2 2" xfId="654" xr:uid="{00000000-0005-0000-0000-00003A020000}"/>
    <cellStyle name="FormatedNumberBorderPatern 12 2 2 2 2" xfId="1222" xr:uid="{00000000-0005-0000-0000-00003B020000}"/>
    <cellStyle name="FormatedNumberBorderPatern 12 2 2 3" xfId="1059" xr:uid="{00000000-0005-0000-0000-00003C020000}"/>
    <cellStyle name="FormatedNumberBorderPatern 12 2 3" xfId="567" xr:uid="{00000000-0005-0000-0000-00003D020000}"/>
    <cellStyle name="FormatedNumberBorderPatern 12 2 3 2" xfId="1135" xr:uid="{00000000-0005-0000-0000-00003E020000}"/>
    <cellStyle name="FormatedNumberBorderPatern 12 2 4" xfId="972" xr:uid="{00000000-0005-0000-0000-00003F020000}"/>
    <cellStyle name="FormatedNumberBorderPatern 12 3" xfId="434" xr:uid="{00000000-0005-0000-0000-000040020000}"/>
    <cellStyle name="FormatedNumberBorderPatern 12 3 2" xfId="523" xr:uid="{00000000-0005-0000-0000-000041020000}"/>
    <cellStyle name="FormatedNumberBorderPatern 12 3 2 2" xfId="687" xr:uid="{00000000-0005-0000-0000-000042020000}"/>
    <cellStyle name="FormatedNumberBorderPatern 12 3 2 2 2" xfId="1255" xr:uid="{00000000-0005-0000-0000-000043020000}"/>
    <cellStyle name="FormatedNumberBorderPatern 12 3 2 3" xfId="1092" xr:uid="{00000000-0005-0000-0000-000044020000}"/>
    <cellStyle name="FormatedNumberBorderPatern 12 3 3" xfId="600" xr:uid="{00000000-0005-0000-0000-000045020000}"/>
    <cellStyle name="FormatedNumberBorderPatern 12 3 3 2" xfId="1168" xr:uid="{00000000-0005-0000-0000-000046020000}"/>
    <cellStyle name="FormatedNumberBorderPatern 12 3 4" xfId="1005" xr:uid="{00000000-0005-0000-0000-000047020000}"/>
    <cellStyle name="FormatedNumberBorderPatern 12 4" xfId="469" xr:uid="{00000000-0005-0000-0000-000048020000}"/>
    <cellStyle name="FormatedNumberBorderPatern 12 4 2" xfId="634" xr:uid="{00000000-0005-0000-0000-000049020000}"/>
    <cellStyle name="FormatedNumberBorderPatern 12 4 2 2" xfId="1202" xr:uid="{00000000-0005-0000-0000-00004A020000}"/>
    <cellStyle name="FormatedNumberBorderPatern 12 4 3" xfId="1039" xr:uid="{00000000-0005-0000-0000-00004B020000}"/>
    <cellStyle name="FormatedNumberBorderPatern 12 5" xfId="560" xr:uid="{00000000-0005-0000-0000-00004C020000}"/>
    <cellStyle name="FormatedNumberBorderPatern 12 5 2" xfId="1128" xr:uid="{00000000-0005-0000-0000-00004D020000}"/>
    <cellStyle name="FormatedNumberBorderPatern 12 6" xfId="752" xr:uid="{00000000-0005-0000-0000-00004E020000}"/>
    <cellStyle name="FormatedNumberBorderPatern 12 6 2" xfId="1299" xr:uid="{00000000-0005-0000-0000-00004F020000}"/>
    <cellStyle name="FormatedNumberBorderPatern 12 7" xfId="783" xr:uid="{00000000-0005-0000-0000-000050020000}"/>
    <cellStyle name="FormatedNumberBorderPatern 12 7 2" xfId="1325" xr:uid="{00000000-0005-0000-0000-000051020000}"/>
    <cellStyle name="FormatedNumberBorderPatern 12 8" xfId="835" xr:uid="{00000000-0005-0000-0000-000052020000}"/>
    <cellStyle name="FormatedNumberBorderPatern 12 8 2" xfId="1334" xr:uid="{00000000-0005-0000-0000-000053020000}"/>
    <cellStyle name="FormatedNumberBorderPatern 12 9" xfId="965" xr:uid="{00000000-0005-0000-0000-000054020000}"/>
    <cellStyle name="FormatedNumberBorderPatern 13" xfId="436" xr:uid="{00000000-0005-0000-0000-000055020000}"/>
    <cellStyle name="FormatedNumberBorderPatern 13 2" xfId="471" xr:uid="{00000000-0005-0000-0000-000056020000}"/>
    <cellStyle name="FormatedNumberBorderPatern 13 2 2" xfId="635" xr:uid="{00000000-0005-0000-0000-000057020000}"/>
    <cellStyle name="FormatedNumberBorderPatern 13 2 2 2" xfId="1203" xr:uid="{00000000-0005-0000-0000-000058020000}"/>
    <cellStyle name="FormatedNumberBorderPatern 13 2 3" xfId="1040" xr:uid="{00000000-0005-0000-0000-000059020000}"/>
    <cellStyle name="FormatedNumberBorderPatern 13 3" xfId="601" xr:uid="{00000000-0005-0000-0000-00005A020000}"/>
    <cellStyle name="FormatedNumberBorderPatern 13 3 2" xfId="1169" xr:uid="{00000000-0005-0000-0000-00005B020000}"/>
    <cellStyle name="FormatedNumberBorderPatern 13 4" xfId="753" xr:uid="{00000000-0005-0000-0000-00005C020000}"/>
    <cellStyle name="FormatedNumberBorderPatern 13 4 2" xfId="1300" xr:uid="{00000000-0005-0000-0000-00005D020000}"/>
    <cellStyle name="FormatedNumberBorderPatern 13 5" xfId="784" xr:uid="{00000000-0005-0000-0000-00005E020000}"/>
    <cellStyle name="FormatedNumberBorderPatern 13 5 2" xfId="1326" xr:uid="{00000000-0005-0000-0000-00005F020000}"/>
    <cellStyle name="FormatedNumberBorderPatern 13 6" xfId="836" xr:uid="{00000000-0005-0000-0000-000060020000}"/>
    <cellStyle name="FormatedNumberBorderPatern 13 6 2" xfId="1335" xr:uid="{00000000-0005-0000-0000-000061020000}"/>
    <cellStyle name="FormatedNumberBorderPatern 13 7" xfId="1006" xr:uid="{00000000-0005-0000-0000-000062020000}"/>
    <cellStyle name="FormatedNumberBorderPatern 14" xfId="420" xr:uid="{00000000-0005-0000-0000-000063020000}"/>
    <cellStyle name="FormatedNumberBorderPatern 14 2" xfId="509" xr:uid="{00000000-0005-0000-0000-000064020000}"/>
    <cellStyle name="FormatedNumberBorderPatern 14 2 2" xfId="673" xr:uid="{00000000-0005-0000-0000-000065020000}"/>
    <cellStyle name="FormatedNumberBorderPatern 14 2 2 2" xfId="1241" xr:uid="{00000000-0005-0000-0000-000066020000}"/>
    <cellStyle name="FormatedNumberBorderPatern 14 2 3" xfId="1078" xr:uid="{00000000-0005-0000-0000-000067020000}"/>
    <cellStyle name="FormatedNumberBorderPatern 14 3" xfId="586" xr:uid="{00000000-0005-0000-0000-000068020000}"/>
    <cellStyle name="FormatedNumberBorderPatern 14 3 2" xfId="1154" xr:uid="{00000000-0005-0000-0000-000069020000}"/>
    <cellStyle name="FormatedNumberBorderPatern 14 4" xfId="754" xr:uid="{00000000-0005-0000-0000-00006A020000}"/>
    <cellStyle name="FormatedNumberBorderPatern 14 4 2" xfId="1301" xr:uid="{00000000-0005-0000-0000-00006B020000}"/>
    <cellStyle name="FormatedNumberBorderPatern 14 5" xfId="785" xr:uid="{00000000-0005-0000-0000-00006C020000}"/>
    <cellStyle name="FormatedNumberBorderPatern 14 5 2" xfId="1327" xr:uid="{00000000-0005-0000-0000-00006D020000}"/>
    <cellStyle name="FormatedNumberBorderPatern 14 6" xfId="837" xr:uid="{00000000-0005-0000-0000-00006E020000}"/>
    <cellStyle name="FormatedNumberBorderPatern 14 6 2" xfId="1336" xr:uid="{00000000-0005-0000-0000-00006F020000}"/>
    <cellStyle name="FormatedNumberBorderPatern 14 7" xfId="991" xr:uid="{00000000-0005-0000-0000-000070020000}"/>
    <cellStyle name="FormatedNumberBorderPatern 15" xfId="455" xr:uid="{00000000-0005-0000-0000-000071020000}"/>
    <cellStyle name="FormatedNumberBorderPatern 15 2" xfId="620" xr:uid="{00000000-0005-0000-0000-000072020000}"/>
    <cellStyle name="FormatedNumberBorderPatern 15 2 2" xfId="1188" xr:uid="{00000000-0005-0000-0000-000073020000}"/>
    <cellStyle name="FormatedNumberBorderPatern 15 3" xfId="755" xr:uid="{00000000-0005-0000-0000-000074020000}"/>
    <cellStyle name="FormatedNumberBorderPatern 15 3 2" xfId="1302" xr:uid="{00000000-0005-0000-0000-000075020000}"/>
    <cellStyle name="FormatedNumberBorderPatern 15 4" xfId="786" xr:uid="{00000000-0005-0000-0000-000076020000}"/>
    <cellStyle name="FormatedNumberBorderPatern 15 4 2" xfId="1328" xr:uid="{00000000-0005-0000-0000-000077020000}"/>
    <cellStyle name="FormatedNumberBorderPatern 15 5" xfId="838" xr:uid="{00000000-0005-0000-0000-000078020000}"/>
    <cellStyle name="FormatedNumberBorderPatern 15 5 2" xfId="1337" xr:uid="{00000000-0005-0000-0000-000079020000}"/>
    <cellStyle name="FormatedNumberBorderPatern 15 6" xfId="1025" xr:uid="{00000000-0005-0000-0000-00007A020000}"/>
    <cellStyle name="FormatedNumberBorderPatern 16" xfId="546" xr:uid="{00000000-0005-0000-0000-00007B020000}"/>
    <cellStyle name="FormatedNumberBorderPatern 16 2" xfId="756" xr:uid="{00000000-0005-0000-0000-00007C020000}"/>
    <cellStyle name="FormatedNumberBorderPatern 16 2 2" xfId="1303" xr:uid="{00000000-0005-0000-0000-00007D020000}"/>
    <cellStyle name="FormatedNumberBorderPatern 16 3" xfId="787" xr:uid="{00000000-0005-0000-0000-00007E020000}"/>
    <cellStyle name="FormatedNumberBorderPatern 16 3 2" xfId="1329" xr:uid="{00000000-0005-0000-0000-00007F020000}"/>
    <cellStyle name="FormatedNumberBorderPatern 16 4" xfId="839" xr:uid="{00000000-0005-0000-0000-000080020000}"/>
    <cellStyle name="FormatedNumberBorderPatern 16 4 2" xfId="1338" xr:uid="{00000000-0005-0000-0000-000081020000}"/>
    <cellStyle name="FormatedNumberBorderPatern 16 5" xfId="1114" xr:uid="{00000000-0005-0000-0000-000082020000}"/>
    <cellStyle name="FormatedNumberBorderPatern 17" xfId="757" xr:uid="{00000000-0005-0000-0000-000083020000}"/>
    <cellStyle name="FormatedNumberBorderPatern 17 2" xfId="788" xr:uid="{00000000-0005-0000-0000-000084020000}"/>
    <cellStyle name="FormatedNumberBorderPatern 17 2 2" xfId="1330" xr:uid="{00000000-0005-0000-0000-000085020000}"/>
    <cellStyle name="FormatedNumberBorderPatern 17 3" xfId="840" xr:uid="{00000000-0005-0000-0000-000086020000}"/>
    <cellStyle name="FormatedNumberBorderPatern 17 3 2" xfId="1339" xr:uid="{00000000-0005-0000-0000-000087020000}"/>
    <cellStyle name="FormatedNumberBorderPatern 17 4" xfId="1304" xr:uid="{00000000-0005-0000-0000-000088020000}"/>
    <cellStyle name="FormatedNumberBorderPatern 18" xfId="738" xr:uid="{00000000-0005-0000-0000-000089020000}"/>
    <cellStyle name="FormatedNumberBorderPatern 18 2" xfId="831" xr:uid="{00000000-0005-0000-0000-00008A020000}"/>
    <cellStyle name="FormatedNumberBorderPatern 18 3" xfId="765" xr:uid="{00000000-0005-0000-0000-00008B020000}"/>
    <cellStyle name="FormatedNumberBorderPatern 18 4" xfId="1287" xr:uid="{00000000-0005-0000-0000-00008C020000}"/>
    <cellStyle name="FormatedNumberBorderPatern 19" xfId="770" xr:uid="{00000000-0005-0000-0000-00008D020000}"/>
    <cellStyle name="FormatedNumberBorderPatern 19 2" xfId="1312" xr:uid="{00000000-0005-0000-0000-00008E020000}"/>
    <cellStyle name="FormatedNumberBorderPatern 2" xfId="234" xr:uid="{00000000-0005-0000-0000-00008F020000}"/>
    <cellStyle name="FormatedNumberBorderPatern 2 10" xfId="891" xr:uid="{00000000-0005-0000-0000-000090020000}"/>
    <cellStyle name="FormatedNumberBorderPatern 2 2" xfId="393" xr:uid="{00000000-0005-0000-0000-000091020000}"/>
    <cellStyle name="FormatedNumberBorderPatern 2 2 2" xfId="484" xr:uid="{00000000-0005-0000-0000-000092020000}"/>
    <cellStyle name="FormatedNumberBorderPatern 2 2 2 2" xfId="648" xr:uid="{00000000-0005-0000-0000-000093020000}"/>
    <cellStyle name="FormatedNumberBorderPatern 2 2 2 2 2" xfId="1216" xr:uid="{00000000-0005-0000-0000-000094020000}"/>
    <cellStyle name="FormatedNumberBorderPatern 2 2 2 3" xfId="1053" xr:uid="{00000000-0005-0000-0000-000095020000}"/>
    <cellStyle name="FormatedNumberBorderPatern 2 2 3" xfId="561" xr:uid="{00000000-0005-0000-0000-000096020000}"/>
    <cellStyle name="FormatedNumberBorderPatern 2 2 3 2" xfId="1129" xr:uid="{00000000-0005-0000-0000-000097020000}"/>
    <cellStyle name="FormatedNumberBorderPatern 2 2 4" xfId="966" xr:uid="{00000000-0005-0000-0000-000098020000}"/>
    <cellStyle name="FormatedNumberBorderPatern 2 3" xfId="425" xr:uid="{00000000-0005-0000-0000-000099020000}"/>
    <cellStyle name="FormatedNumberBorderPatern 2 3 2" xfId="514" xr:uid="{00000000-0005-0000-0000-00009A020000}"/>
    <cellStyle name="FormatedNumberBorderPatern 2 3 2 2" xfId="678" xr:uid="{00000000-0005-0000-0000-00009B020000}"/>
    <cellStyle name="FormatedNumberBorderPatern 2 3 2 2 2" xfId="1246" xr:uid="{00000000-0005-0000-0000-00009C020000}"/>
    <cellStyle name="FormatedNumberBorderPatern 2 3 2 3" xfId="1083" xr:uid="{00000000-0005-0000-0000-00009D020000}"/>
    <cellStyle name="FormatedNumberBorderPatern 2 3 3" xfId="591" xr:uid="{00000000-0005-0000-0000-00009E020000}"/>
    <cellStyle name="FormatedNumberBorderPatern 2 3 3 2" xfId="1159" xr:uid="{00000000-0005-0000-0000-00009F020000}"/>
    <cellStyle name="FormatedNumberBorderPatern 2 3 4" xfId="996" xr:uid="{00000000-0005-0000-0000-0000A0020000}"/>
    <cellStyle name="FormatedNumberBorderPatern 2 4" xfId="460" xr:uid="{00000000-0005-0000-0000-0000A1020000}"/>
    <cellStyle name="FormatedNumberBorderPatern 2 4 2" xfId="625" xr:uid="{00000000-0005-0000-0000-0000A2020000}"/>
    <cellStyle name="FormatedNumberBorderPatern 2 4 2 2" xfId="1193" xr:uid="{00000000-0005-0000-0000-0000A3020000}"/>
    <cellStyle name="FormatedNumberBorderPatern 2 4 3" xfId="1030" xr:uid="{00000000-0005-0000-0000-0000A4020000}"/>
    <cellStyle name="FormatedNumberBorderPatern 2 5" xfId="480" xr:uid="{00000000-0005-0000-0000-0000A5020000}"/>
    <cellStyle name="FormatedNumberBorderPatern 2 5 2" xfId="644" xr:uid="{00000000-0005-0000-0000-0000A6020000}"/>
    <cellStyle name="FormatedNumberBorderPatern 2 5 2 2" xfId="1212" xr:uid="{00000000-0005-0000-0000-0000A7020000}"/>
    <cellStyle name="FormatedNumberBorderPatern 2 5 3" xfId="1049" xr:uid="{00000000-0005-0000-0000-0000A8020000}"/>
    <cellStyle name="FormatedNumberBorderPatern 2 6" xfId="551" xr:uid="{00000000-0005-0000-0000-0000A9020000}"/>
    <cellStyle name="FormatedNumberBorderPatern 2 6 2" xfId="1119" xr:uid="{00000000-0005-0000-0000-0000AA020000}"/>
    <cellStyle name="FormatedNumberBorderPatern 2 7" xfId="744" xr:uid="{00000000-0005-0000-0000-0000AB020000}"/>
    <cellStyle name="FormatedNumberBorderPatern 2 7 2" xfId="1291" xr:uid="{00000000-0005-0000-0000-0000AC020000}"/>
    <cellStyle name="FormatedNumberBorderPatern 2 8" xfId="775" xr:uid="{00000000-0005-0000-0000-0000AD020000}"/>
    <cellStyle name="FormatedNumberBorderPatern 2 8 2" xfId="1317" xr:uid="{00000000-0005-0000-0000-0000AE020000}"/>
    <cellStyle name="FormatedNumberBorderPatern 2 9" xfId="381" xr:uid="{00000000-0005-0000-0000-0000AF020000}"/>
    <cellStyle name="FormatedNumberBorderPatern 2 9 2" xfId="956" xr:uid="{00000000-0005-0000-0000-0000B0020000}"/>
    <cellStyle name="FormatedNumberBorderPatern 20" xfId="846" xr:uid="{00000000-0005-0000-0000-0000B1020000}"/>
    <cellStyle name="FormatedNumberBorderPatern 20 2" xfId="1342" xr:uid="{00000000-0005-0000-0000-0000B2020000}"/>
    <cellStyle name="FormatedNumberBorderPatern 21" xfId="297" xr:uid="{00000000-0005-0000-0000-0000B3020000}"/>
    <cellStyle name="FormatedNumberBorderPatern 21 2" xfId="921" xr:uid="{00000000-0005-0000-0000-0000B4020000}"/>
    <cellStyle name="FormatedNumberBorderPatern 22" xfId="889" xr:uid="{00000000-0005-0000-0000-0000B5020000}"/>
    <cellStyle name="FormatedNumberBorderPatern 3" xfId="373" xr:uid="{00000000-0005-0000-0000-0000B6020000}"/>
    <cellStyle name="FormatedNumberBorderPatern 3 2" xfId="417" xr:uid="{00000000-0005-0000-0000-0000B7020000}"/>
    <cellStyle name="FormatedNumberBorderPatern 3 2 2" xfId="506" xr:uid="{00000000-0005-0000-0000-0000B8020000}"/>
    <cellStyle name="FormatedNumberBorderPatern 3 2 2 2" xfId="670" xr:uid="{00000000-0005-0000-0000-0000B9020000}"/>
    <cellStyle name="FormatedNumberBorderPatern 3 2 2 2 2" xfId="1238" xr:uid="{00000000-0005-0000-0000-0000BA020000}"/>
    <cellStyle name="FormatedNumberBorderPatern 3 2 2 3" xfId="1075" xr:uid="{00000000-0005-0000-0000-0000BB020000}"/>
    <cellStyle name="FormatedNumberBorderPatern 3 2 3" xfId="583" xr:uid="{00000000-0005-0000-0000-0000BC020000}"/>
    <cellStyle name="FormatedNumberBorderPatern 3 2 3 2" xfId="1151" xr:uid="{00000000-0005-0000-0000-0000BD020000}"/>
    <cellStyle name="FormatedNumberBorderPatern 3 2 4" xfId="988" xr:uid="{00000000-0005-0000-0000-0000BE020000}"/>
    <cellStyle name="FormatedNumberBorderPatern 3 3" xfId="452" xr:uid="{00000000-0005-0000-0000-0000BF020000}"/>
    <cellStyle name="FormatedNumberBorderPatern 3 3 2" xfId="617" xr:uid="{00000000-0005-0000-0000-0000C0020000}"/>
    <cellStyle name="FormatedNumberBorderPatern 3 3 2 2" xfId="1185" xr:uid="{00000000-0005-0000-0000-0000C1020000}"/>
    <cellStyle name="FormatedNumberBorderPatern 3 3 3" xfId="1022" xr:uid="{00000000-0005-0000-0000-0000C2020000}"/>
    <cellStyle name="FormatedNumberBorderPatern 3 4" xfId="476" xr:uid="{00000000-0005-0000-0000-0000C3020000}"/>
    <cellStyle name="FormatedNumberBorderPatern 3 4 2" xfId="640" xr:uid="{00000000-0005-0000-0000-0000C4020000}"/>
    <cellStyle name="FormatedNumberBorderPatern 3 4 2 2" xfId="1208" xr:uid="{00000000-0005-0000-0000-0000C5020000}"/>
    <cellStyle name="FormatedNumberBorderPatern 3 4 3" xfId="1045" xr:uid="{00000000-0005-0000-0000-0000C6020000}"/>
    <cellStyle name="FormatedNumberBorderPatern 3 5" xfId="543" xr:uid="{00000000-0005-0000-0000-0000C7020000}"/>
    <cellStyle name="FormatedNumberBorderPatern 3 5 2" xfId="1111" xr:uid="{00000000-0005-0000-0000-0000C8020000}"/>
    <cellStyle name="FormatedNumberBorderPatern 3 6" xfId="735" xr:uid="{00000000-0005-0000-0000-0000C9020000}"/>
    <cellStyle name="FormatedNumberBorderPatern 3 6 2" xfId="1284" xr:uid="{00000000-0005-0000-0000-0000CA020000}"/>
    <cellStyle name="FormatedNumberBorderPatern 3 7" xfId="767" xr:uid="{00000000-0005-0000-0000-0000CB020000}"/>
    <cellStyle name="FormatedNumberBorderPatern 3 7 2" xfId="1309" xr:uid="{00000000-0005-0000-0000-0000CC020000}"/>
    <cellStyle name="FormatedNumberBorderPatern 3 8" xfId="949" xr:uid="{00000000-0005-0000-0000-0000CD020000}"/>
    <cellStyle name="FormatedNumberBorderPatern 4" xfId="382" xr:uid="{00000000-0005-0000-0000-0000CE020000}"/>
    <cellStyle name="FormatedNumberBorderPatern 4 2" xfId="426" xr:uid="{00000000-0005-0000-0000-0000CF020000}"/>
    <cellStyle name="FormatedNumberBorderPatern 4 2 2" xfId="515" xr:uid="{00000000-0005-0000-0000-0000D0020000}"/>
    <cellStyle name="FormatedNumberBorderPatern 4 2 2 2" xfId="679" xr:uid="{00000000-0005-0000-0000-0000D1020000}"/>
    <cellStyle name="FormatedNumberBorderPatern 4 2 2 2 2" xfId="1247" xr:uid="{00000000-0005-0000-0000-0000D2020000}"/>
    <cellStyle name="FormatedNumberBorderPatern 4 2 2 3" xfId="1084" xr:uid="{00000000-0005-0000-0000-0000D3020000}"/>
    <cellStyle name="FormatedNumberBorderPatern 4 2 3" xfId="592" xr:uid="{00000000-0005-0000-0000-0000D4020000}"/>
    <cellStyle name="FormatedNumberBorderPatern 4 2 3 2" xfId="1160" xr:uid="{00000000-0005-0000-0000-0000D5020000}"/>
    <cellStyle name="FormatedNumberBorderPatern 4 2 4" xfId="997" xr:uid="{00000000-0005-0000-0000-0000D6020000}"/>
    <cellStyle name="FormatedNumberBorderPatern 4 3" xfId="461" xr:uid="{00000000-0005-0000-0000-0000D7020000}"/>
    <cellStyle name="FormatedNumberBorderPatern 4 3 2" xfId="626" xr:uid="{00000000-0005-0000-0000-0000D8020000}"/>
    <cellStyle name="FormatedNumberBorderPatern 4 3 2 2" xfId="1194" xr:uid="{00000000-0005-0000-0000-0000D9020000}"/>
    <cellStyle name="FormatedNumberBorderPatern 4 3 3" xfId="1031" xr:uid="{00000000-0005-0000-0000-0000DA020000}"/>
    <cellStyle name="FormatedNumberBorderPatern 4 4" xfId="481" xr:uid="{00000000-0005-0000-0000-0000DB020000}"/>
    <cellStyle name="FormatedNumberBorderPatern 4 4 2" xfId="645" xr:uid="{00000000-0005-0000-0000-0000DC020000}"/>
    <cellStyle name="FormatedNumberBorderPatern 4 4 2 2" xfId="1213" xr:uid="{00000000-0005-0000-0000-0000DD020000}"/>
    <cellStyle name="FormatedNumberBorderPatern 4 4 3" xfId="1050" xr:uid="{00000000-0005-0000-0000-0000DE020000}"/>
    <cellStyle name="FormatedNumberBorderPatern 4 5" xfId="552" xr:uid="{00000000-0005-0000-0000-0000DF020000}"/>
    <cellStyle name="FormatedNumberBorderPatern 4 5 2" xfId="1120" xr:uid="{00000000-0005-0000-0000-0000E0020000}"/>
    <cellStyle name="FormatedNumberBorderPatern 4 6" xfId="745" xr:uid="{00000000-0005-0000-0000-0000E1020000}"/>
    <cellStyle name="FormatedNumberBorderPatern 4 6 2" xfId="1292" xr:uid="{00000000-0005-0000-0000-0000E2020000}"/>
    <cellStyle name="FormatedNumberBorderPatern 4 7" xfId="776" xr:uid="{00000000-0005-0000-0000-0000E3020000}"/>
    <cellStyle name="FormatedNumberBorderPatern 4 7 2" xfId="1318" xr:uid="{00000000-0005-0000-0000-0000E4020000}"/>
    <cellStyle name="FormatedNumberBorderPatern 4 8" xfId="957" xr:uid="{00000000-0005-0000-0000-0000E5020000}"/>
    <cellStyle name="FormatedNumberBorderPatern 5" xfId="384" xr:uid="{00000000-0005-0000-0000-0000E6020000}"/>
    <cellStyle name="FormatedNumberBorderPatern 5 2" xfId="394" xr:uid="{00000000-0005-0000-0000-0000E7020000}"/>
    <cellStyle name="FormatedNumberBorderPatern 5 2 2" xfId="485" xr:uid="{00000000-0005-0000-0000-0000E8020000}"/>
    <cellStyle name="FormatedNumberBorderPatern 5 2 2 2" xfId="649" xr:uid="{00000000-0005-0000-0000-0000E9020000}"/>
    <cellStyle name="FormatedNumberBorderPatern 5 2 2 2 2" xfId="1217" xr:uid="{00000000-0005-0000-0000-0000EA020000}"/>
    <cellStyle name="FormatedNumberBorderPatern 5 2 2 3" xfId="1054" xr:uid="{00000000-0005-0000-0000-0000EB020000}"/>
    <cellStyle name="FormatedNumberBorderPatern 5 2 3" xfId="562" xr:uid="{00000000-0005-0000-0000-0000EC020000}"/>
    <cellStyle name="FormatedNumberBorderPatern 5 2 3 2" xfId="1130" xr:uid="{00000000-0005-0000-0000-0000ED020000}"/>
    <cellStyle name="FormatedNumberBorderPatern 5 2 4" xfId="967" xr:uid="{00000000-0005-0000-0000-0000EE020000}"/>
    <cellStyle name="FormatedNumberBorderPatern 5 3" xfId="427" xr:uid="{00000000-0005-0000-0000-0000EF020000}"/>
    <cellStyle name="FormatedNumberBorderPatern 5 3 2" xfId="516" xr:uid="{00000000-0005-0000-0000-0000F0020000}"/>
    <cellStyle name="FormatedNumberBorderPatern 5 3 2 2" xfId="680" xr:uid="{00000000-0005-0000-0000-0000F1020000}"/>
    <cellStyle name="FormatedNumberBorderPatern 5 3 2 2 2" xfId="1248" xr:uid="{00000000-0005-0000-0000-0000F2020000}"/>
    <cellStyle name="FormatedNumberBorderPatern 5 3 2 3" xfId="1085" xr:uid="{00000000-0005-0000-0000-0000F3020000}"/>
    <cellStyle name="FormatedNumberBorderPatern 5 3 3" xfId="593" xr:uid="{00000000-0005-0000-0000-0000F4020000}"/>
    <cellStyle name="FormatedNumberBorderPatern 5 3 3 2" xfId="1161" xr:uid="{00000000-0005-0000-0000-0000F5020000}"/>
    <cellStyle name="FormatedNumberBorderPatern 5 3 4" xfId="998" xr:uid="{00000000-0005-0000-0000-0000F6020000}"/>
    <cellStyle name="FormatedNumberBorderPatern 5 4" xfId="462" xr:uid="{00000000-0005-0000-0000-0000F7020000}"/>
    <cellStyle name="FormatedNumberBorderPatern 5 4 2" xfId="627" xr:uid="{00000000-0005-0000-0000-0000F8020000}"/>
    <cellStyle name="FormatedNumberBorderPatern 5 4 2 2" xfId="1195" xr:uid="{00000000-0005-0000-0000-0000F9020000}"/>
    <cellStyle name="FormatedNumberBorderPatern 5 4 3" xfId="1032" xr:uid="{00000000-0005-0000-0000-0000FA020000}"/>
    <cellStyle name="FormatedNumberBorderPatern 5 5" xfId="553" xr:uid="{00000000-0005-0000-0000-0000FB020000}"/>
    <cellStyle name="FormatedNumberBorderPatern 5 5 2" xfId="1121" xr:uid="{00000000-0005-0000-0000-0000FC020000}"/>
    <cellStyle name="FormatedNumberBorderPatern 5 6" xfId="746" xr:uid="{00000000-0005-0000-0000-0000FD020000}"/>
    <cellStyle name="FormatedNumberBorderPatern 5 6 2" xfId="1293" xr:uid="{00000000-0005-0000-0000-0000FE020000}"/>
    <cellStyle name="FormatedNumberBorderPatern 5 7" xfId="777" xr:uid="{00000000-0005-0000-0000-0000FF020000}"/>
    <cellStyle name="FormatedNumberBorderPatern 5 7 2" xfId="1319" xr:uid="{00000000-0005-0000-0000-000000030000}"/>
    <cellStyle name="FormatedNumberBorderPatern 5 8" xfId="958" xr:uid="{00000000-0005-0000-0000-000001030000}"/>
    <cellStyle name="FormatedNumberBorderPatern 6" xfId="372" xr:uid="{00000000-0005-0000-0000-000002030000}"/>
    <cellStyle name="FormatedNumberBorderPatern 6 2" xfId="416" xr:uid="{00000000-0005-0000-0000-000003030000}"/>
    <cellStyle name="FormatedNumberBorderPatern 6 2 2" xfId="505" xr:uid="{00000000-0005-0000-0000-000004030000}"/>
    <cellStyle name="FormatedNumberBorderPatern 6 2 2 2" xfId="669" xr:uid="{00000000-0005-0000-0000-000005030000}"/>
    <cellStyle name="FormatedNumberBorderPatern 6 2 2 2 2" xfId="1237" xr:uid="{00000000-0005-0000-0000-000006030000}"/>
    <cellStyle name="FormatedNumberBorderPatern 6 2 2 3" xfId="1074" xr:uid="{00000000-0005-0000-0000-000007030000}"/>
    <cellStyle name="FormatedNumberBorderPatern 6 2 3" xfId="582" xr:uid="{00000000-0005-0000-0000-000008030000}"/>
    <cellStyle name="FormatedNumberBorderPatern 6 2 3 2" xfId="1150" xr:uid="{00000000-0005-0000-0000-000009030000}"/>
    <cellStyle name="FormatedNumberBorderPatern 6 2 4" xfId="987" xr:uid="{00000000-0005-0000-0000-00000A030000}"/>
    <cellStyle name="FormatedNumberBorderPatern 6 3" xfId="451" xr:uid="{00000000-0005-0000-0000-00000B030000}"/>
    <cellStyle name="FormatedNumberBorderPatern 6 3 2" xfId="616" xr:uid="{00000000-0005-0000-0000-00000C030000}"/>
    <cellStyle name="FormatedNumberBorderPatern 6 3 2 2" xfId="1184" xr:uid="{00000000-0005-0000-0000-00000D030000}"/>
    <cellStyle name="FormatedNumberBorderPatern 6 3 3" xfId="1021" xr:uid="{00000000-0005-0000-0000-00000E030000}"/>
    <cellStyle name="FormatedNumberBorderPatern 6 4" xfId="475" xr:uid="{00000000-0005-0000-0000-00000F030000}"/>
    <cellStyle name="FormatedNumberBorderPatern 6 4 2" xfId="639" xr:uid="{00000000-0005-0000-0000-000010030000}"/>
    <cellStyle name="FormatedNumberBorderPatern 6 4 2 2" xfId="1207" xr:uid="{00000000-0005-0000-0000-000011030000}"/>
    <cellStyle name="FormatedNumberBorderPatern 6 4 3" xfId="1044" xr:uid="{00000000-0005-0000-0000-000012030000}"/>
    <cellStyle name="FormatedNumberBorderPatern 6 5" xfId="542" xr:uid="{00000000-0005-0000-0000-000013030000}"/>
    <cellStyle name="FormatedNumberBorderPatern 6 5 2" xfId="1110" xr:uid="{00000000-0005-0000-0000-000014030000}"/>
    <cellStyle name="FormatedNumberBorderPatern 6 6" xfId="734" xr:uid="{00000000-0005-0000-0000-000015030000}"/>
    <cellStyle name="FormatedNumberBorderPatern 6 6 2" xfId="1283" xr:uid="{00000000-0005-0000-0000-000016030000}"/>
    <cellStyle name="FormatedNumberBorderPatern 6 7" xfId="766" xr:uid="{00000000-0005-0000-0000-000017030000}"/>
    <cellStyle name="FormatedNumberBorderPatern 6 7 2" xfId="1308" xr:uid="{00000000-0005-0000-0000-000018030000}"/>
    <cellStyle name="FormatedNumberBorderPatern 6 8" xfId="948" xr:uid="{00000000-0005-0000-0000-000019030000}"/>
    <cellStyle name="FormatedNumberBorderPatern 7" xfId="385" xr:uid="{00000000-0005-0000-0000-00001A030000}"/>
    <cellStyle name="FormatedNumberBorderPatern 7 2" xfId="428" xr:uid="{00000000-0005-0000-0000-00001B030000}"/>
    <cellStyle name="FormatedNumberBorderPatern 7 2 2" xfId="517" xr:uid="{00000000-0005-0000-0000-00001C030000}"/>
    <cellStyle name="FormatedNumberBorderPatern 7 2 2 2" xfId="681" xr:uid="{00000000-0005-0000-0000-00001D030000}"/>
    <cellStyle name="FormatedNumberBorderPatern 7 2 2 2 2" xfId="1249" xr:uid="{00000000-0005-0000-0000-00001E030000}"/>
    <cellStyle name="FormatedNumberBorderPatern 7 2 2 3" xfId="1086" xr:uid="{00000000-0005-0000-0000-00001F030000}"/>
    <cellStyle name="FormatedNumberBorderPatern 7 2 3" xfId="594" xr:uid="{00000000-0005-0000-0000-000020030000}"/>
    <cellStyle name="FormatedNumberBorderPatern 7 2 3 2" xfId="1162" xr:uid="{00000000-0005-0000-0000-000021030000}"/>
    <cellStyle name="FormatedNumberBorderPatern 7 2 4" xfId="999" xr:uid="{00000000-0005-0000-0000-000022030000}"/>
    <cellStyle name="FormatedNumberBorderPatern 7 3" xfId="463" xr:uid="{00000000-0005-0000-0000-000023030000}"/>
    <cellStyle name="FormatedNumberBorderPatern 7 3 2" xfId="628" xr:uid="{00000000-0005-0000-0000-000024030000}"/>
    <cellStyle name="FormatedNumberBorderPatern 7 3 2 2" xfId="1196" xr:uid="{00000000-0005-0000-0000-000025030000}"/>
    <cellStyle name="FormatedNumberBorderPatern 7 3 3" xfId="1033" xr:uid="{00000000-0005-0000-0000-000026030000}"/>
    <cellStyle name="FormatedNumberBorderPatern 7 4" xfId="482" xr:uid="{00000000-0005-0000-0000-000027030000}"/>
    <cellStyle name="FormatedNumberBorderPatern 7 4 2" xfId="646" xr:uid="{00000000-0005-0000-0000-000028030000}"/>
    <cellStyle name="FormatedNumberBorderPatern 7 4 2 2" xfId="1214" xr:uid="{00000000-0005-0000-0000-000029030000}"/>
    <cellStyle name="FormatedNumberBorderPatern 7 4 3" xfId="1051" xr:uid="{00000000-0005-0000-0000-00002A030000}"/>
    <cellStyle name="FormatedNumberBorderPatern 7 5" xfId="554" xr:uid="{00000000-0005-0000-0000-00002B030000}"/>
    <cellStyle name="FormatedNumberBorderPatern 7 5 2" xfId="1122" xr:uid="{00000000-0005-0000-0000-00002C030000}"/>
    <cellStyle name="FormatedNumberBorderPatern 7 6" xfId="747" xr:uid="{00000000-0005-0000-0000-00002D030000}"/>
    <cellStyle name="FormatedNumberBorderPatern 7 6 2" xfId="1294" xr:uid="{00000000-0005-0000-0000-00002E030000}"/>
    <cellStyle name="FormatedNumberBorderPatern 7 7" xfId="778" xr:uid="{00000000-0005-0000-0000-00002F030000}"/>
    <cellStyle name="FormatedNumberBorderPatern 7 7 2" xfId="1320" xr:uid="{00000000-0005-0000-0000-000030030000}"/>
    <cellStyle name="FormatedNumberBorderPatern 7 8" xfId="959" xr:uid="{00000000-0005-0000-0000-000031030000}"/>
    <cellStyle name="FormatedNumberBorderPatern 8" xfId="386" xr:uid="{00000000-0005-0000-0000-000032030000}"/>
    <cellStyle name="FormatedNumberBorderPatern 8 2" xfId="395" xr:uid="{00000000-0005-0000-0000-000033030000}"/>
    <cellStyle name="FormatedNumberBorderPatern 8 2 2" xfId="486" xr:uid="{00000000-0005-0000-0000-000034030000}"/>
    <cellStyle name="FormatedNumberBorderPatern 8 2 2 2" xfId="650" xr:uid="{00000000-0005-0000-0000-000035030000}"/>
    <cellStyle name="FormatedNumberBorderPatern 8 2 2 2 2" xfId="1218" xr:uid="{00000000-0005-0000-0000-000036030000}"/>
    <cellStyle name="FormatedNumberBorderPatern 8 2 2 3" xfId="1055" xr:uid="{00000000-0005-0000-0000-000037030000}"/>
    <cellStyle name="FormatedNumberBorderPatern 8 2 3" xfId="563" xr:uid="{00000000-0005-0000-0000-000038030000}"/>
    <cellStyle name="FormatedNumberBorderPatern 8 2 3 2" xfId="1131" xr:uid="{00000000-0005-0000-0000-000039030000}"/>
    <cellStyle name="FormatedNumberBorderPatern 8 2 4" xfId="968" xr:uid="{00000000-0005-0000-0000-00003A030000}"/>
    <cellStyle name="FormatedNumberBorderPatern 8 3" xfId="429" xr:uid="{00000000-0005-0000-0000-00003B030000}"/>
    <cellStyle name="FormatedNumberBorderPatern 8 3 2" xfId="518" xr:uid="{00000000-0005-0000-0000-00003C030000}"/>
    <cellStyle name="FormatedNumberBorderPatern 8 3 2 2" xfId="682" xr:uid="{00000000-0005-0000-0000-00003D030000}"/>
    <cellStyle name="FormatedNumberBorderPatern 8 3 2 2 2" xfId="1250" xr:uid="{00000000-0005-0000-0000-00003E030000}"/>
    <cellStyle name="FormatedNumberBorderPatern 8 3 2 3" xfId="1087" xr:uid="{00000000-0005-0000-0000-00003F030000}"/>
    <cellStyle name="FormatedNumberBorderPatern 8 3 3" xfId="595" xr:uid="{00000000-0005-0000-0000-000040030000}"/>
    <cellStyle name="FormatedNumberBorderPatern 8 3 3 2" xfId="1163" xr:uid="{00000000-0005-0000-0000-000041030000}"/>
    <cellStyle name="FormatedNumberBorderPatern 8 3 4" xfId="1000" xr:uid="{00000000-0005-0000-0000-000042030000}"/>
    <cellStyle name="FormatedNumberBorderPatern 8 4" xfId="464" xr:uid="{00000000-0005-0000-0000-000043030000}"/>
    <cellStyle name="FormatedNumberBorderPatern 8 4 2" xfId="629" xr:uid="{00000000-0005-0000-0000-000044030000}"/>
    <cellStyle name="FormatedNumberBorderPatern 8 4 2 2" xfId="1197" xr:uid="{00000000-0005-0000-0000-000045030000}"/>
    <cellStyle name="FormatedNumberBorderPatern 8 4 3" xfId="1034" xr:uid="{00000000-0005-0000-0000-000046030000}"/>
    <cellStyle name="FormatedNumberBorderPatern 8 5" xfId="555" xr:uid="{00000000-0005-0000-0000-000047030000}"/>
    <cellStyle name="FormatedNumberBorderPatern 8 5 2" xfId="1123" xr:uid="{00000000-0005-0000-0000-000048030000}"/>
    <cellStyle name="FormatedNumberBorderPatern 8 6" xfId="748" xr:uid="{00000000-0005-0000-0000-000049030000}"/>
    <cellStyle name="FormatedNumberBorderPatern 8 6 2" xfId="1295" xr:uid="{00000000-0005-0000-0000-00004A030000}"/>
    <cellStyle name="FormatedNumberBorderPatern 8 7" xfId="779" xr:uid="{00000000-0005-0000-0000-00004B030000}"/>
    <cellStyle name="FormatedNumberBorderPatern 8 7 2" xfId="1321" xr:uid="{00000000-0005-0000-0000-00004C030000}"/>
    <cellStyle name="FormatedNumberBorderPatern 8 8" xfId="960" xr:uid="{00000000-0005-0000-0000-00004D030000}"/>
    <cellStyle name="FormatedNumberBorderPatern 9" xfId="388" xr:uid="{00000000-0005-0000-0000-00004E030000}"/>
    <cellStyle name="FormatedNumberBorderPatern 9 2" xfId="396" xr:uid="{00000000-0005-0000-0000-00004F030000}"/>
    <cellStyle name="FormatedNumberBorderPatern 9 2 2" xfId="487" xr:uid="{00000000-0005-0000-0000-000050030000}"/>
    <cellStyle name="FormatedNumberBorderPatern 9 2 2 2" xfId="651" xr:uid="{00000000-0005-0000-0000-000051030000}"/>
    <cellStyle name="FormatedNumberBorderPatern 9 2 2 2 2" xfId="1219" xr:uid="{00000000-0005-0000-0000-000052030000}"/>
    <cellStyle name="FormatedNumberBorderPatern 9 2 2 3" xfId="1056" xr:uid="{00000000-0005-0000-0000-000053030000}"/>
    <cellStyle name="FormatedNumberBorderPatern 9 2 3" xfId="564" xr:uid="{00000000-0005-0000-0000-000054030000}"/>
    <cellStyle name="FormatedNumberBorderPatern 9 2 3 2" xfId="1132" xr:uid="{00000000-0005-0000-0000-000055030000}"/>
    <cellStyle name="FormatedNumberBorderPatern 9 2 4" xfId="969" xr:uid="{00000000-0005-0000-0000-000056030000}"/>
    <cellStyle name="FormatedNumberBorderPatern 9 3" xfId="431" xr:uid="{00000000-0005-0000-0000-000057030000}"/>
    <cellStyle name="FormatedNumberBorderPatern 9 3 2" xfId="520" xr:uid="{00000000-0005-0000-0000-000058030000}"/>
    <cellStyle name="FormatedNumberBorderPatern 9 3 2 2" xfId="684" xr:uid="{00000000-0005-0000-0000-000059030000}"/>
    <cellStyle name="FormatedNumberBorderPatern 9 3 2 2 2" xfId="1252" xr:uid="{00000000-0005-0000-0000-00005A030000}"/>
    <cellStyle name="FormatedNumberBorderPatern 9 3 2 3" xfId="1089" xr:uid="{00000000-0005-0000-0000-00005B030000}"/>
    <cellStyle name="FormatedNumberBorderPatern 9 3 3" xfId="597" xr:uid="{00000000-0005-0000-0000-00005C030000}"/>
    <cellStyle name="FormatedNumberBorderPatern 9 3 3 2" xfId="1165" xr:uid="{00000000-0005-0000-0000-00005D030000}"/>
    <cellStyle name="FormatedNumberBorderPatern 9 3 4" xfId="1002" xr:uid="{00000000-0005-0000-0000-00005E030000}"/>
    <cellStyle name="FormatedNumberBorderPatern 9 4" xfId="466" xr:uid="{00000000-0005-0000-0000-00005F030000}"/>
    <cellStyle name="FormatedNumberBorderPatern 9 4 2" xfId="631" xr:uid="{00000000-0005-0000-0000-000060030000}"/>
    <cellStyle name="FormatedNumberBorderPatern 9 4 2 2" xfId="1199" xr:uid="{00000000-0005-0000-0000-000061030000}"/>
    <cellStyle name="FormatedNumberBorderPatern 9 4 3" xfId="1036" xr:uid="{00000000-0005-0000-0000-000062030000}"/>
    <cellStyle name="FormatedNumberBorderPatern 9 5" xfId="557" xr:uid="{00000000-0005-0000-0000-000063030000}"/>
    <cellStyle name="FormatedNumberBorderPatern 9 5 2" xfId="1125" xr:uid="{00000000-0005-0000-0000-000064030000}"/>
    <cellStyle name="FormatedNumberBorderPatern 9 6" xfId="749" xr:uid="{00000000-0005-0000-0000-000065030000}"/>
    <cellStyle name="FormatedNumberBorderPatern 9 6 2" xfId="1296" xr:uid="{00000000-0005-0000-0000-000066030000}"/>
    <cellStyle name="FormatedNumberBorderPatern 9 7" xfId="780" xr:uid="{00000000-0005-0000-0000-000067030000}"/>
    <cellStyle name="FormatedNumberBorderPatern 9 7 2" xfId="1322" xr:uid="{00000000-0005-0000-0000-000068030000}"/>
    <cellStyle name="FormatedNumberBorderPatern 9 8" xfId="832" xr:uid="{00000000-0005-0000-0000-000069030000}"/>
    <cellStyle name="FormatedNumberBorderPatern 9 8 2" xfId="1331" xr:uid="{00000000-0005-0000-0000-00006A030000}"/>
    <cellStyle name="FormatedNumberBorderPatern 9 9" xfId="962" xr:uid="{00000000-0005-0000-0000-00006B030000}"/>
    <cellStyle name="FormatedNumberBorderPatern_Center" xfId="389" xr:uid="{00000000-0005-0000-0000-00006C030000}"/>
    <cellStyle name="Good" xfId="58" builtinId="26" customBuiltin="1"/>
    <cellStyle name="Good 2" xfId="329" xr:uid="{00000000-0005-0000-0000-00006E030000}"/>
    <cellStyle name="Good 2 2" xfId="795" xr:uid="{00000000-0005-0000-0000-00006F030000}"/>
    <cellStyle name="Heading 1" xfId="54" builtinId="16" customBuiltin="1"/>
    <cellStyle name="Heading 1 2" xfId="325" xr:uid="{00000000-0005-0000-0000-000071030000}"/>
    <cellStyle name="Heading 1 2 2" xfId="791" xr:uid="{00000000-0005-0000-0000-000072030000}"/>
    <cellStyle name="Heading 2" xfId="55" builtinId="17" customBuiltin="1"/>
    <cellStyle name="Heading 2 2" xfId="326" xr:uid="{00000000-0005-0000-0000-000074030000}"/>
    <cellStyle name="Heading 2 2 2" xfId="792" xr:uid="{00000000-0005-0000-0000-000075030000}"/>
    <cellStyle name="Heading 3" xfId="56" builtinId="18" customBuiltin="1"/>
    <cellStyle name="Heading 3 2" xfId="327" xr:uid="{00000000-0005-0000-0000-000077030000}"/>
    <cellStyle name="Heading 3 2 2" xfId="793" xr:uid="{00000000-0005-0000-0000-000078030000}"/>
    <cellStyle name="Heading 4" xfId="57" builtinId="19" customBuiltin="1"/>
    <cellStyle name="Heading 4 2" xfId="328" xr:uid="{00000000-0005-0000-0000-00007A030000}"/>
    <cellStyle name="Heading 4 2 2" xfId="794" xr:uid="{00000000-0005-0000-0000-00007B030000}"/>
    <cellStyle name="Hyperlink 2" xfId="34" xr:uid="{00000000-0005-0000-0000-00007C030000}"/>
    <cellStyle name="Hyperlink 2 2" xfId="739" xr:uid="{00000000-0005-0000-0000-00007D030000}"/>
    <cellStyle name="Hyperlink 3" xfId="96" xr:uid="{00000000-0005-0000-0000-00007E030000}"/>
    <cellStyle name="Hyperlink 3 2" xfId="759" xr:uid="{00000000-0005-0000-0000-00007F030000}"/>
    <cellStyle name="Input" xfId="60" builtinId="20" customBuiltin="1"/>
    <cellStyle name="Input 2" xfId="332" xr:uid="{00000000-0005-0000-0000-000081030000}"/>
    <cellStyle name="Input 2 2" xfId="798" xr:uid="{00000000-0005-0000-0000-000082030000}"/>
    <cellStyle name="Linked Cell" xfId="63" builtinId="24" customBuiltin="1"/>
    <cellStyle name="Linked Cell 2" xfId="335" xr:uid="{00000000-0005-0000-0000-000084030000}"/>
    <cellStyle name="Linked Cell 2 2" xfId="801" xr:uid="{00000000-0005-0000-0000-000085030000}"/>
    <cellStyle name="Neutral 2" xfId="727" xr:uid="{00000000-0005-0000-0000-000086030000}"/>
    <cellStyle name="Neutral 2 2" xfId="797" xr:uid="{00000000-0005-0000-0000-000087030000}"/>
    <cellStyle name="Neutral 3" xfId="331" xr:uid="{00000000-0005-0000-0000-000088030000}"/>
    <cellStyle name="Normal" xfId="0" builtinId="0"/>
    <cellStyle name="Normal 10" xfId="31" xr:uid="{00000000-0005-0000-0000-00008A030000}"/>
    <cellStyle name="Normal 10 2" xfId="50" xr:uid="{00000000-0005-0000-0000-00008B030000}"/>
    <cellStyle name="Normal 10 2 2" xfId="141" xr:uid="{00000000-0005-0000-0000-00008C030000}"/>
    <cellStyle name="Normal 10 2 3" xfId="242" xr:uid="{00000000-0005-0000-0000-00008D030000}"/>
    <cellStyle name="Normal 10 2 4" xfId="400" xr:uid="{00000000-0005-0000-0000-00008E030000}"/>
    <cellStyle name="Normal 10 2 5" xfId="155" xr:uid="{00000000-0005-0000-0000-00008F030000}"/>
    <cellStyle name="Normal 10 3" xfId="206" xr:uid="{00000000-0005-0000-0000-000090030000}"/>
    <cellStyle name="Normal 10 4" xfId="232" xr:uid="{00000000-0005-0000-0000-000091030000}"/>
    <cellStyle name="Normal 10 5" xfId="251" xr:uid="{00000000-0005-0000-0000-000092030000}"/>
    <cellStyle name="Normal 10 6" xfId="320" xr:uid="{00000000-0005-0000-0000-000093030000}"/>
    <cellStyle name="Normal 10 6 2" xfId="927" xr:uid="{00000000-0005-0000-0000-000094030000}"/>
    <cellStyle name="Normal 10 7" xfId="89" xr:uid="{00000000-0005-0000-0000-000095030000}"/>
    <cellStyle name="Normal 11" xfId="178" xr:uid="{00000000-0005-0000-0000-000096030000}"/>
    <cellStyle name="Normal 11 2" xfId="233" xr:uid="{00000000-0005-0000-0000-000097030000}"/>
    <cellStyle name="Normal 11 2 2" xfId="655" xr:uid="{00000000-0005-0000-0000-000098030000}"/>
    <cellStyle name="Normal 11 2 2 2" xfId="1223" xr:uid="{00000000-0005-0000-0000-000099030000}"/>
    <cellStyle name="Normal 11 2 3" xfId="491" xr:uid="{00000000-0005-0000-0000-00009A030000}"/>
    <cellStyle name="Normal 11 2 3 2" xfId="1060" xr:uid="{00000000-0005-0000-0000-00009B030000}"/>
    <cellStyle name="Normal 11 3" xfId="568" xr:uid="{00000000-0005-0000-0000-00009C030000}"/>
    <cellStyle name="Normal 11 3 2" xfId="1136" xr:uid="{00000000-0005-0000-0000-00009D030000}"/>
    <cellStyle name="Normal 11 4" xfId="758" xr:uid="{00000000-0005-0000-0000-00009E030000}"/>
    <cellStyle name="Normal 11 5" xfId="847" xr:uid="{00000000-0005-0000-0000-00009F030000}"/>
    <cellStyle name="Normal 11 6" xfId="402" xr:uid="{00000000-0005-0000-0000-0000A0030000}"/>
    <cellStyle name="Normal 11 6 2" xfId="973" xr:uid="{00000000-0005-0000-0000-0000A1030000}"/>
    <cellStyle name="Normal 12" xfId="152" xr:uid="{00000000-0005-0000-0000-0000A2030000}"/>
    <cellStyle name="Normal 12 2" xfId="278" xr:uid="{00000000-0005-0000-0000-0000A3030000}"/>
    <cellStyle name="Normal 12 2 2" xfId="602" xr:uid="{00000000-0005-0000-0000-0000A4030000}"/>
    <cellStyle name="Normal 12 2 2 2" xfId="1170" xr:uid="{00000000-0005-0000-0000-0000A5030000}"/>
    <cellStyle name="Normal 12 2 3" xfId="906" xr:uid="{00000000-0005-0000-0000-0000A6030000}"/>
    <cellStyle name="Normal 12 3" xfId="789" xr:uid="{00000000-0005-0000-0000-0000A7030000}"/>
    <cellStyle name="Normal 12 4" xfId="437" xr:uid="{00000000-0005-0000-0000-0000A8030000}"/>
    <cellStyle name="Normal 12 4 2" xfId="1007" xr:uid="{00000000-0005-0000-0000-0000A9030000}"/>
    <cellStyle name="Normal 13" xfId="151" xr:uid="{00000000-0005-0000-0000-0000AA030000}"/>
    <cellStyle name="Normal 13 2" xfId="688" xr:uid="{00000000-0005-0000-0000-0000AB030000}"/>
    <cellStyle name="Normal 13 2 2" xfId="1256" xr:uid="{00000000-0005-0000-0000-0000AC030000}"/>
    <cellStyle name="Normal 13 3" xfId="855" xr:uid="{00000000-0005-0000-0000-0000AD030000}"/>
    <cellStyle name="Normal 14" xfId="181" xr:uid="{00000000-0005-0000-0000-0000AE030000}"/>
    <cellStyle name="Normal 14 2" xfId="763" xr:uid="{00000000-0005-0000-0000-0000AF030000}"/>
    <cellStyle name="Normal 14 2 2" xfId="1306" xr:uid="{00000000-0005-0000-0000-0000B0030000}"/>
    <cellStyle name="Normal 15" xfId="190" xr:uid="{00000000-0005-0000-0000-0000B1030000}"/>
    <cellStyle name="Normal 16" xfId="245" xr:uid="{00000000-0005-0000-0000-0000B2030000}"/>
    <cellStyle name="Normal 16 2" xfId="258" xr:uid="{00000000-0005-0000-0000-0000B3030000}"/>
    <cellStyle name="Normal 17" xfId="243" xr:uid="{00000000-0005-0000-0000-0000B4030000}"/>
    <cellStyle name="Normal 17 2" xfId="265" xr:uid="{00000000-0005-0000-0000-0000B5030000}"/>
    <cellStyle name="Normal 18" xfId="256" xr:uid="{00000000-0005-0000-0000-0000B6030000}"/>
    <cellStyle name="Normal 19" xfId="266" xr:uid="{00000000-0005-0000-0000-0000B7030000}"/>
    <cellStyle name="Normal 2" xfId="14" xr:uid="{00000000-0005-0000-0000-0000B8030000}"/>
    <cellStyle name="Normal 2 10" xfId="28" xr:uid="{00000000-0005-0000-0000-0000B9030000}"/>
    <cellStyle name="Normal 2 2" xfId="25" xr:uid="{00000000-0005-0000-0000-0000BA030000}"/>
    <cellStyle name="Normal 2 2 2" xfId="43" xr:uid="{00000000-0005-0000-0000-0000BB030000}"/>
    <cellStyle name="Normal 2 2 3" xfId="139" xr:uid="{00000000-0005-0000-0000-0000BC030000}"/>
    <cellStyle name="Normal 2 2 4" xfId="115" xr:uid="{00000000-0005-0000-0000-0000BD030000}"/>
    <cellStyle name="Normal 2 2 5" xfId="183" xr:uid="{00000000-0005-0000-0000-0000BE030000}"/>
    <cellStyle name="Normal 2 2 5 2" xfId="877" xr:uid="{00000000-0005-0000-0000-0000BF030000}"/>
    <cellStyle name="Normal 2 3" xfId="19" xr:uid="{00000000-0005-0000-0000-0000C0030000}"/>
    <cellStyle name="Normal 2 3 2" xfId="274" xr:uid="{00000000-0005-0000-0000-0000C1030000}"/>
    <cellStyle name="Normal 2 3 2 2" xfId="641" xr:uid="{00000000-0005-0000-0000-0000C2030000}"/>
    <cellStyle name="Normal 2 3 2 2 2" xfId="1209" xr:uid="{00000000-0005-0000-0000-0000C3030000}"/>
    <cellStyle name="Normal 2 3 2 3" xfId="477" xr:uid="{00000000-0005-0000-0000-0000C4030000}"/>
    <cellStyle name="Normal 2 3 2 3 2" xfId="1046" xr:uid="{00000000-0005-0000-0000-0000C5030000}"/>
    <cellStyle name="Normal 2 3 3" xfId="544" xr:uid="{00000000-0005-0000-0000-0000C6030000}"/>
    <cellStyle name="Normal 2 3 3 2" xfId="1112" xr:uid="{00000000-0005-0000-0000-0000C7030000}"/>
    <cellStyle name="Normal 2 3 4" xfId="736" xr:uid="{00000000-0005-0000-0000-0000C8030000}"/>
    <cellStyle name="Normal 2 3 4 2" xfId="1285" xr:uid="{00000000-0005-0000-0000-0000C9030000}"/>
    <cellStyle name="Normal 2 3 5" xfId="848" xr:uid="{00000000-0005-0000-0000-0000CA030000}"/>
    <cellStyle name="Normal 2 3 6" xfId="374" xr:uid="{00000000-0005-0000-0000-0000CB030000}"/>
    <cellStyle name="Normal 2 3 6 2" xfId="950" xr:uid="{00000000-0005-0000-0000-0000CC030000}"/>
    <cellStyle name="Normal 2 3 7" xfId="119" xr:uid="{00000000-0005-0000-0000-0000CD030000}"/>
    <cellStyle name="Normal 2 4" xfId="133" xr:uid="{00000000-0005-0000-0000-0000CE030000}"/>
    <cellStyle name="Normal 2 4 2" xfId="507" xr:uid="{00000000-0005-0000-0000-0000CF030000}"/>
    <cellStyle name="Normal 2 4 2 2" xfId="671" xr:uid="{00000000-0005-0000-0000-0000D0030000}"/>
    <cellStyle name="Normal 2 4 2 2 2" xfId="1239" xr:uid="{00000000-0005-0000-0000-0000D1030000}"/>
    <cellStyle name="Normal 2 4 2 3" xfId="1076" xr:uid="{00000000-0005-0000-0000-0000D2030000}"/>
    <cellStyle name="Normal 2 4 3" xfId="584" xr:uid="{00000000-0005-0000-0000-0000D3030000}"/>
    <cellStyle name="Normal 2 4 3 2" xfId="1152" xr:uid="{00000000-0005-0000-0000-0000D4030000}"/>
    <cellStyle name="Normal 2 4 4" xfId="761" xr:uid="{00000000-0005-0000-0000-0000D5030000}"/>
    <cellStyle name="Normal 2 4 5" xfId="418" xr:uid="{00000000-0005-0000-0000-0000D6030000}"/>
    <cellStyle name="Normal 2 4 5 2" xfId="989" xr:uid="{00000000-0005-0000-0000-0000D7030000}"/>
    <cellStyle name="Normal 2 5" xfId="247" xr:uid="{00000000-0005-0000-0000-0000D8030000}"/>
    <cellStyle name="Normal 2 5 2" xfId="618" xr:uid="{00000000-0005-0000-0000-0000D9030000}"/>
    <cellStyle name="Normal 2 5 2 2" xfId="1186" xr:uid="{00000000-0005-0000-0000-0000DA030000}"/>
    <cellStyle name="Normal 2 5 3" xfId="453" xr:uid="{00000000-0005-0000-0000-0000DB030000}"/>
    <cellStyle name="Normal 2 5 3 2" xfId="1023" xr:uid="{00000000-0005-0000-0000-0000DC030000}"/>
    <cellStyle name="Normal 2 6" xfId="365" xr:uid="{00000000-0005-0000-0000-0000DD030000}"/>
    <cellStyle name="Normal 2 6 2" xfId="943" xr:uid="{00000000-0005-0000-0000-0000DE030000}"/>
    <cellStyle name="Normal 2 7" xfId="525" xr:uid="{00000000-0005-0000-0000-0000DF030000}"/>
    <cellStyle name="Normal 2 7 2" xfId="1093" xr:uid="{00000000-0005-0000-0000-0000E0030000}"/>
    <cellStyle name="Normal 2 8" xfId="768" xr:uid="{00000000-0005-0000-0000-0000E1030000}"/>
    <cellStyle name="Normal 2 8 2" xfId="1310" xr:uid="{00000000-0005-0000-0000-0000E2030000}"/>
    <cellStyle name="Normal 20" xfId="281" xr:uid="{00000000-0005-0000-0000-0000E3030000}"/>
    <cellStyle name="Normal 21" xfId="86" xr:uid="{00000000-0005-0000-0000-0000E4030000}"/>
    <cellStyle name="Normal 3" xfId="20" xr:uid="{00000000-0005-0000-0000-0000E5030000}"/>
    <cellStyle name="Normal 3 2" xfId="120" xr:uid="{00000000-0005-0000-0000-0000E6030000}"/>
    <cellStyle name="Normal 3 2 2" xfId="197" xr:uid="{00000000-0005-0000-0000-0000E7030000}"/>
    <cellStyle name="Normal 3 2 2 2" xfId="642" xr:uid="{00000000-0005-0000-0000-0000E8030000}"/>
    <cellStyle name="Normal 3 2 2 2 2" xfId="1210" xr:uid="{00000000-0005-0000-0000-0000E9030000}"/>
    <cellStyle name="Normal 3 2 2 3" xfId="478" xr:uid="{00000000-0005-0000-0000-0000EA030000}"/>
    <cellStyle name="Normal 3 2 2 3 2" xfId="1047" xr:uid="{00000000-0005-0000-0000-0000EB030000}"/>
    <cellStyle name="Normal 3 2 3" xfId="268" xr:uid="{00000000-0005-0000-0000-0000EC030000}"/>
    <cellStyle name="Normal 3 2 3 2" xfId="376" xr:uid="{00000000-0005-0000-0000-0000ED030000}"/>
    <cellStyle name="Normal 3 2 3 2 2" xfId="952" xr:uid="{00000000-0005-0000-0000-0000EE030000}"/>
    <cellStyle name="Normal 3 2 4" xfId="547" xr:uid="{00000000-0005-0000-0000-0000EF030000}"/>
    <cellStyle name="Normal 3 2 4 2" xfId="1115" xr:uid="{00000000-0005-0000-0000-0000F0030000}"/>
    <cellStyle name="Normal 3 3" xfId="134" xr:uid="{00000000-0005-0000-0000-0000F1030000}"/>
    <cellStyle name="Normal 3 3 2" xfId="510" xr:uid="{00000000-0005-0000-0000-0000F2030000}"/>
    <cellStyle name="Normal 3 3 2 2" xfId="674" xr:uid="{00000000-0005-0000-0000-0000F3030000}"/>
    <cellStyle name="Normal 3 3 2 2 2" xfId="1242" xr:uid="{00000000-0005-0000-0000-0000F4030000}"/>
    <cellStyle name="Normal 3 3 2 3" xfId="1079" xr:uid="{00000000-0005-0000-0000-0000F5030000}"/>
    <cellStyle name="Normal 3 3 3" xfId="587" xr:uid="{00000000-0005-0000-0000-0000F6030000}"/>
    <cellStyle name="Normal 3 3 3 2" xfId="1155" xr:uid="{00000000-0005-0000-0000-0000F7030000}"/>
    <cellStyle name="Normal 3 3 4" xfId="740" xr:uid="{00000000-0005-0000-0000-0000F8030000}"/>
    <cellStyle name="Normal 3 3 4 2" xfId="1288" xr:uid="{00000000-0005-0000-0000-0000F9030000}"/>
    <cellStyle name="Normal 3 3 5" xfId="421" xr:uid="{00000000-0005-0000-0000-0000FA030000}"/>
    <cellStyle name="Normal 3 3 5 2" xfId="992" xr:uid="{00000000-0005-0000-0000-0000FB030000}"/>
    <cellStyle name="Normal 3 4" xfId="97" xr:uid="{00000000-0005-0000-0000-0000FC030000}"/>
    <cellStyle name="Normal 3 4 2" xfId="621" xr:uid="{00000000-0005-0000-0000-0000FD030000}"/>
    <cellStyle name="Normal 3 4 2 2" xfId="1189" xr:uid="{00000000-0005-0000-0000-0000FE030000}"/>
    <cellStyle name="Normal 3 4 3" xfId="456" xr:uid="{00000000-0005-0000-0000-0000FF030000}"/>
    <cellStyle name="Normal 3 4 3 2" xfId="1026" xr:uid="{00000000-0005-0000-0000-000000040000}"/>
    <cellStyle name="Normal 3 5" xfId="771" xr:uid="{00000000-0005-0000-0000-000001040000}"/>
    <cellStyle name="Normal 3 5 2" xfId="1313" xr:uid="{00000000-0005-0000-0000-000002040000}"/>
    <cellStyle name="Normal 3 6" xfId="283" xr:uid="{00000000-0005-0000-0000-000003040000}"/>
    <cellStyle name="Normal 32" xfId="184" xr:uid="{00000000-0005-0000-0000-000004040000}"/>
    <cellStyle name="Normal 32 2" xfId="878" xr:uid="{00000000-0005-0000-0000-000005040000}"/>
    <cellStyle name="Normal 34" xfId="185" xr:uid="{00000000-0005-0000-0000-000006040000}"/>
    <cellStyle name="Normal 34 2" xfId="879" xr:uid="{00000000-0005-0000-0000-000007040000}"/>
    <cellStyle name="Normal 4" xfId="23" xr:uid="{00000000-0005-0000-0000-000008040000}"/>
    <cellStyle name="Normal 4 10" xfId="289" xr:uid="{00000000-0005-0000-0000-000009040000}"/>
    <cellStyle name="Normal 4 2" xfId="101" xr:uid="{00000000-0005-0000-0000-00000A040000}"/>
    <cellStyle name="Normal 4 2 2" xfId="199" xr:uid="{00000000-0005-0000-0000-00000B040000}"/>
    <cellStyle name="Normal 4 2 2 2" xfId="643" xr:uid="{00000000-0005-0000-0000-00000C040000}"/>
    <cellStyle name="Normal 4 2 2 2 2" xfId="1211" xr:uid="{00000000-0005-0000-0000-00000D040000}"/>
    <cellStyle name="Normal 4 2 2 3" xfId="479" xr:uid="{00000000-0005-0000-0000-00000E040000}"/>
    <cellStyle name="Normal 4 2 2 3 2" xfId="1048" xr:uid="{00000000-0005-0000-0000-00000F040000}"/>
    <cellStyle name="Normal 4 2 2 4" xfId="885" xr:uid="{00000000-0005-0000-0000-000010040000}"/>
    <cellStyle name="Normal 4 2 3" xfId="377" xr:uid="{00000000-0005-0000-0000-000011040000}"/>
    <cellStyle name="Normal 4 2 3 2" xfId="953" xr:uid="{00000000-0005-0000-0000-000012040000}"/>
    <cellStyle name="Normal 4 2 4" xfId="548" xr:uid="{00000000-0005-0000-0000-000013040000}"/>
    <cellStyle name="Normal 4 2 4 2" xfId="1116" xr:uid="{00000000-0005-0000-0000-000014040000}"/>
    <cellStyle name="Normal 4 2 5" xfId="698" xr:uid="{00000000-0005-0000-0000-000015040000}"/>
    <cellStyle name="Normal 4 2 5 2" xfId="1263" xr:uid="{00000000-0005-0000-0000-000016040000}"/>
    <cellStyle name="Normal 4 2 6" xfId="321" xr:uid="{00000000-0005-0000-0000-000017040000}"/>
    <cellStyle name="Normal 4 2 6 2" xfId="928" xr:uid="{00000000-0005-0000-0000-000018040000}"/>
    <cellStyle name="Normal 4 3" xfId="129" xr:uid="{00000000-0005-0000-0000-000019040000}"/>
    <cellStyle name="Normal 4 3 2" xfId="172" xr:uid="{00000000-0005-0000-0000-00001A040000}"/>
    <cellStyle name="Normal 4 3 2 2" xfId="675" xr:uid="{00000000-0005-0000-0000-00001B040000}"/>
    <cellStyle name="Normal 4 3 2 2 2" xfId="1243" xr:uid="{00000000-0005-0000-0000-00001C040000}"/>
    <cellStyle name="Normal 4 3 2 3" xfId="511" xr:uid="{00000000-0005-0000-0000-00001D040000}"/>
    <cellStyle name="Normal 4 3 2 3 2" xfId="1080" xr:uid="{00000000-0005-0000-0000-00001E040000}"/>
    <cellStyle name="Normal 4 3 3" xfId="588" xr:uid="{00000000-0005-0000-0000-00001F040000}"/>
    <cellStyle name="Normal 4 3 3 2" xfId="1156" xr:uid="{00000000-0005-0000-0000-000020040000}"/>
    <cellStyle name="Normal 4 3 4" xfId="422" xr:uid="{00000000-0005-0000-0000-000021040000}"/>
    <cellStyle name="Normal 4 3 4 2" xfId="993" xr:uid="{00000000-0005-0000-0000-000022040000}"/>
    <cellStyle name="Normal 4 4" xfId="98" xr:uid="{00000000-0005-0000-0000-000023040000}"/>
    <cellStyle name="Normal 4 4 2" xfId="622" xr:uid="{00000000-0005-0000-0000-000024040000}"/>
    <cellStyle name="Normal 4 4 2 2" xfId="1190" xr:uid="{00000000-0005-0000-0000-000025040000}"/>
    <cellStyle name="Normal 4 4 3" xfId="457" xr:uid="{00000000-0005-0000-0000-000026040000}"/>
    <cellStyle name="Normal 4 4 3 2" xfId="1027" xr:uid="{00000000-0005-0000-0000-000027040000}"/>
    <cellStyle name="Normal 4 5" xfId="198" xr:uid="{00000000-0005-0000-0000-000028040000}"/>
    <cellStyle name="Normal 4 5 2" xfId="367" xr:uid="{00000000-0005-0000-0000-000029040000}"/>
    <cellStyle name="Normal 4 5 2 2" xfId="944" xr:uid="{00000000-0005-0000-0000-00002A040000}"/>
    <cellStyle name="Normal 4 6" xfId="219" xr:uid="{00000000-0005-0000-0000-00002B040000}"/>
    <cellStyle name="Normal 4 6 2" xfId="526" xr:uid="{00000000-0005-0000-0000-00002C040000}"/>
    <cellStyle name="Normal 4 6 2 2" xfId="1094" xr:uid="{00000000-0005-0000-0000-00002D040000}"/>
    <cellStyle name="Normal 4 7" xfId="249" xr:uid="{00000000-0005-0000-0000-00002E040000}"/>
    <cellStyle name="Normal 4 7 2" xfId="697" xr:uid="{00000000-0005-0000-0000-00002F040000}"/>
    <cellStyle name="Normal 4 8" xfId="259" xr:uid="{00000000-0005-0000-0000-000030040000}"/>
    <cellStyle name="Normal 4 8 2" xfId="304" xr:uid="{00000000-0005-0000-0000-000031040000}"/>
    <cellStyle name="Normal 4 9" xfId="772" xr:uid="{00000000-0005-0000-0000-000032040000}"/>
    <cellStyle name="Normal 4 9 2" xfId="1314" xr:uid="{00000000-0005-0000-0000-000033040000}"/>
    <cellStyle name="Normal 42" xfId="186" xr:uid="{00000000-0005-0000-0000-000034040000}"/>
    <cellStyle name="Normal 42 2" xfId="880" xr:uid="{00000000-0005-0000-0000-000035040000}"/>
    <cellStyle name="Normal 5" xfId="26" xr:uid="{00000000-0005-0000-0000-000036040000}"/>
    <cellStyle name="Normal 5 2" xfId="107" xr:uid="{00000000-0005-0000-0000-000037040000}"/>
    <cellStyle name="Normal 5 2 2" xfId="146" xr:uid="{00000000-0005-0000-0000-000038040000}"/>
    <cellStyle name="Normal 5 2 2 2" xfId="676" xr:uid="{00000000-0005-0000-0000-000039040000}"/>
    <cellStyle name="Normal 5 2 2 2 2" xfId="1244" xr:uid="{00000000-0005-0000-0000-00003A040000}"/>
    <cellStyle name="Normal 5 2 2 3" xfId="512" xr:uid="{00000000-0005-0000-0000-00003B040000}"/>
    <cellStyle name="Normal 5 2 2 3 2" xfId="1081" xr:uid="{00000000-0005-0000-0000-00003C040000}"/>
    <cellStyle name="Normal 5 2 3" xfId="423" xr:uid="{00000000-0005-0000-0000-00003D040000}"/>
    <cellStyle name="Normal 5 2 3 2" xfId="994" xr:uid="{00000000-0005-0000-0000-00003E040000}"/>
    <cellStyle name="Normal 5 2 4" xfId="589" xr:uid="{00000000-0005-0000-0000-00003F040000}"/>
    <cellStyle name="Normal 5 2 4 2" xfId="1157" xr:uid="{00000000-0005-0000-0000-000040040000}"/>
    <cellStyle name="Normal 5 3" xfId="200" xr:uid="{00000000-0005-0000-0000-000041040000}"/>
    <cellStyle name="Normal 5 3 2" xfId="623" xr:uid="{00000000-0005-0000-0000-000042040000}"/>
    <cellStyle name="Normal 5 3 2 2" xfId="1191" xr:uid="{00000000-0005-0000-0000-000043040000}"/>
    <cellStyle name="Normal 5 3 3" xfId="741" xr:uid="{00000000-0005-0000-0000-000044040000}"/>
    <cellStyle name="Normal 5 3 3 2" xfId="1289" xr:uid="{00000000-0005-0000-0000-000045040000}"/>
    <cellStyle name="Normal 5 3 4" xfId="458" xr:uid="{00000000-0005-0000-0000-000046040000}"/>
    <cellStyle name="Normal 5 3 4 2" xfId="1028" xr:uid="{00000000-0005-0000-0000-000047040000}"/>
    <cellStyle name="Normal 5 4" xfId="225" xr:uid="{00000000-0005-0000-0000-000048040000}"/>
    <cellStyle name="Normal 5 4 2" xfId="378" xr:uid="{00000000-0005-0000-0000-000049040000}"/>
    <cellStyle name="Normal 5 4 2 2" xfId="954" xr:uid="{00000000-0005-0000-0000-00004A040000}"/>
    <cellStyle name="Normal 5 5" xfId="549" xr:uid="{00000000-0005-0000-0000-00004B040000}"/>
    <cellStyle name="Normal 5 5 2" xfId="1117" xr:uid="{00000000-0005-0000-0000-00004C040000}"/>
    <cellStyle name="Normal 5 6" xfId="699" xr:uid="{00000000-0005-0000-0000-00004D040000}"/>
    <cellStyle name="Normal 5 7" xfId="306" xr:uid="{00000000-0005-0000-0000-00004E040000}"/>
    <cellStyle name="Normal 5 8" xfId="773" xr:uid="{00000000-0005-0000-0000-00004F040000}"/>
    <cellStyle name="Normal 5 8 2" xfId="1315" xr:uid="{00000000-0005-0000-0000-000050040000}"/>
    <cellStyle name="Normal 52" xfId="187" xr:uid="{00000000-0005-0000-0000-000051040000}"/>
    <cellStyle name="Normal 52 2" xfId="881" xr:uid="{00000000-0005-0000-0000-000052040000}"/>
    <cellStyle name="Normal 54" xfId="188" xr:uid="{00000000-0005-0000-0000-000053040000}"/>
    <cellStyle name="Normal 54 2" xfId="882" xr:uid="{00000000-0005-0000-0000-000054040000}"/>
    <cellStyle name="Normal 6" xfId="30" xr:uid="{00000000-0005-0000-0000-000055040000}"/>
    <cellStyle name="Normal 6 10" xfId="88" xr:uid="{00000000-0005-0000-0000-000056040000}"/>
    <cellStyle name="Normal 6 11" xfId="851" xr:uid="{00000000-0005-0000-0000-000057040000}"/>
    <cellStyle name="Normal 6 2" xfId="32" xr:uid="{00000000-0005-0000-0000-000058040000}"/>
    <cellStyle name="Normal 6 2 2" xfId="51" xr:uid="{00000000-0005-0000-0000-000059040000}"/>
    <cellStyle name="Normal 6 2 2 2" xfId="677" xr:uid="{00000000-0005-0000-0000-00005A040000}"/>
    <cellStyle name="Normal 6 2 2 2 2" xfId="1245" xr:uid="{00000000-0005-0000-0000-00005B040000}"/>
    <cellStyle name="Normal 6 2 2 3" xfId="513" xr:uid="{00000000-0005-0000-0000-00005C040000}"/>
    <cellStyle name="Normal 6 2 2 3 2" xfId="1082" xr:uid="{00000000-0005-0000-0000-00005D040000}"/>
    <cellStyle name="Normal 6 2 2 4" xfId="147" xr:uid="{00000000-0005-0000-0000-00005E040000}"/>
    <cellStyle name="Normal 6 2 3" xfId="590" xr:uid="{00000000-0005-0000-0000-00005F040000}"/>
    <cellStyle name="Normal 6 2 3 2" xfId="1158" xr:uid="{00000000-0005-0000-0000-000060040000}"/>
    <cellStyle name="Normal 6 2 4" xfId="743" xr:uid="{00000000-0005-0000-0000-000061040000}"/>
    <cellStyle name="Normal 6 2 4 2" xfId="1290" xr:uid="{00000000-0005-0000-0000-000062040000}"/>
    <cellStyle name="Normal 6 2 5" xfId="424" xr:uid="{00000000-0005-0000-0000-000063040000}"/>
    <cellStyle name="Normal 6 2 5 2" xfId="995" xr:uid="{00000000-0005-0000-0000-000064040000}"/>
    <cellStyle name="Normal 6 2 6" xfId="114" xr:uid="{00000000-0005-0000-0000-000065040000}"/>
    <cellStyle name="Normal 6 3" xfId="49" xr:uid="{00000000-0005-0000-0000-000066040000}"/>
    <cellStyle name="Normal 6 3 2" xfId="624" xr:uid="{00000000-0005-0000-0000-000067040000}"/>
    <cellStyle name="Normal 6 3 2 2" xfId="1192" xr:uid="{00000000-0005-0000-0000-000068040000}"/>
    <cellStyle name="Normal 6 3 3" xfId="459" xr:uid="{00000000-0005-0000-0000-000069040000}"/>
    <cellStyle name="Normal 6 3 4" xfId="1029" xr:uid="{00000000-0005-0000-0000-00006A040000}"/>
    <cellStyle name="Normal 6 4" xfId="380" xr:uid="{00000000-0005-0000-0000-00006B040000}"/>
    <cellStyle name="Normal 6 4 2" xfId="955" xr:uid="{00000000-0005-0000-0000-00006C040000}"/>
    <cellStyle name="Normal 6 5" xfId="550" xr:uid="{00000000-0005-0000-0000-00006D040000}"/>
    <cellStyle name="Normal 6 5 2" xfId="1118" xr:uid="{00000000-0005-0000-0000-00006E040000}"/>
    <cellStyle name="Normal 6 6" xfId="700" xr:uid="{00000000-0005-0000-0000-00006F040000}"/>
    <cellStyle name="Normal 6 7" xfId="307" xr:uid="{00000000-0005-0000-0000-000070040000}"/>
    <cellStyle name="Normal 6 8" xfId="774" xr:uid="{00000000-0005-0000-0000-000071040000}"/>
    <cellStyle name="Normal 6 8 2" xfId="1316" xr:uid="{00000000-0005-0000-0000-000072040000}"/>
    <cellStyle name="Normal 6 9" xfId="849" xr:uid="{00000000-0005-0000-0000-000073040000}"/>
    <cellStyle name="Normal 7" xfId="29" xr:uid="{00000000-0005-0000-0000-000074040000}"/>
    <cellStyle name="Normal 7 2" xfId="125" xr:uid="{00000000-0005-0000-0000-000075040000}"/>
    <cellStyle name="Normal 7 3" xfId="118" xr:uid="{00000000-0005-0000-0000-000076040000}"/>
    <cellStyle name="Normal 7 3 2" xfId="216" xr:uid="{00000000-0005-0000-0000-000077040000}"/>
    <cellStyle name="Normal 7 3 2 2" xfId="255" xr:uid="{00000000-0005-0000-0000-000078040000}"/>
    <cellStyle name="Normal 7 3 2 3" xfId="264" xr:uid="{00000000-0005-0000-0000-000079040000}"/>
    <cellStyle name="Normal 7 3 3" xfId="252" xr:uid="{00000000-0005-0000-0000-00007A040000}"/>
    <cellStyle name="Normal 7 3 4" xfId="261" xr:uid="{00000000-0005-0000-0000-00007B040000}"/>
    <cellStyle name="Normal 7 3 5" xfId="371" xr:uid="{00000000-0005-0000-0000-00007C040000}"/>
    <cellStyle name="Normal 7 4" xfId="144" xr:uid="{00000000-0005-0000-0000-00007D040000}"/>
    <cellStyle name="Normal 7 4 2" xfId="253" xr:uid="{00000000-0005-0000-0000-00007E040000}"/>
    <cellStyle name="Normal 7 4 3" xfId="262" xr:uid="{00000000-0005-0000-0000-00007F040000}"/>
    <cellStyle name="Normal 7 4 4" xfId="701" xr:uid="{00000000-0005-0000-0000-000080040000}"/>
    <cellStyle name="Normal 7 5" xfId="201" xr:uid="{00000000-0005-0000-0000-000081040000}"/>
    <cellStyle name="Normal 7 5 2" xfId="313" xr:uid="{00000000-0005-0000-0000-000082040000}"/>
    <cellStyle name="Normal 7 5 2 2" xfId="923" xr:uid="{00000000-0005-0000-0000-000083040000}"/>
    <cellStyle name="Normal 7 6" xfId="250" xr:uid="{00000000-0005-0000-0000-000084040000}"/>
    <cellStyle name="Normal 7 7" xfId="260" xr:uid="{00000000-0005-0000-0000-000085040000}"/>
    <cellStyle name="Normal 8" xfId="15" xr:uid="{00000000-0005-0000-0000-000086040000}"/>
    <cellStyle name="Normal 8 2" xfId="42" xr:uid="{00000000-0005-0000-0000-000087040000}"/>
    <cellStyle name="Normal 8 2 2" xfId="241" xr:uid="{00000000-0005-0000-0000-000088040000}"/>
    <cellStyle name="Normal 8 2 3" xfId="383" xr:uid="{00000000-0005-0000-0000-000089040000}"/>
    <cellStyle name="Normal 8 3" xfId="33" xr:uid="{00000000-0005-0000-0000-00008A040000}"/>
    <cellStyle name="Normal 8 3 2" xfId="309" xr:uid="{00000000-0005-0000-0000-00008B040000}"/>
    <cellStyle name="Normal 8 4" xfId="44" xr:uid="{00000000-0005-0000-0000-00008C040000}"/>
    <cellStyle name="Normal 8 4 2" xfId="189" xr:uid="{00000000-0005-0000-0000-00008D040000}"/>
    <cellStyle name="Normal 8 4 3" xfId="883" xr:uid="{00000000-0005-0000-0000-00008E040000}"/>
    <cellStyle name="Normal 8 5" xfId="230" xr:uid="{00000000-0005-0000-0000-00008F040000}"/>
    <cellStyle name="Normal 8 6" xfId="298" xr:uid="{00000000-0005-0000-0000-000090040000}"/>
    <cellStyle name="Normal 8 6 2" xfId="922" xr:uid="{00000000-0005-0000-0000-000091040000}"/>
    <cellStyle name="Normal 9" xfId="35" xr:uid="{00000000-0005-0000-0000-000092040000}"/>
    <cellStyle name="Normal 9 2" xfId="128" xr:uid="{00000000-0005-0000-0000-000093040000}"/>
    <cellStyle name="Normal 9 2 2" xfId="524" xr:uid="{00000000-0005-0000-0000-000094040000}"/>
    <cellStyle name="Normal 9 2 3" xfId="435" xr:uid="{00000000-0005-0000-0000-000095040000}"/>
    <cellStyle name="Normal 9 2 4" xfId="854" xr:uid="{00000000-0005-0000-0000-000096040000}"/>
    <cellStyle name="Normal 9 3" xfId="202" xr:uid="{00000000-0005-0000-0000-000097040000}"/>
    <cellStyle name="Normal 9 3 2" xfId="254" xr:uid="{00000000-0005-0000-0000-000098040000}"/>
    <cellStyle name="Normal 9 3 3" xfId="263" xr:uid="{00000000-0005-0000-0000-000099040000}"/>
    <cellStyle name="Normal 9 3 4" xfId="470" xr:uid="{00000000-0005-0000-0000-00009A040000}"/>
    <cellStyle name="Normal 9 4" xfId="473" xr:uid="{00000000-0005-0000-0000-00009B040000}"/>
    <cellStyle name="Normal 9 4 2" xfId="637" xr:uid="{00000000-0005-0000-0000-00009C040000}"/>
    <cellStyle name="Normal 9 4 2 2" xfId="1205" xr:uid="{00000000-0005-0000-0000-00009D040000}"/>
    <cellStyle name="Normal 9 4 3" xfId="1042" xr:uid="{00000000-0005-0000-0000-00009E040000}"/>
    <cellStyle name="Normal 9 5" xfId="369" xr:uid="{00000000-0005-0000-0000-00009F040000}"/>
    <cellStyle name="Normal 9 5 2" xfId="946" xr:uid="{00000000-0005-0000-0000-0000A0040000}"/>
    <cellStyle name="Normal 9 6" xfId="540" xr:uid="{00000000-0005-0000-0000-0000A1040000}"/>
    <cellStyle name="Normal 9 6 2" xfId="1108" xr:uid="{00000000-0005-0000-0000-0000A2040000}"/>
    <cellStyle name="Normal 9 7" xfId="702" xr:uid="{00000000-0005-0000-0000-0000A3040000}"/>
    <cellStyle name="Normal 9 8" xfId="322" xr:uid="{00000000-0005-0000-0000-0000A4040000}"/>
    <cellStyle name="Normal 9 8 2" xfId="929" xr:uid="{00000000-0005-0000-0000-0000A5040000}"/>
    <cellStyle name="Normal 9 9" xfId="299" xr:uid="{00000000-0005-0000-0000-0000A6040000}"/>
    <cellStyle name="Normal_BAL" xfId="1" xr:uid="{00000000-0005-0000-0000-0000A7040000}"/>
    <cellStyle name="Normál_DCF(Investment,SW-mod)" xfId="203" xr:uid="{00000000-0005-0000-0000-0000A8040000}"/>
    <cellStyle name="Normal_Financial statements 2000 Alcomet" xfId="2" xr:uid="{00000000-0005-0000-0000-0000A9040000}"/>
    <cellStyle name="Normal_Financial statements_bg model 2002" xfId="3" xr:uid="{00000000-0005-0000-0000-0000AA040000}"/>
    <cellStyle name="Normal_FS_2004_Final_28.03.05" xfId="4" xr:uid="{00000000-0005-0000-0000-0000AB040000}"/>
    <cellStyle name="Normal_FS_SOPHARMA_2005 (2)" xfId="5" xr:uid="{00000000-0005-0000-0000-0000AC040000}"/>
    <cellStyle name="Normal_FS'05-Neochim group-raboten_Final2" xfId="6" xr:uid="{00000000-0005-0000-0000-0000AD040000}"/>
    <cellStyle name="Normal_P&amp;L" xfId="7" xr:uid="{00000000-0005-0000-0000-0000AE040000}"/>
    <cellStyle name="Normal_P&amp;L_Financial statements_bg model 2002" xfId="8" xr:uid="{00000000-0005-0000-0000-0000AF040000}"/>
    <cellStyle name="Normal_Sheet2" xfId="9" xr:uid="{00000000-0005-0000-0000-0000B0040000}"/>
    <cellStyle name="Normal_SOPHARMA_FS_01_12_2007_predvaritelen" xfId="10" xr:uid="{00000000-0005-0000-0000-0000B1040000}"/>
    <cellStyle name="Note 2" xfId="375" xr:uid="{00000000-0005-0000-0000-0000B2040000}"/>
    <cellStyle name="Note 2 2" xfId="419" xr:uid="{00000000-0005-0000-0000-0000B3040000}"/>
    <cellStyle name="Note 2 2 2" xfId="508" xr:uid="{00000000-0005-0000-0000-0000B4040000}"/>
    <cellStyle name="Note 2 2 2 2" xfId="672" xr:uid="{00000000-0005-0000-0000-0000B5040000}"/>
    <cellStyle name="Note 2 2 2 2 2" xfId="1240" xr:uid="{00000000-0005-0000-0000-0000B6040000}"/>
    <cellStyle name="Note 2 2 2 3" xfId="1077" xr:uid="{00000000-0005-0000-0000-0000B7040000}"/>
    <cellStyle name="Note 2 2 3" xfId="585" xr:uid="{00000000-0005-0000-0000-0000B8040000}"/>
    <cellStyle name="Note 2 2 3 2" xfId="1153" xr:uid="{00000000-0005-0000-0000-0000B9040000}"/>
    <cellStyle name="Note 2 2 4" xfId="990" xr:uid="{00000000-0005-0000-0000-0000BA040000}"/>
    <cellStyle name="Note 2 3" xfId="454" xr:uid="{00000000-0005-0000-0000-0000BB040000}"/>
    <cellStyle name="Note 2 3 2" xfId="619" xr:uid="{00000000-0005-0000-0000-0000BC040000}"/>
    <cellStyle name="Note 2 3 2 2" xfId="1187" xr:uid="{00000000-0005-0000-0000-0000BD040000}"/>
    <cellStyle name="Note 2 3 3" xfId="1024" xr:uid="{00000000-0005-0000-0000-0000BE040000}"/>
    <cellStyle name="Note 2 4" xfId="545" xr:uid="{00000000-0005-0000-0000-0000BF040000}"/>
    <cellStyle name="Note 2 4 2" xfId="1113" xr:uid="{00000000-0005-0000-0000-0000C0040000}"/>
    <cellStyle name="Note 2 5" xfId="737" xr:uid="{00000000-0005-0000-0000-0000C1040000}"/>
    <cellStyle name="Note 2 5 2" xfId="1286" xr:uid="{00000000-0005-0000-0000-0000C2040000}"/>
    <cellStyle name="Note 2 6" xfId="769" xr:uid="{00000000-0005-0000-0000-0000C3040000}"/>
    <cellStyle name="Note 2 6 2" xfId="1311" xr:uid="{00000000-0005-0000-0000-0000C4040000}"/>
    <cellStyle name="Note 2 7" xfId="951" xr:uid="{00000000-0005-0000-0000-0000C5040000}"/>
    <cellStyle name="Note 3" xfId="370" xr:uid="{00000000-0005-0000-0000-0000C6040000}"/>
    <cellStyle name="Note 3 2" xfId="474" xr:uid="{00000000-0005-0000-0000-0000C7040000}"/>
    <cellStyle name="Note 3 2 2" xfId="638" xr:uid="{00000000-0005-0000-0000-0000C8040000}"/>
    <cellStyle name="Note 3 2 2 2" xfId="1206" xr:uid="{00000000-0005-0000-0000-0000C9040000}"/>
    <cellStyle name="Note 3 2 3" xfId="1043" xr:uid="{00000000-0005-0000-0000-0000CA040000}"/>
    <cellStyle name="Note 3 3" xfId="541" xr:uid="{00000000-0005-0000-0000-0000CB040000}"/>
    <cellStyle name="Note 3 3 2" xfId="1109" xr:uid="{00000000-0005-0000-0000-0000CC040000}"/>
    <cellStyle name="Note 3 4" xfId="804" xr:uid="{00000000-0005-0000-0000-0000CD040000}"/>
    <cellStyle name="Note 3 5" xfId="947" xr:uid="{00000000-0005-0000-0000-0000CE040000}"/>
    <cellStyle name="Note 4" xfId="403" xr:uid="{00000000-0005-0000-0000-0000CF040000}"/>
    <cellStyle name="Note 4 2" xfId="492" xr:uid="{00000000-0005-0000-0000-0000D0040000}"/>
    <cellStyle name="Note 4 2 2" xfId="656" xr:uid="{00000000-0005-0000-0000-0000D1040000}"/>
    <cellStyle name="Note 4 2 2 2" xfId="1224" xr:uid="{00000000-0005-0000-0000-0000D2040000}"/>
    <cellStyle name="Note 4 2 3" xfId="1061" xr:uid="{00000000-0005-0000-0000-0000D3040000}"/>
    <cellStyle name="Note 4 3" xfId="569" xr:uid="{00000000-0005-0000-0000-0000D4040000}"/>
    <cellStyle name="Note 4 3 2" xfId="1137" xr:uid="{00000000-0005-0000-0000-0000D5040000}"/>
    <cellStyle name="Note 4 4" xfId="974" xr:uid="{00000000-0005-0000-0000-0000D6040000}"/>
    <cellStyle name="Note 5" xfId="438" xr:uid="{00000000-0005-0000-0000-0000D7040000}"/>
    <cellStyle name="Note 5 2" xfId="603" xr:uid="{00000000-0005-0000-0000-0000D8040000}"/>
    <cellStyle name="Note 5 2 2" xfId="1171" xr:uid="{00000000-0005-0000-0000-0000D9040000}"/>
    <cellStyle name="Note 5 3" xfId="1008" xr:uid="{00000000-0005-0000-0000-0000DA040000}"/>
    <cellStyle name="Note 6" xfId="713" xr:uid="{00000000-0005-0000-0000-0000DB040000}"/>
    <cellStyle name="Note 6 2" xfId="1270" xr:uid="{00000000-0005-0000-0000-0000DC040000}"/>
    <cellStyle name="Note 7" xfId="764" xr:uid="{00000000-0005-0000-0000-0000DD040000}"/>
    <cellStyle name="Note 7 2" xfId="1307" xr:uid="{00000000-0005-0000-0000-0000DE040000}"/>
    <cellStyle name="Output" xfId="61" builtinId="21" customBuiltin="1"/>
    <cellStyle name="Output 2" xfId="333" xr:uid="{00000000-0005-0000-0000-0000E0040000}"/>
    <cellStyle name="Output 2 2" xfId="799" xr:uid="{00000000-0005-0000-0000-0000E1040000}"/>
    <cellStyle name="Percent" xfId="13" builtinId="5"/>
    <cellStyle name="Percent 2" xfId="27" xr:uid="{00000000-0005-0000-0000-0000E3040000}"/>
    <cellStyle name="Percent 2 2" xfId="121" xr:uid="{00000000-0005-0000-0000-0000E4040000}"/>
    <cellStyle name="Percent 2 2 2" xfId="150" xr:uid="{00000000-0005-0000-0000-0000E5040000}"/>
    <cellStyle name="Percent 2 2 2 2" xfId="379" xr:uid="{00000000-0005-0000-0000-0000E6040000}"/>
    <cellStyle name="Percent 2 2 3" xfId="703" xr:uid="{00000000-0005-0000-0000-0000E7040000}"/>
    <cellStyle name="Percent 2 2 4" xfId="301" xr:uid="{00000000-0005-0000-0000-0000E8040000}"/>
    <cellStyle name="Percent 2 3" xfId="135" xr:uid="{00000000-0005-0000-0000-0000E9040000}"/>
    <cellStyle name="Percent 2 3 2" xfId="742" xr:uid="{00000000-0005-0000-0000-0000EA040000}"/>
    <cellStyle name="Percent 2 3 3" xfId="323" xr:uid="{00000000-0005-0000-0000-0000EB040000}"/>
    <cellStyle name="Percent 2 4" xfId="100" xr:uid="{00000000-0005-0000-0000-0000EC040000}"/>
    <cellStyle name="Percent 2 4 2" xfId="149" xr:uid="{00000000-0005-0000-0000-0000ED040000}"/>
    <cellStyle name="Percent 2 4 3" xfId="305" xr:uid="{00000000-0005-0000-0000-0000EE040000}"/>
    <cellStyle name="Percent 2 5" xfId="284" xr:uid="{00000000-0005-0000-0000-0000EF040000}"/>
    <cellStyle name="Percent 3" xfId="21" xr:uid="{00000000-0005-0000-0000-0000F0040000}"/>
    <cellStyle name="Percent 3 2" xfId="41" xr:uid="{00000000-0005-0000-0000-0000F1040000}"/>
    <cellStyle name="Percent 3 2 2" xfId="140" xr:uid="{00000000-0005-0000-0000-0000F2040000}"/>
    <cellStyle name="Percent 3 2 2 2" xfId="483" xr:uid="{00000000-0005-0000-0000-0000F3040000}"/>
    <cellStyle name="Percent 3 2 2 2 2" xfId="1052" xr:uid="{00000000-0005-0000-0000-0000F4040000}"/>
    <cellStyle name="Percent 3 2 3" xfId="123" xr:uid="{00000000-0005-0000-0000-0000F5040000}"/>
    <cellStyle name="Percent 3 2 3 2" xfId="647" xr:uid="{00000000-0005-0000-0000-0000F6040000}"/>
    <cellStyle name="Percent 3 2 3 2 2" xfId="1215" xr:uid="{00000000-0005-0000-0000-0000F7040000}"/>
    <cellStyle name="Percent 3 3" xfId="36" xr:uid="{00000000-0005-0000-0000-0000F8040000}"/>
    <cellStyle name="Percent 3 3 2" xfId="387" xr:uid="{00000000-0005-0000-0000-0000F9040000}"/>
    <cellStyle name="Percent 3 3 2 2" xfId="961" xr:uid="{00000000-0005-0000-0000-0000FA040000}"/>
    <cellStyle name="Percent 3 3 3" xfId="104" xr:uid="{00000000-0005-0000-0000-0000FB040000}"/>
    <cellStyle name="Percent 3 4" xfId="556" xr:uid="{00000000-0005-0000-0000-0000FC040000}"/>
    <cellStyle name="Percent 3 4 2" xfId="1124" xr:uid="{00000000-0005-0000-0000-0000FD040000}"/>
    <cellStyle name="Percent 3 5" xfId="302" xr:uid="{00000000-0005-0000-0000-0000FE040000}"/>
    <cellStyle name="Percent 4" xfId="99" xr:uid="{00000000-0005-0000-0000-0000FF040000}"/>
    <cellStyle name="Percent 4 2" xfId="160" xr:uid="{00000000-0005-0000-0000-000000050000}"/>
    <cellStyle name="Percent 4 2 2" xfId="704" xr:uid="{00000000-0005-0000-0000-000001050000}"/>
    <cellStyle name="Percent 4 3" xfId="148" xr:uid="{00000000-0005-0000-0000-000002050000}"/>
    <cellStyle name="Percent 4 3 2" xfId="312" xr:uid="{00000000-0005-0000-0000-000003050000}"/>
    <cellStyle name="Percent 4 4" xfId="204" xr:uid="{00000000-0005-0000-0000-000004050000}"/>
    <cellStyle name="Percent 4 5" xfId="228" xr:uid="{00000000-0005-0000-0000-000005050000}"/>
    <cellStyle name="Percent 5" xfId="180" xr:uid="{00000000-0005-0000-0000-000006050000}"/>
    <cellStyle name="Percent 5 2" xfId="208" xr:uid="{00000000-0005-0000-0000-000007050000}"/>
    <cellStyle name="Percent 5 2 2" xfId="683" xr:uid="{00000000-0005-0000-0000-000008050000}"/>
    <cellStyle name="Percent 5 2 2 2" xfId="1251" xr:uid="{00000000-0005-0000-0000-000009050000}"/>
    <cellStyle name="Percent 5 2 3" xfId="519" xr:uid="{00000000-0005-0000-0000-00000A050000}"/>
    <cellStyle name="Percent 5 2 3 2" xfId="1088" xr:uid="{00000000-0005-0000-0000-00000B050000}"/>
    <cellStyle name="Percent 5 3" xfId="596" xr:uid="{00000000-0005-0000-0000-00000C050000}"/>
    <cellStyle name="Percent 5 3 2" xfId="1164" xr:uid="{00000000-0005-0000-0000-00000D050000}"/>
    <cellStyle name="Percent 5 4" xfId="706" xr:uid="{00000000-0005-0000-0000-00000E050000}"/>
    <cellStyle name="Percent 5 5" xfId="430" xr:uid="{00000000-0005-0000-0000-00000F050000}"/>
    <cellStyle name="Percent 5 5 2" xfId="1001" xr:uid="{00000000-0005-0000-0000-000010050000}"/>
    <cellStyle name="Percent 6" xfId="154" xr:uid="{00000000-0005-0000-0000-000011050000}"/>
    <cellStyle name="Percent 6 2" xfId="630" xr:uid="{00000000-0005-0000-0000-000012050000}"/>
    <cellStyle name="Percent 6 2 2" xfId="1198" xr:uid="{00000000-0005-0000-0000-000013050000}"/>
    <cellStyle name="Percent 6 3" xfId="465" xr:uid="{00000000-0005-0000-0000-000014050000}"/>
    <cellStyle name="Percent 6 3 2" xfId="1035" xr:uid="{00000000-0005-0000-0000-000015050000}"/>
    <cellStyle name="Percent 7" xfId="205" xr:uid="{00000000-0005-0000-0000-000016050000}"/>
    <cellStyle name="Percent 7 2" xfId="366" xr:uid="{00000000-0005-0000-0000-000017050000}"/>
    <cellStyle name="Percent 7 3" xfId="886" xr:uid="{00000000-0005-0000-0000-000018050000}"/>
    <cellStyle name="Percent 8" xfId="248" xr:uid="{00000000-0005-0000-0000-000019050000}"/>
    <cellStyle name="Percent 8 2" xfId="705" xr:uid="{00000000-0005-0000-0000-00001A050000}"/>
    <cellStyle name="Percent 8 2 2" xfId="1264" xr:uid="{00000000-0005-0000-0000-00001B050000}"/>
    <cellStyle name="Procentowy 2" xfId="221" xr:uid="{00000000-0005-0000-0000-00001C050000}"/>
    <cellStyle name="Title 2" xfId="726" xr:uid="{00000000-0005-0000-0000-00001D050000}"/>
    <cellStyle name="Title 2 2" xfId="790" xr:uid="{00000000-0005-0000-0000-00001E050000}"/>
    <cellStyle name="Title 3" xfId="324" xr:uid="{00000000-0005-0000-0000-00001F050000}"/>
    <cellStyle name="Total" xfId="67" builtinId="25" customBuiltin="1"/>
    <cellStyle name="Total 2" xfId="339" xr:uid="{00000000-0005-0000-0000-000021050000}"/>
    <cellStyle name="Total 2 2" xfId="806" xr:uid="{00000000-0005-0000-0000-000022050000}"/>
    <cellStyle name="Warning Text" xfId="65" builtinId="11" customBuiltin="1"/>
    <cellStyle name="Warning Text 2" xfId="337" xr:uid="{00000000-0005-0000-0000-000024050000}"/>
    <cellStyle name="Warning Text 2 2" xfId="803" xr:uid="{00000000-0005-0000-0000-000025050000}"/>
    <cellStyle name="Обычный 2" xfId="22" xr:uid="{00000000-0005-0000-0000-000026050000}"/>
    <cellStyle name="Обычный 2 2" xfId="110" xr:uid="{00000000-0005-0000-0000-000027050000}"/>
    <cellStyle name="Обычный 2 3" xfId="138" xr:uid="{00000000-0005-0000-0000-000028050000}"/>
    <cellStyle name="Обычный 2 4" xfId="106" xr:uid="{00000000-0005-0000-0000-000029050000}"/>
    <cellStyle name="Обычный 2_9" xfId="108" xr:uid="{00000000-0005-0000-0000-00002A050000}"/>
    <cellStyle name="Обычный 3" xfId="207" xr:uid="{00000000-0005-0000-0000-00002B050000}"/>
    <cellStyle name="Обычный 3 2" xfId="275" xr:uid="{00000000-0005-0000-0000-00002C050000}"/>
    <cellStyle name="Обычный 3 2 2" xfId="903" xr:uid="{00000000-0005-0000-0000-00002D050000}"/>
    <cellStyle name="Обычный 4" xfId="269" xr:uid="{00000000-0005-0000-0000-00002E050000}"/>
    <cellStyle name="Обычный 5" xfId="215" xr:uid="{00000000-0005-0000-0000-00002F050000}"/>
    <cellStyle name="Обычный 5 2" xfId="270" xr:uid="{00000000-0005-0000-0000-000030050000}"/>
    <cellStyle name="Обычный 5 2 2" xfId="899" xr:uid="{00000000-0005-0000-0000-000031050000}"/>
    <cellStyle name="Обычный_1-3 кв" xfId="227" xr:uid="{00000000-0005-0000-0000-000032050000}"/>
    <cellStyle name="Финансовый 2" xfId="143" xr:uid="{00000000-0005-0000-0000-000033050000}"/>
    <cellStyle name="Финансовый 2 2" xfId="239" xr:uid="{00000000-0005-0000-0000-000034050000}"/>
    <cellStyle name="Финансовый 2 2 2" xfId="896" xr:uid="{00000000-0005-0000-0000-000035050000}"/>
    <cellStyle name="Финансовый 2 3" xfId="224" xr:uid="{00000000-0005-0000-0000-000036050000}"/>
    <cellStyle name="Финансовый 2 3 2" xfId="276" xr:uid="{00000000-0005-0000-0000-000037050000}"/>
    <cellStyle name="Финансовый 2 3 2 2" xfId="904" xr:uid="{00000000-0005-0000-0000-000038050000}"/>
    <cellStyle name="Финансовый 2 4" xfId="280" xr:uid="{00000000-0005-0000-0000-000039050000}"/>
    <cellStyle name="Финансовый 2 4 2" xfId="908" xr:uid="{00000000-0005-0000-0000-00003A050000}"/>
    <cellStyle name="Финансовый 2 5" xfId="291" xr:uid="{00000000-0005-0000-0000-00003B050000}"/>
    <cellStyle name="Финансовый 3" xfId="277" xr:uid="{00000000-0005-0000-0000-00003C050000}"/>
    <cellStyle name="Финансовый 3 2" xfId="905" xr:uid="{00000000-0005-0000-0000-00003D050000}"/>
    <cellStyle name="числовой" xfId="229" xr:uid="{00000000-0005-0000-0000-00003E050000}"/>
  </cellStyles>
  <dxfs count="0"/>
  <tableStyles count="0" defaultTableStyle="TableStyleMedium9" defaultPivotStyle="PivotStyleLight16"/>
  <colors>
    <mruColors>
      <color rgb="FFCCFF99"/>
      <color rgb="FFCCFFCC"/>
      <color rgb="FF66FF66"/>
      <color rgb="FF00FFFF"/>
      <color rgb="FFFF00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4"/>
  <sheetViews>
    <sheetView view="pageBreakPreview" zoomScale="89" zoomScaleNormal="70" zoomScaleSheetLayoutView="89" workbookViewId="0">
      <selection activeCell="H33" sqref="H33"/>
    </sheetView>
  </sheetViews>
  <sheetFormatPr defaultColWidth="0" defaultRowHeight="12.75" customHeight="1" zeroHeight="1"/>
  <cols>
    <col min="1" max="2" width="9.28515625" style="298" customWidth="1"/>
    <col min="3" max="3" width="16.7109375" style="298" customWidth="1"/>
    <col min="4" max="6" width="9.28515625" style="298" customWidth="1"/>
    <col min="7" max="7" width="23.28515625" style="298" customWidth="1"/>
    <col min="8" max="9" width="9.28515625" style="298" customWidth="1"/>
    <col min="10" max="16384" width="9.28515625" style="298" hidden="1"/>
  </cols>
  <sheetData>
    <row r="1" spans="1:8" ht="14.25">
      <c r="A1" s="297" t="s">
        <v>14</v>
      </c>
      <c r="B1" s="297"/>
      <c r="C1" s="297"/>
      <c r="D1" s="297"/>
      <c r="E1" s="297"/>
      <c r="F1" s="297"/>
      <c r="G1" s="297"/>
      <c r="H1" s="297"/>
    </row>
    <row r="2" spans="1:8" ht="14.25"/>
    <row r="3" spans="1:8" ht="14.25"/>
    <row r="4" spans="1:8" ht="14.25"/>
    <row r="5" spans="1:8" ht="15">
      <c r="A5" s="298" t="s">
        <v>15</v>
      </c>
      <c r="D5" s="299" t="s">
        <v>16</v>
      </c>
      <c r="E5" s="300"/>
      <c r="F5" s="299"/>
    </row>
    <row r="6" spans="1:8" ht="17.25" customHeight="1">
      <c r="D6" s="299" t="s">
        <v>17</v>
      </c>
      <c r="E6" s="300"/>
      <c r="F6" s="299"/>
    </row>
    <row r="7" spans="1:8" ht="14.25">
      <c r="D7" s="299" t="s">
        <v>4</v>
      </c>
      <c r="E7" s="299"/>
      <c r="F7" s="299"/>
    </row>
    <row r="8" spans="1:8" ht="15">
      <c r="A8" s="301"/>
      <c r="D8" s="299" t="s">
        <v>18</v>
      </c>
      <c r="E8" s="300"/>
      <c r="F8" s="299"/>
    </row>
    <row r="9" spans="1:8" ht="15">
      <c r="D9" s="299" t="s">
        <v>19</v>
      </c>
      <c r="E9" s="300"/>
      <c r="F9" s="301"/>
    </row>
    <row r="10" spans="1:8" ht="14.25"/>
    <row r="11" spans="1:8" ht="14.25"/>
    <row r="12" spans="1:8" ht="15">
      <c r="A12" s="298" t="s">
        <v>20</v>
      </c>
      <c r="D12" s="298" t="s">
        <v>16</v>
      </c>
      <c r="E12" s="1"/>
      <c r="F12" s="1"/>
      <c r="G12" s="1"/>
    </row>
    <row r="13" spans="1:8" ht="15">
      <c r="E13" s="1"/>
      <c r="F13" s="1"/>
      <c r="G13" s="1"/>
    </row>
    <row r="14" spans="1:8" ht="15">
      <c r="A14" s="299" t="s">
        <v>21</v>
      </c>
      <c r="B14" s="299"/>
      <c r="C14" s="299"/>
      <c r="D14" s="299" t="s">
        <v>22</v>
      </c>
      <c r="E14" s="299"/>
      <c r="F14" s="1"/>
      <c r="G14" s="1"/>
    </row>
    <row r="15" spans="1:8" ht="15">
      <c r="A15" s="299"/>
      <c r="B15" s="299"/>
      <c r="C15" s="299"/>
      <c r="D15" s="299" t="s">
        <v>23</v>
      </c>
      <c r="E15" s="299"/>
      <c r="F15" s="1"/>
      <c r="G15" s="1"/>
    </row>
    <row r="16" spans="1:8" ht="15">
      <c r="A16" s="299"/>
      <c r="B16" s="299"/>
      <c r="C16" s="299"/>
      <c r="D16" s="299"/>
      <c r="E16" s="299"/>
      <c r="F16" s="1"/>
      <c r="G16" s="1"/>
    </row>
    <row r="17" spans="1:7" ht="15">
      <c r="A17" s="298" t="s">
        <v>24</v>
      </c>
      <c r="D17" s="298" t="s">
        <v>25</v>
      </c>
      <c r="E17" s="1"/>
      <c r="F17" s="1"/>
      <c r="G17" s="1"/>
    </row>
    <row r="18" spans="1:7" ht="15">
      <c r="E18" s="1"/>
      <c r="F18" s="1"/>
      <c r="G18" s="1"/>
    </row>
    <row r="19" spans="1:7" ht="15">
      <c r="A19" s="298" t="s">
        <v>26</v>
      </c>
      <c r="D19" s="298" t="s">
        <v>27</v>
      </c>
      <c r="E19" s="1"/>
      <c r="F19" s="1"/>
      <c r="G19" s="1"/>
    </row>
    <row r="20" spans="1:7" ht="15">
      <c r="E20" s="1"/>
      <c r="F20" s="1"/>
      <c r="G20" s="1"/>
    </row>
    <row r="21" spans="1:7" ht="15">
      <c r="A21" s="298" t="s">
        <v>28</v>
      </c>
      <c r="C21" s="302"/>
      <c r="D21" s="298" t="s">
        <v>29</v>
      </c>
      <c r="E21" s="1"/>
      <c r="F21" s="1"/>
      <c r="G21" s="1"/>
    </row>
    <row r="22" spans="1:7" ht="15">
      <c r="E22" s="1"/>
      <c r="F22" s="1"/>
      <c r="G22" s="1"/>
    </row>
    <row r="23" spans="1:7" ht="15">
      <c r="E23" s="1"/>
      <c r="F23" s="1"/>
      <c r="G23" s="1"/>
    </row>
    <row r="24" spans="1:7" ht="15">
      <c r="A24" s="298" t="s">
        <v>30</v>
      </c>
      <c r="D24" s="298" t="s">
        <v>31</v>
      </c>
      <c r="E24" s="1"/>
      <c r="F24" s="1"/>
      <c r="G24" s="1"/>
    </row>
    <row r="25" spans="1:7" ht="15">
      <c r="D25" s="298" t="s">
        <v>32</v>
      </c>
      <c r="E25" s="1"/>
      <c r="F25" s="1"/>
      <c r="G25" s="1"/>
    </row>
    <row r="26" spans="1:7" ht="15">
      <c r="F26" s="1"/>
      <c r="G26" s="1"/>
    </row>
    <row r="27" spans="1:7" ht="15">
      <c r="A27" s="298" t="s">
        <v>33</v>
      </c>
      <c r="C27" s="302"/>
      <c r="D27" s="298" t="s">
        <v>34</v>
      </c>
      <c r="E27" s="1"/>
      <c r="F27" s="1"/>
      <c r="G27" s="1"/>
    </row>
    <row r="28" spans="1:7" ht="15">
      <c r="C28" s="302"/>
      <c r="E28" s="1"/>
      <c r="F28" s="1"/>
      <c r="G28" s="1"/>
    </row>
    <row r="29" spans="1:7" ht="15">
      <c r="E29" s="1"/>
      <c r="F29" s="1"/>
      <c r="G29" s="1"/>
    </row>
    <row r="30" spans="1:7" ht="15">
      <c r="A30" s="298" t="s">
        <v>35</v>
      </c>
      <c r="D30" s="299" t="s">
        <v>42</v>
      </c>
      <c r="E30" s="300"/>
      <c r="F30" s="300"/>
      <c r="G30" s="300"/>
    </row>
    <row r="31" spans="1:7" ht="15">
      <c r="D31" s="299" t="s">
        <v>36</v>
      </c>
      <c r="E31" s="300"/>
      <c r="F31" s="300"/>
      <c r="G31" s="300"/>
    </row>
    <row r="32" spans="1:7" ht="15">
      <c r="D32" s="299" t="s">
        <v>37</v>
      </c>
      <c r="E32" s="300"/>
      <c r="F32" s="300"/>
      <c r="G32" s="300"/>
    </row>
    <row r="33" spans="1:7" ht="15">
      <c r="D33" s="299" t="s">
        <v>38</v>
      </c>
      <c r="E33" s="300"/>
      <c r="F33" s="300"/>
      <c r="G33" s="300"/>
    </row>
    <row r="34" spans="1:7" ht="15">
      <c r="D34" s="299" t="s">
        <v>39</v>
      </c>
      <c r="E34" s="300"/>
      <c r="F34" s="300"/>
      <c r="G34" s="300"/>
    </row>
    <row r="35" spans="1:7" ht="15">
      <c r="E35" s="1"/>
      <c r="F35" s="1"/>
      <c r="G35" s="1"/>
    </row>
    <row r="36" spans="1:7" ht="15">
      <c r="E36" s="1"/>
      <c r="F36" s="1"/>
      <c r="G36" s="1"/>
    </row>
    <row r="37" spans="1:7" ht="15">
      <c r="E37" s="1"/>
      <c r="F37" s="1"/>
      <c r="G37" s="1"/>
    </row>
    <row r="38" spans="1:7" ht="15">
      <c r="E38" s="1"/>
      <c r="F38" s="1"/>
      <c r="G38" s="1"/>
    </row>
    <row r="39" spans="1:7" ht="15">
      <c r="E39" s="1"/>
      <c r="F39" s="1"/>
      <c r="G39" s="1"/>
    </row>
    <row r="40" spans="1:7" ht="15">
      <c r="A40" s="298" t="s">
        <v>40</v>
      </c>
      <c r="D40" s="298" t="s">
        <v>41</v>
      </c>
      <c r="E40" s="1"/>
      <c r="F40" s="1"/>
      <c r="G40" s="1"/>
    </row>
    <row r="41" spans="1:7" ht="15">
      <c r="E41" s="1"/>
      <c r="F41" s="1"/>
      <c r="G41" s="1"/>
    </row>
    <row r="42" spans="1:7" ht="14.25"/>
    <row r="43" spans="1:7" ht="14.25"/>
    <row r="44" spans="1:7" ht="14.25"/>
    <row r="45" spans="1:7" ht="14.25"/>
    <row r="46" spans="1:7" ht="14.25"/>
    <row r="47" spans="1:7" ht="14.25"/>
    <row r="48" spans="1:7" ht="14.25"/>
    <row r="49" s="298" customFormat="1" ht="14.25"/>
    <row r="50" s="298" customFormat="1" ht="14.25"/>
    <row r="51" s="298" customFormat="1" ht="14.25"/>
    <row r="52" s="298" customFormat="1" ht="14.25"/>
    <row r="53" s="298" customFormat="1" ht="14.25"/>
    <row r="54" s="298" customFormat="1" ht="12.75" customHeight="1"/>
    <row r="55" s="298" customFormat="1" ht="12.75" customHeight="1"/>
    <row r="56" s="298" customFormat="1" ht="12.75" customHeight="1"/>
    <row r="57" s="298" customFormat="1" ht="12.75" customHeight="1"/>
    <row r="58" s="298" customFormat="1" ht="12.75" customHeight="1"/>
    <row r="59" s="298" customFormat="1" ht="12.75" customHeight="1"/>
    <row r="60" s="298" customFormat="1" ht="12.75" customHeight="1"/>
    <row r="61" s="298" customFormat="1" ht="12.75" customHeight="1"/>
    <row r="62" s="298" customFormat="1" ht="12.75" customHeight="1"/>
    <row r="63" s="298" customFormat="1" ht="12.75" customHeight="1"/>
    <row r="64" s="298" customFormat="1" ht="12.75" customHeight="1"/>
  </sheetData>
  <pageMargins left="0.78740157480314965" right="0.35433070866141736" top="0.39370078740157483" bottom="0.39370078740157483" header="0.51181102362204722" footer="0.51181102362204722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94"/>
  <sheetViews>
    <sheetView tabSelected="1" showWhiteSpace="0" view="pageBreakPreview" topLeftCell="A41" zoomScale="86" zoomScaleNormal="90" zoomScaleSheetLayoutView="86" workbookViewId="0">
      <selection activeCell="F63" sqref="F63"/>
    </sheetView>
  </sheetViews>
  <sheetFormatPr defaultColWidth="9.28515625" defaultRowHeight="15"/>
  <cols>
    <col min="1" max="1" width="80.42578125" style="1" customWidth="1"/>
    <col min="2" max="2" width="11.5703125" style="10" customWidth="1"/>
    <col min="3" max="3" width="5.28515625" style="5" customWidth="1"/>
    <col min="4" max="4" width="12.5703125" style="5" customWidth="1"/>
    <col min="5" max="5" width="2.28515625" style="5" customWidth="1"/>
    <col min="6" max="6" width="12.28515625" style="5" customWidth="1"/>
    <col min="7" max="7" width="1.5703125" style="5" customWidth="1"/>
    <col min="8" max="8" width="12.28515625" style="1" bestFit="1" customWidth="1"/>
    <col min="9" max="9" width="5" style="1" customWidth="1"/>
    <col min="10" max="10" width="11.5703125" style="1" bestFit="1" customWidth="1"/>
    <col min="11" max="16384" width="9.28515625" style="1"/>
  </cols>
  <sheetData>
    <row r="1" spans="1:10">
      <c r="A1" s="311" t="s">
        <v>14</v>
      </c>
      <c r="B1" s="312"/>
      <c r="C1" s="312"/>
      <c r="D1" s="312"/>
      <c r="E1" s="312"/>
      <c r="F1" s="312"/>
      <c r="G1" s="312"/>
    </row>
    <row r="2" spans="1:10" s="2" customFormat="1">
      <c r="A2" s="313" t="s">
        <v>43</v>
      </c>
      <c r="B2" s="314"/>
      <c r="C2" s="314"/>
      <c r="D2" s="314"/>
      <c r="E2" s="314"/>
      <c r="F2" s="314"/>
      <c r="G2" s="314"/>
    </row>
    <row r="3" spans="1:10">
      <c r="A3" s="49" t="s">
        <v>44</v>
      </c>
      <c r="B3" s="164"/>
      <c r="C3" s="3"/>
      <c r="D3" s="3"/>
      <c r="E3" s="3"/>
      <c r="F3" s="3"/>
      <c r="G3" s="3"/>
    </row>
    <row r="4" spans="1:10" ht="4.5" customHeight="1">
      <c r="A4" s="270"/>
      <c r="B4" s="164"/>
      <c r="C4" s="3"/>
      <c r="D4" s="3"/>
      <c r="E4" s="3"/>
      <c r="F4" s="3"/>
      <c r="G4" s="3"/>
    </row>
    <row r="5" spans="1:10" ht="5.25" customHeight="1">
      <c r="A5" s="270"/>
      <c r="B5" s="164"/>
      <c r="C5" s="3"/>
      <c r="D5" s="3"/>
      <c r="E5" s="3"/>
      <c r="F5" s="3"/>
      <c r="G5" s="3"/>
    </row>
    <row r="6" spans="1:10" ht="60.6" customHeight="1">
      <c r="A6" s="2"/>
      <c r="B6" s="315" t="s">
        <v>83</v>
      </c>
      <c r="C6" s="271"/>
      <c r="D6" s="307">
        <v>2022</v>
      </c>
      <c r="E6" s="280"/>
      <c r="F6" s="307">
        <v>2021</v>
      </c>
      <c r="G6" s="271"/>
    </row>
    <row r="7" spans="1:10">
      <c r="A7" s="2"/>
      <c r="B7" s="315"/>
      <c r="C7" s="271"/>
      <c r="D7" s="106" t="s">
        <v>0</v>
      </c>
      <c r="E7" s="280"/>
      <c r="F7" s="106" t="s">
        <v>0</v>
      </c>
      <c r="G7" s="271"/>
    </row>
    <row r="8" spans="1:10">
      <c r="A8" s="4"/>
    </row>
    <row r="9" spans="1:10">
      <c r="A9" s="4"/>
    </row>
    <row r="10" spans="1:10" ht="15" customHeight="1">
      <c r="A10" s="2" t="s">
        <v>45</v>
      </c>
      <c r="B10" s="10">
        <v>3</v>
      </c>
      <c r="D10" s="6">
        <v>1662992</v>
      </c>
      <c r="F10" s="6">
        <v>1603310</v>
      </c>
      <c r="H10" s="274"/>
      <c r="J10" s="7"/>
    </row>
    <row r="11" spans="1:10">
      <c r="A11" s="2" t="s">
        <v>46</v>
      </c>
      <c r="B11" s="10">
        <v>4</v>
      </c>
      <c r="D11" s="6">
        <v>13650</v>
      </c>
      <c r="F11" s="6">
        <v>13830</v>
      </c>
    </row>
    <row r="12" spans="1:10">
      <c r="A12" s="8" t="s">
        <v>47</v>
      </c>
      <c r="D12" s="9">
        <v>10081</v>
      </c>
      <c r="F12" s="9">
        <v>-8721</v>
      </c>
      <c r="G12" s="10"/>
      <c r="J12" s="7"/>
    </row>
    <row r="13" spans="1:10">
      <c r="A13" s="2" t="s">
        <v>48</v>
      </c>
      <c r="B13" s="10">
        <v>5</v>
      </c>
      <c r="D13" s="6">
        <v>-99040</v>
      </c>
      <c r="F13" s="6">
        <v>-83122</v>
      </c>
      <c r="H13" s="11"/>
      <c r="J13" s="7"/>
    </row>
    <row r="14" spans="1:10">
      <c r="A14" s="2" t="s">
        <v>49</v>
      </c>
      <c r="B14" s="10">
        <v>6</v>
      </c>
      <c r="D14" s="6">
        <v>-69941</v>
      </c>
      <c r="F14" s="6">
        <v>-75927</v>
      </c>
      <c r="H14" s="11"/>
      <c r="J14" s="7"/>
    </row>
    <row r="15" spans="1:10">
      <c r="A15" s="2" t="s">
        <v>50</v>
      </c>
      <c r="B15" s="10">
        <v>7</v>
      </c>
      <c r="D15" s="6">
        <v>-147638</v>
      </c>
      <c r="F15" s="6">
        <v>-150061</v>
      </c>
      <c r="H15" s="12"/>
    </row>
    <row r="16" spans="1:10">
      <c r="A16" s="2" t="s">
        <v>51</v>
      </c>
      <c r="B16" s="10" t="s">
        <v>13</v>
      </c>
      <c r="D16" s="6">
        <v>-52068</v>
      </c>
      <c r="F16" s="6">
        <v>-53187</v>
      </c>
      <c r="H16" s="11"/>
    </row>
    <row r="17" spans="1:11">
      <c r="A17" s="2" t="s">
        <v>52</v>
      </c>
      <c r="D17" s="6">
        <v>-1214227</v>
      </c>
      <c r="F17" s="6">
        <v>-1166508</v>
      </c>
      <c r="H17" s="11"/>
    </row>
    <row r="18" spans="1:11">
      <c r="A18" s="2" t="s">
        <v>53</v>
      </c>
      <c r="B18" s="10">
        <v>8</v>
      </c>
      <c r="D18" s="6">
        <v>-14242</v>
      </c>
      <c r="F18" s="6">
        <v>-16095</v>
      </c>
      <c r="H18" s="12"/>
      <c r="J18" s="7"/>
    </row>
    <row r="19" spans="1:11" ht="15" customHeight="1">
      <c r="A19" s="270" t="s">
        <v>54</v>
      </c>
      <c r="D19" s="13">
        <f>SUM(D10:D18)</f>
        <v>89567</v>
      </c>
      <c r="F19" s="13">
        <f>SUM(F10:F18)</f>
        <v>63519</v>
      </c>
      <c r="H19" s="11"/>
      <c r="K19" s="7"/>
    </row>
    <row r="20" spans="1:11" ht="8.25" customHeight="1">
      <c r="A20" s="2"/>
      <c r="D20" s="6"/>
      <c r="F20" s="6"/>
      <c r="H20" s="11"/>
    </row>
    <row r="21" spans="1:11" ht="13.9" customHeight="1">
      <c r="A21" s="2" t="s">
        <v>55</v>
      </c>
      <c r="D21" s="17">
        <v>-20783</v>
      </c>
      <c r="F21" s="17">
        <v>-10476</v>
      </c>
      <c r="H21" s="11"/>
    </row>
    <row r="22" spans="1:11" ht="7.9" customHeight="1">
      <c r="A22" s="2"/>
      <c r="D22" s="6"/>
      <c r="F22" s="6"/>
      <c r="H22" s="11"/>
    </row>
    <row r="23" spans="1:11">
      <c r="A23" s="2" t="s">
        <v>56</v>
      </c>
      <c r="B23" s="10">
        <v>11</v>
      </c>
      <c r="D23" s="6">
        <v>3233</v>
      </c>
      <c r="F23" s="6">
        <v>6632</v>
      </c>
      <c r="H23" s="11"/>
    </row>
    <row r="24" spans="1:11">
      <c r="A24" s="2" t="s">
        <v>57</v>
      </c>
      <c r="B24" s="10">
        <v>12</v>
      </c>
      <c r="D24" s="6">
        <v>-8950</v>
      </c>
      <c r="F24" s="6">
        <v>-11797</v>
      </c>
      <c r="H24" s="11"/>
    </row>
    <row r="25" spans="1:11">
      <c r="A25" s="14" t="s">
        <v>58</v>
      </c>
      <c r="D25" s="13">
        <f>SUM(D23:D24)</f>
        <v>-5717</v>
      </c>
      <c r="F25" s="13">
        <f>SUM(F23:F24)</f>
        <v>-5165</v>
      </c>
      <c r="H25" s="11"/>
    </row>
    <row r="26" spans="1:11" ht="9" customHeight="1">
      <c r="A26" s="14"/>
      <c r="D26" s="16"/>
      <c r="F26" s="16"/>
      <c r="H26" s="11"/>
    </row>
    <row r="27" spans="1:11">
      <c r="A27" s="2" t="s">
        <v>59</v>
      </c>
      <c r="B27" s="10">
        <v>13</v>
      </c>
      <c r="D27" s="6">
        <v>22504</v>
      </c>
      <c r="F27" s="6">
        <v>12092</v>
      </c>
      <c r="H27" s="11"/>
    </row>
    <row r="28" spans="1:11" hidden="1">
      <c r="A28" s="2" t="s">
        <v>8</v>
      </c>
      <c r="D28" s="6">
        <v>0</v>
      </c>
      <c r="F28" s="6">
        <v>0</v>
      </c>
      <c r="H28" s="11"/>
    </row>
    <row r="29" spans="1:11">
      <c r="A29" s="2" t="s">
        <v>60</v>
      </c>
      <c r="D29" s="6">
        <v>1456</v>
      </c>
      <c r="F29" s="6">
        <v>37604</v>
      </c>
      <c r="H29" s="11"/>
    </row>
    <row r="30" spans="1:11">
      <c r="A30" s="270" t="s">
        <v>61</v>
      </c>
      <c r="D30" s="13">
        <f>D19+D25+D27+D29+D21</f>
        <v>87027</v>
      </c>
      <c r="F30" s="13">
        <f>F19+F25+F27+F28+F29+F21</f>
        <v>97574</v>
      </c>
      <c r="H30" s="15"/>
    </row>
    <row r="31" spans="1:11" ht="6.75" customHeight="1">
      <c r="A31" s="270"/>
      <c r="D31" s="128"/>
      <c r="F31" s="303"/>
      <c r="H31" s="15"/>
    </row>
    <row r="32" spans="1:11">
      <c r="A32" s="2" t="s">
        <v>62</v>
      </c>
      <c r="D32" s="17">
        <v>-9153</v>
      </c>
      <c r="F32" s="17">
        <v>-5871</v>
      </c>
      <c r="H32" s="15"/>
    </row>
    <row r="33" spans="1:10" ht="6.75" customHeight="1">
      <c r="A33" s="270"/>
      <c r="B33" s="165"/>
      <c r="C33" s="18"/>
      <c r="D33" s="16"/>
      <c r="E33" s="18"/>
      <c r="F33" s="16"/>
      <c r="G33" s="18"/>
      <c r="H33" s="15"/>
      <c r="J33" s="19"/>
    </row>
    <row r="34" spans="1:10" ht="7.5" customHeight="1">
      <c r="A34" s="270"/>
      <c r="B34" s="165"/>
      <c r="C34" s="18"/>
      <c r="D34" s="16"/>
      <c r="E34" s="18"/>
      <c r="F34" s="16"/>
      <c r="G34" s="18"/>
      <c r="H34" s="15"/>
      <c r="J34" s="19"/>
    </row>
    <row r="35" spans="1:10" ht="15.75" thickBot="1">
      <c r="A35" s="270" t="s">
        <v>63</v>
      </c>
      <c r="B35" s="165"/>
      <c r="C35" s="18"/>
      <c r="D35" s="117">
        <f>D30+D32</f>
        <v>77874</v>
      </c>
      <c r="E35" s="18"/>
      <c r="F35" s="117">
        <f>F30+F32</f>
        <v>91703</v>
      </c>
      <c r="G35" s="18"/>
      <c r="H35" s="15"/>
      <c r="J35" s="19"/>
    </row>
    <row r="36" spans="1:10" ht="15.75" thickTop="1">
      <c r="A36" s="270"/>
      <c r="B36" s="165"/>
      <c r="C36" s="18"/>
      <c r="D36" s="16"/>
      <c r="E36" s="18"/>
      <c r="F36" s="16"/>
      <c r="G36" s="18"/>
      <c r="H36" s="15"/>
      <c r="J36" s="19"/>
    </row>
    <row r="37" spans="1:10">
      <c r="A37" s="270" t="s">
        <v>64</v>
      </c>
      <c r="C37" s="20"/>
      <c r="D37" s="16"/>
      <c r="E37" s="20"/>
      <c r="F37" s="16"/>
      <c r="G37" s="18"/>
      <c r="H37" s="15"/>
      <c r="J37" s="19"/>
    </row>
    <row r="38" spans="1:10">
      <c r="A38" s="130" t="s">
        <v>65</v>
      </c>
      <c r="C38" s="20"/>
      <c r="D38" s="16"/>
      <c r="E38" s="20"/>
      <c r="F38" s="29"/>
      <c r="G38" s="18"/>
      <c r="H38" s="15"/>
      <c r="J38" s="19"/>
    </row>
    <row r="39" spans="1:10" ht="15" customHeight="1">
      <c r="A39" s="267" t="s">
        <v>66</v>
      </c>
      <c r="C39" s="20"/>
      <c r="D39" s="29">
        <v>-991</v>
      </c>
      <c r="E39" s="20"/>
      <c r="F39" s="29">
        <v>10616</v>
      </c>
      <c r="G39" s="18"/>
      <c r="H39" s="15"/>
      <c r="J39" s="19"/>
    </row>
    <row r="40" spans="1:10" ht="15" customHeight="1">
      <c r="A40" s="267" t="s">
        <v>68</v>
      </c>
      <c r="C40" s="20"/>
      <c r="D40" s="29">
        <f>1329+143</f>
        <v>1472</v>
      </c>
      <c r="E40" s="20"/>
      <c r="F40" s="29">
        <v>-25</v>
      </c>
      <c r="G40" s="18"/>
      <c r="H40" s="15"/>
      <c r="J40" s="19"/>
    </row>
    <row r="41" spans="1:10" ht="18" customHeight="1">
      <c r="A41" s="132" t="s">
        <v>67</v>
      </c>
      <c r="B41" s="10">
        <v>14</v>
      </c>
      <c r="C41" s="20"/>
      <c r="D41" s="29">
        <v>-1047</v>
      </c>
      <c r="E41" s="20"/>
      <c r="F41" s="29">
        <v>-355</v>
      </c>
      <c r="G41" s="18"/>
      <c r="H41" s="15"/>
      <c r="J41" s="19"/>
    </row>
    <row r="42" spans="1:10" ht="25.9" customHeight="1">
      <c r="A42" s="8" t="s">
        <v>69</v>
      </c>
      <c r="C42" s="20"/>
      <c r="D42" s="29">
        <v>99</v>
      </c>
      <c r="E42" s="20"/>
      <c r="F42" s="29">
        <v>-1150</v>
      </c>
      <c r="G42" s="18"/>
      <c r="H42" s="15"/>
      <c r="J42" s="19"/>
    </row>
    <row r="43" spans="1:10">
      <c r="A43" s="267"/>
      <c r="C43" s="20"/>
      <c r="D43" s="269">
        <f>SUM(D39:D42)</f>
        <v>-467</v>
      </c>
      <c r="E43" s="20"/>
      <c r="F43" s="269">
        <f>SUM(F39:F42)</f>
        <v>9086</v>
      </c>
      <c r="G43" s="18"/>
      <c r="H43" s="15"/>
      <c r="J43" s="19"/>
    </row>
    <row r="44" spans="1:10">
      <c r="A44" s="130" t="s">
        <v>70</v>
      </c>
      <c r="B44" s="166"/>
      <c r="C44" s="20"/>
      <c r="D44" s="29"/>
      <c r="E44" s="20"/>
      <c r="F44" s="16"/>
      <c r="G44" s="18"/>
      <c r="H44" s="15"/>
      <c r="J44" s="19"/>
    </row>
    <row r="45" spans="1:10">
      <c r="A45" s="132" t="s">
        <v>71</v>
      </c>
      <c r="B45" s="166"/>
      <c r="C45" s="20"/>
      <c r="D45" s="29">
        <f>-4644</f>
        <v>-4644</v>
      </c>
      <c r="E45" s="29"/>
      <c r="F45" s="29">
        <v>-799</v>
      </c>
      <c r="G45" s="18"/>
      <c r="H45" s="15"/>
      <c r="J45" s="19"/>
    </row>
    <row r="46" spans="1:10">
      <c r="A46" s="132" t="s">
        <v>72</v>
      </c>
      <c r="B46" s="166"/>
      <c r="C46" s="20"/>
      <c r="D46" s="29">
        <v>-799</v>
      </c>
      <c r="E46" s="29"/>
      <c r="F46" s="29">
        <v>3708</v>
      </c>
      <c r="G46" s="18"/>
      <c r="H46" s="15"/>
      <c r="J46" s="19"/>
    </row>
    <row r="47" spans="1:10">
      <c r="A47" s="270"/>
      <c r="B47" s="166"/>
      <c r="C47" s="20"/>
      <c r="D47" s="13">
        <f>SUM(D45:D46)</f>
        <v>-5443</v>
      </c>
      <c r="E47" s="20"/>
      <c r="F47" s="13">
        <f>SUM(F45:F46)</f>
        <v>2909</v>
      </c>
      <c r="G47" s="18"/>
      <c r="H47" s="15"/>
      <c r="J47" s="19"/>
    </row>
    <row r="48" spans="1:10">
      <c r="A48" s="270" t="s">
        <v>73</v>
      </c>
      <c r="B48" s="166">
        <v>14</v>
      </c>
      <c r="C48" s="20"/>
      <c r="D48" s="13">
        <f>D43+D47</f>
        <v>-5910</v>
      </c>
      <c r="E48" s="20"/>
      <c r="F48" s="13">
        <f>F43+F47</f>
        <v>11995</v>
      </c>
      <c r="G48" s="18"/>
      <c r="H48" s="15"/>
      <c r="J48" s="19"/>
    </row>
    <row r="49" spans="1:10">
      <c r="A49" s="270"/>
      <c r="B49" s="166"/>
      <c r="C49" s="20"/>
      <c r="D49" s="16"/>
      <c r="E49" s="20"/>
      <c r="F49" s="16"/>
      <c r="G49" s="18"/>
      <c r="H49" s="15"/>
      <c r="J49" s="19"/>
    </row>
    <row r="50" spans="1:10" ht="15.75" thickBot="1">
      <c r="A50" s="259" t="s">
        <v>74</v>
      </c>
      <c r="B50" s="165"/>
      <c r="C50" s="18"/>
      <c r="D50" s="117">
        <f>+D35+D48</f>
        <v>71964</v>
      </c>
      <c r="E50" s="18"/>
      <c r="F50" s="117">
        <f>+F35+F48</f>
        <v>103698</v>
      </c>
      <c r="G50" s="18"/>
      <c r="H50" s="15"/>
      <c r="J50" s="19"/>
    </row>
    <row r="51" spans="1:10" ht="8.25" customHeight="1" thickTop="1">
      <c r="A51" s="130"/>
      <c r="B51" s="166"/>
      <c r="C51" s="20"/>
      <c r="D51" s="16"/>
      <c r="E51" s="20"/>
      <c r="F51" s="16"/>
      <c r="G51" s="18"/>
      <c r="H51" s="15"/>
      <c r="J51" s="19"/>
    </row>
    <row r="52" spans="1:10">
      <c r="A52" s="259" t="s">
        <v>75</v>
      </c>
      <c r="B52" s="167"/>
      <c r="C52" s="22"/>
      <c r="D52" s="23"/>
      <c r="E52" s="22"/>
      <c r="F52" s="23"/>
      <c r="G52" s="24"/>
      <c r="H52" s="15"/>
    </row>
    <row r="53" spans="1:10">
      <c r="A53" s="273" t="s">
        <v>76</v>
      </c>
      <c r="B53" s="27"/>
      <c r="C53" s="25"/>
      <c r="D53" s="26">
        <v>72554</v>
      </c>
      <c r="E53" s="25"/>
      <c r="F53" s="26">
        <v>89496</v>
      </c>
      <c r="G53" s="27"/>
      <c r="H53" s="15"/>
    </row>
    <row r="54" spans="1:10">
      <c r="A54" s="28" t="s">
        <v>77</v>
      </c>
      <c r="B54" s="27"/>
      <c r="C54" s="25"/>
      <c r="D54" s="29">
        <v>5320</v>
      </c>
      <c r="E54" s="25"/>
      <c r="F54" s="29">
        <v>2207</v>
      </c>
      <c r="G54" s="25"/>
      <c r="H54" s="15"/>
    </row>
    <row r="55" spans="1:10" ht="9" customHeight="1">
      <c r="A55" s="30"/>
      <c r="B55" s="167"/>
      <c r="C55" s="22"/>
      <c r="D55" s="127"/>
      <c r="E55" s="22"/>
      <c r="F55" s="127"/>
      <c r="G55" s="24"/>
      <c r="H55" s="15"/>
    </row>
    <row r="56" spans="1:10">
      <c r="A56" s="260" t="s">
        <v>78</v>
      </c>
      <c r="B56" s="167"/>
      <c r="C56" s="22"/>
      <c r="D56" s="127"/>
      <c r="E56" s="22"/>
      <c r="F56" s="127"/>
      <c r="G56" s="24"/>
      <c r="H56" s="15"/>
    </row>
    <row r="57" spans="1:10">
      <c r="A57" s="273" t="s">
        <v>76</v>
      </c>
      <c r="B57" s="27"/>
      <c r="C57" s="25"/>
      <c r="D57" s="26">
        <f>66498+1</f>
        <v>66499</v>
      </c>
      <c r="E57" s="25"/>
      <c r="F57" s="26">
        <v>101970</v>
      </c>
      <c r="G57" s="27"/>
      <c r="H57" s="15"/>
      <c r="J57" s="21"/>
    </row>
    <row r="58" spans="1:10">
      <c r="A58" s="28" t="s">
        <v>77</v>
      </c>
      <c r="B58" s="27"/>
      <c r="C58" s="25"/>
      <c r="D58" s="29">
        <f>5465</f>
        <v>5465</v>
      </c>
      <c r="E58" s="25"/>
      <c r="F58" s="29">
        <v>1728</v>
      </c>
      <c r="G58" s="25"/>
      <c r="H58" s="15"/>
    </row>
    <row r="59" spans="1:10" ht="8.25" customHeight="1">
      <c r="A59" s="28"/>
      <c r="B59" s="31"/>
      <c r="C59" s="31"/>
      <c r="D59" s="32"/>
      <c r="E59" s="31"/>
      <c r="F59" s="32"/>
      <c r="G59" s="31"/>
    </row>
    <row r="60" spans="1:10">
      <c r="A60" s="28" t="s">
        <v>79</v>
      </c>
      <c r="B60" s="31"/>
      <c r="C60" s="286" t="s">
        <v>11</v>
      </c>
      <c r="D60" s="304">
        <v>0.6</v>
      </c>
      <c r="E60" s="31"/>
      <c r="F60" s="304">
        <v>0.71</v>
      </c>
    </row>
    <row r="61" spans="1:10" ht="10.5" customHeight="1">
      <c r="A61" s="33"/>
    </row>
    <row r="62" spans="1:10">
      <c r="A62" s="143" t="s">
        <v>80</v>
      </c>
      <c r="C62" s="286" t="s">
        <v>11</v>
      </c>
      <c r="D62" s="304">
        <v>0.57999999999999996</v>
      </c>
      <c r="E62" s="31"/>
      <c r="F62" s="304" t="s">
        <v>223</v>
      </c>
    </row>
    <row r="63" spans="1:10">
      <c r="A63" s="33"/>
    </row>
    <row r="64" spans="1:10">
      <c r="A64" s="33"/>
    </row>
    <row r="65" spans="1:8">
      <c r="A65" s="316" t="s">
        <v>81</v>
      </c>
      <c r="B65" s="316"/>
      <c r="C65" s="316"/>
      <c r="D65" s="316"/>
      <c r="E65" s="316"/>
      <c r="F65" s="316"/>
      <c r="G65" s="18"/>
    </row>
    <row r="66" spans="1:8">
      <c r="A66" s="172"/>
      <c r="B66" s="165"/>
      <c r="C66" s="18"/>
      <c r="D66" s="26"/>
      <c r="E66" s="18"/>
      <c r="F66" s="26"/>
      <c r="G66" s="18"/>
    </row>
    <row r="67" spans="1:8">
      <c r="D67" s="89"/>
      <c r="F67" s="89"/>
    </row>
    <row r="68" spans="1:8">
      <c r="A68" s="34" t="s">
        <v>20</v>
      </c>
      <c r="D68" s="289"/>
      <c r="F68" s="289"/>
    </row>
    <row r="69" spans="1:8">
      <c r="A69" s="35" t="s">
        <v>16</v>
      </c>
      <c r="D69" s="296"/>
      <c r="F69" s="296"/>
    </row>
    <row r="71" spans="1:8">
      <c r="A71" s="36" t="s">
        <v>82</v>
      </c>
    </row>
    <row r="72" spans="1:8">
      <c r="A72" s="37" t="s">
        <v>25</v>
      </c>
    </row>
    <row r="73" spans="1:8">
      <c r="A73" s="38"/>
    </row>
    <row r="74" spans="1:8">
      <c r="A74" s="39" t="s">
        <v>26</v>
      </c>
    </row>
    <row r="75" spans="1:8">
      <c r="A75" s="131" t="s">
        <v>27</v>
      </c>
    </row>
    <row r="77" spans="1:8">
      <c r="A77" s="2"/>
    </row>
    <row r="78" spans="1:8">
      <c r="A78" s="2"/>
    </row>
    <row r="79" spans="1:8">
      <c r="A79" s="2"/>
    </row>
    <row r="80" spans="1:8">
      <c r="A80" s="2"/>
      <c r="H80" s="275"/>
    </row>
    <row r="81" spans="1:7">
      <c r="A81" s="310"/>
      <c r="B81" s="310"/>
      <c r="C81" s="310"/>
      <c r="D81" s="310"/>
      <c r="E81" s="310"/>
      <c r="F81" s="310"/>
      <c r="G81" s="310"/>
    </row>
    <row r="82" spans="1:7" ht="17.25" customHeight="1">
      <c r="A82" s="34"/>
      <c r="B82" s="40"/>
      <c r="C82" s="40"/>
      <c r="D82" s="40"/>
      <c r="E82" s="40"/>
      <c r="F82" s="40"/>
      <c r="G82" s="40"/>
    </row>
    <row r="83" spans="1:7">
      <c r="A83" s="41"/>
    </row>
    <row r="84" spans="1:7">
      <c r="A84" s="42"/>
    </row>
    <row r="85" spans="1:7">
      <c r="A85" s="43"/>
    </row>
    <row r="86" spans="1:7">
      <c r="A86" s="43"/>
    </row>
    <row r="87" spans="1:7">
      <c r="A87" s="39"/>
    </row>
    <row r="88" spans="1:7">
      <c r="A88" s="44"/>
    </row>
    <row r="89" spans="1:7">
      <c r="A89" s="38"/>
    </row>
    <row r="94" spans="1:7">
      <c r="A94" s="45"/>
    </row>
  </sheetData>
  <mergeCells count="5">
    <mergeCell ref="A81:G81"/>
    <mergeCell ref="A1:G1"/>
    <mergeCell ref="A2:G2"/>
    <mergeCell ref="B6:B7"/>
    <mergeCell ref="A65:F65"/>
  </mergeCells>
  <pageMargins left="0.6692913385826772" right="0.39370078740157483" top="0.51181102362204722" bottom="0.47244094488188981" header="0.31496062992125984" footer="0.31496062992125984"/>
  <pageSetup paperSize="9" scale="74" fitToHeight="0" orientation="portrait" blackAndWhite="1" useFirstPageNumber="1" r:id="rId1"/>
  <headerFooter alignWithMargins="0">
    <oddFooter>&amp;R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86"/>
  <sheetViews>
    <sheetView view="pageBreakPreview" zoomScale="86" zoomScaleNormal="90" zoomScaleSheetLayoutView="86" workbookViewId="0"/>
  </sheetViews>
  <sheetFormatPr defaultColWidth="9.28515625" defaultRowHeight="12.75"/>
  <cols>
    <col min="1" max="1" width="67.42578125" customWidth="1"/>
    <col min="2" max="2" width="8.28515625" customWidth="1"/>
    <col min="3" max="3" width="12.7109375" customWidth="1"/>
    <col min="4" max="4" width="14.42578125" style="79" customWidth="1"/>
    <col min="5" max="5" width="1.28515625" customWidth="1"/>
    <col min="6" max="6" width="14.5703125" style="79" customWidth="1"/>
    <col min="7" max="7" width="1.28515625" customWidth="1"/>
    <col min="8" max="8" width="1.5703125" customWidth="1"/>
  </cols>
  <sheetData>
    <row r="1" spans="1:8" ht="14.25">
      <c r="A1" s="46" t="s">
        <v>14</v>
      </c>
      <c r="B1" s="47"/>
      <c r="C1" s="47"/>
      <c r="D1" s="48"/>
      <c r="E1" s="47"/>
      <c r="F1" s="48"/>
      <c r="G1" s="47"/>
    </row>
    <row r="2" spans="1:8" ht="14.25">
      <c r="A2" s="49" t="s">
        <v>84</v>
      </c>
      <c r="B2" s="50"/>
      <c r="C2" s="50"/>
      <c r="D2" s="51"/>
      <c r="E2" s="50"/>
      <c r="F2" s="51"/>
      <c r="G2" s="50"/>
    </row>
    <row r="3" spans="1:8" ht="15">
      <c r="A3" s="49" t="s">
        <v>85</v>
      </c>
      <c r="B3" s="52"/>
      <c r="C3" s="52"/>
      <c r="D3" s="53"/>
      <c r="E3" s="52"/>
      <c r="F3" s="53"/>
      <c r="G3" s="52"/>
    </row>
    <row r="4" spans="1:8" ht="26.25" customHeight="1">
      <c r="A4" s="54"/>
      <c r="B4" s="271"/>
      <c r="C4" s="317" t="s">
        <v>83</v>
      </c>
      <c r="D4" s="318" t="s">
        <v>133</v>
      </c>
      <c r="E4" s="169"/>
      <c r="F4" s="318" t="s">
        <v>134</v>
      </c>
      <c r="G4" s="169"/>
    </row>
    <row r="5" spans="1:8" ht="12" customHeight="1">
      <c r="B5" s="271"/>
      <c r="C5" s="317"/>
      <c r="D5" s="319"/>
      <c r="E5" s="169"/>
      <c r="F5" s="319"/>
      <c r="G5" s="169"/>
    </row>
    <row r="6" spans="1:8" ht="12" customHeight="1">
      <c r="B6" s="271"/>
      <c r="C6" s="169"/>
      <c r="D6" s="272"/>
      <c r="E6" s="169"/>
      <c r="F6" s="272"/>
      <c r="G6" s="169"/>
    </row>
    <row r="7" spans="1:8" ht="14.25">
      <c r="A7" s="49" t="s">
        <v>86</v>
      </c>
      <c r="B7" s="10"/>
      <c r="C7" s="10"/>
      <c r="D7" s="55"/>
      <c r="E7" s="10"/>
      <c r="F7" s="55"/>
      <c r="G7" s="10"/>
    </row>
    <row r="8" spans="1:8" ht="14.25">
      <c r="A8" s="49" t="s">
        <v>87</v>
      </c>
      <c r="B8" s="56"/>
      <c r="C8" s="56"/>
      <c r="D8" s="57"/>
      <c r="E8" s="56"/>
      <c r="F8" s="57"/>
      <c r="G8" s="56"/>
    </row>
    <row r="9" spans="1:8" ht="15">
      <c r="A9" s="58" t="s">
        <v>88</v>
      </c>
      <c r="B9" s="59"/>
      <c r="C9" s="59">
        <v>15</v>
      </c>
      <c r="D9" s="170">
        <v>376263</v>
      </c>
      <c r="E9" s="59"/>
      <c r="F9" s="170">
        <v>362393</v>
      </c>
      <c r="G9" s="59"/>
    </row>
    <row r="10" spans="1:8" ht="15">
      <c r="A10" s="61" t="s">
        <v>89</v>
      </c>
      <c r="B10" s="59"/>
      <c r="C10" s="59">
        <v>16</v>
      </c>
      <c r="D10" s="170">
        <v>48151</v>
      </c>
      <c r="E10" s="59"/>
      <c r="F10" s="170">
        <v>54421</v>
      </c>
      <c r="G10" s="59"/>
    </row>
    <row r="11" spans="1:8" ht="15">
      <c r="A11" s="61" t="s">
        <v>90</v>
      </c>
      <c r="B11" s="59"/>
      <c r="C11" s="59">
        <v>16</v>
      </c>
      <c r="D11" s="170">
        <v>3522</v>
      </c>
      <c r="E11" s="59"/>
      <c r="F11" s="170">
        <v>13420</v>
      </c>
      <c r="G11" s="59"/>
    </row>
    <row r="12" spans="1:8" ht="15">
      <c r="A12" s="58" t="s">
        <v>91</v>
      </c>
      <c r="B12" s="59"/>
      <c r="C12" s="59">
        <v>17</v>
      </c>
      <c r="D12" s="170">
        <v>10568</v>
      </c>
      <c r="E12" s="59"/>
      <c r="F12" s="170">
        <v>9446</v>
      </c>
      <c r="G12" s="59"/>
    </row>
    <row r="13" spans="1:8" ht="15">
      <c r="A13" s="63" t="s">
        <v>92</v>
      </c>
      <c r="B13" s="59"/>
      <c r="C13" s="59">
        <v>18</v>
      </c>
      <c r="D13" s="170">
        <v>162704</v>
      </c>
      <c r="E13" s="59"/>
      <c r="F13" s="170">
        <v>127320</v>
      </c>
      <c r="G13" s="59"/>
    </row>
    <row r="14" spans="1:8" ht="15">
      <c r="A14" s="61" t="s">
        <v>93</v>
      </c>
      <c r="B14" s="59"/>
      <c r="C14" s="59">
        <v>19</v>
      </c>
      <c r="D14" s="170">
        <v>4778</v>
      </c>
      <c r="E14" s="59"/>
      <c r="F14" s="170">
        <v>5778</v>
      </c>
      <c r="G14" s="59"/>
    </row>
    <row r="15" spans="1:8" ht="15">
      <c r="A15" s="63" t="s">
        <v>94</v>
      </c>
      <c r="B15" s="59"/>
      <c r="C15" s="59">
        <v>20</v>
      </c>
      <c r="D15" s="170">
        <v>63714</v>
      </c>
      <c r="E15" s="59"/>
      <c r="F15" s="170">
        <v>49696</v>
      </c>
      <c r="G15" s="59"/>
      <c r="H15" s="124"/>
    </row>
    <row r="16" spans="1:8" ht="15">
      <c r="A16" s="63" t="s">
        <v>95</v>
      </c>
      <c r="B16" s="59"/>
      <c r="C16" s="59">
        <v>21</v>
      </c>
      <c r="D16" s="170">
        <v>6153</v>
      </c>
      <c r="E16" s="59"/>
      <c r="F16" s="170">
        <v>10222</v>
      </c>
      <c r="G16" s="59"/>
    </row>
    <row r="17" spans="1:10" ht="15">
      <c r="A17" s="61" t="s">
        <v>96</v>
      </c>
      <c r="B17" s="71"/>
      <c r="C17" s="71"/>
      <c r="D17" s="170">
        <v>1569</v>
      </c>
      <c r="E17" s="71"/>
      <c r="F17" s="170">
        <v>1050</v>
      </c>
      <c r="G17" s="71"/>
    </row>
    <row r="18" spans="1:10" ht="14.25" customHeight="1">
      <c r="A18" s="64"/>
      <c r="B18" s="56"/>
      <c r="C18" s="56"/>
      <c r="D18" s="65">
        <f>SUM(D9:D17)</f>
        <v>677422</v>
      </c>
      <c r="E18" s="56"/>
      <c r="F18" s="65">
        <f>SUM(F9:F17)</f>
        <v>633746</v>
      </c>
      <c r="G18" s="56"/>
    </row>
    <row r="19" spans="1:10" ht="15">
      <c r="A19" s="49" t="s">
        <v>97</v>
      </c>
      <c r="B19" s="56"/>
      <c r="C19" s="56"/>
      <c r="D19" s="268"/>
      <c r="E19" s="56"/>
      <c r="F19" s="281"/>
      <c r="G19" s="56"/>
      <c r="H19" s="121"/>
    </row>
    <row r="20" spans="1:10" ht="15">
      <c r="A20" s="58" t="s">
        <v>98</v>
      </c>
      <c r="B20" s="59"/>
      <c r="C20" s="59">
        <v>22</v>
      </c>
      <c r="D20" s="170">
        <v>279086</v>
      </c>
      <c r="E20" s="59"/>
      <c r="F20" s="170">
        <v>255949</v>
      </c>
      <c r="G20" s="59"/>
    </row>
    <row r="21" spans="1:10" ht="15">
      <c r="A21" s="58" t="s">
        <v>99</v>
      </c>
      <c r="B21" s="59"/>
      <c r="C21" s="125">
        <v>23</v>
      </c>
      <c r="D21" s="170">
        <v>226100</v>
      </c>
      <c r="E21" s="125"/>
      <c r="F21" s="170">
        <v>227832</v>
      </c>
      <c r="G21" s="125"/>
    </row>
    <row r="22" spans="1:10" ht="15">
      <c r="A22" s="58" t="s">
        <v>100</v>
      </c>
      <c r="B22" s="59"/>
      <c r="C22" s="125">
        <v>24</v>
      </c>
      <c r="D22" s="170">
        <v>16595</v>
      </c>
      <c r="E22" s="125"/>
      <c r="F22" s="170">
        <v>14479</v>
      </c>
      <c r="G22" s="125"/>
      <c r="H22" s="62"/>
      <c r="J22" s="62"/>
    </row>
    <row r="23" spans="1:10" ht="15">
      <c r="A23" s="58" t="s">
        <v>101</v>
      </c>
      <c r="B23" s="59"/>
      <c r="C23" s="59">
        <v>25</v>
      </c>
      <c r="D23" s="170">
        <f>36710+30</f>
        <v>36740</v>
      </c>
      <c r="E23" s="59"/>
      <c r="F23" s="170">
        <v>35250</v>
      </c>
      <c r="G23" s="59"/>
    </row>
    <row r="24" spans="1:10" ht="15">
      <c r="A24" s="58" t="s">
        <v>102</v>
      </c>
      <c r="B24" s="59"/>
      <c r="C24" s="59">
        <v>26</v>
      </c>
      <c r="D24" s="170">
        <v>19856</v>
      </c>
      <c r="E24" s="59"/>
      <c r="F24" s="170">
        <v>37722</v>
      </c>
      <c r="G24" s="59"/>
    </row>
    <row r="25" spans="1:10" ht="14.25">
      <c r="A25" s="49"/>
      <c r="B25" s="56"/>
      <c r="C25" s="59"/>
      <c r="D25" s="65">
        <f>SUM(D20:D24)</f>
        <v>578377</v>
      </c>
      <c r="E25" s="59"/>
      <c r="F25" s="65">
        <f>SUM(F20:F24)</f>
        <v>571232</v>
      </c>
      <c r="G25" s="59"/>
    </row>
    <row r="26" spans="1:10" ht="6.75" customHeight="1">
      <c r="A26" s="49"/>
      <c r="B26" s="56"/>
      <c r="C26" s="59"/>
      <c r="D26" s="66"/>
      <c r="E26" s="59"/>
      <c r="F26" s="66"/>
      <c r="G26" s="59"/>
    </row>
    <row r="27" spans="1:10" ht="15" thickBot="1">
      <c r="A27" s="49" t="s">
        <v>103</v>
      </c>
      <c r="B27" s="56"/>
      <c r="C27" s="59"/>
      <c r="D27" s="68">
        <f>SUM(D25,D18)</f>
        <v>1255799</v>
      </c>
      <c r="E27" s="59"/>
      <c r="F27" s="68">
        <f>SUM(F25,F18)</f>
        <v>1204978</v>
      </c>
      <c r="G27" s="59"/>
      <c r="H27" s="122"/>
    </row>
    <row r="28" spans="1:10" ht="8.25" customHeight="1" thickTop="1">
      <c r="A28" s="49"/>
      <c r="B28" s="56"/>
      <c r="C28" s="56"/>
      <c r="D28" s="66"/>
      <c r="E28" s="56"/>
      <c r="F28" s="66"/>
      <c r="G28" s="56"/>
    </row>
    <row r="29" spans="1:10" ht="14.25">
      <c r="A29" s="49" t="s">
        <v>104</v>
      </c>
      <c r="B29" s="10"/>
      <c r="C29" s="10"/>
      <c r="D29" s="66"/>
      <c r="E29" s="10"/>
      <c r="F29" s="66"/>
      <c r="G29" s="10"/>
    </row>
    <row r="30" spans="1:10" ht="14.25">
      <c r="A30" s="70" t="s">
        <v>105</v>
      </c>
      <c r="B30" s="10"/>
      <c r="C30" s="10"/>
      <c r="D30" s="69"/>
      <c r="E30" s="10"/>
      <c r="F30" s="69"/>
      <c r="G30" s="10"/>
    </row>
    <row r="31" spans="1:10" ht="15">
      <c r="A31" s="168" t="s">
        <v>106</v>
      </c>
      <c r="B31" s="71"/>
      <c r="C31" s="71"/>
      <c r="D31" s="170">
        <v>134798</v>
      </c>
      <c r="E31" s="71"/>
      <c r="F31" s="170">
        <v>134798</v>
      </c>
      <c r="G31" s="71"/>
    </row>
    <row r="32" spans="1:10" ht="15">
      <c r="A32" s="58" t="s">
        <v>107</v>
      </c>
      <c r="B32" s="71"/>
      <c r="C32" s="71"/>
      <c r="D32" s="170">
        <f>47501+1</f>
        <v>47502</v>
      </c>
      <c r="E32" s="71"/>
      <c r="F32" s="170">
        <v>55031</v>
      </c>
      <c r="G32" s="71"/>
      <c r="J32" s="263"/>
    </row>
    <row r="33" spans="1:10" ht="15">
      <c r="A33" s="290" t="s">
        <v>108</v>
      </c>
      <c r="B33" s="71"/>
      <c r="C33" s="71"/>
      <c r="D33" s="170">
        <v>12488</v>
      </c>
      <c r="E33" s="71"/>
      <c r="F33" s="170">
        <v>12512</v>
      </c>
      <c r="G33" s="71"/>
      <c r="J33" s="263"/>
    </row>
    <row r="34" spans="1:10" ht="15">
      <c r="A34" s="58" t="s">
        <v>109</v>
      </c>
      <c r="B34" s="71"/>
      <c r="D34" s="170">
        <f>511285</f>
        <v>511285</v>
      </c>
      <c r="E34" s="71"/>
      <c r="F34" s="170">
        <v>444634</v>
      </c>
      <c r="G34" s="71"/>
      <c r="H34" s="124"/>
      <c r="J34" s="263"/>
    </row>
    <row r="35" spans="1:10" ht="14.25">
      <c r="A35" s="49"/>
      <c r="B35" s="56"/>
      <c r="C35" s="71">
        <v>27</v>
      </c>
      <c r="D35" s="72">
        <f>SUM(D31:D34)</f>
        <v>706073</v>
      </c>
      <c r="E35" s="59"/>
      <c r="F35" s="72">
        <f>SUM(F31:F34)</f>
        <v>646975</v>
      </c>
      <c r="G35" s="59"/>
    </row>
    <row r="36" spans="1:10" ht="9" customHeight="1">
      <c r="A36" s="49"/>
      <c r="B36" s="56"/>
      <c r="C36" s="59"/>
      <c r="D36" s="73"/>
      <c r="E36" s="59"/>
      <c r="F36" s="73"/>
      <c r="G36" s="59"/>
    </row>
    <row r="37" spans="1:10" ht="14.25">
      <c r="A37" s="74" t="s">
        <v>110</v>
      </c>
      <c r="B37" s="56"/>
      <c r="C37" s="59"/>
      <c r="D37" s="75">
        <f>12057</f>
        <v>12057</v>
      </c>
      <c r="E37" s="59"/>
      <c r="F37" s="75">
        <v>11893</v>
      </c>
      <c r="G37" s="59"/>
    </row>
    <row r="38" spans="1:10" ht="7.5" customHeight="1">
      <c r="A38" s="74"/>
      <c r="B38" s="56"/>
      <c r="C38" s="59"/>
      <c r="D38" s="73"/>
      <c r="E38" s="59"/>
      <c r="F38" s="73"/>
      <c r="G38" s="59"/>
    </row>
    <row r="39" spans="1:10" ht="14.25">
      <c r="A39" s="76" t="s">
        <v>111</v>
      </c>
      <c r="B39" s="56"/>
      <c r="C39" s="59">
        <v>27</v>
      </c>
      <c r="D39" s="75">
        <f>D37+D35</f>
        <v>718130</v>
      </c>
      <c r="E39" s="59"/>
      <c r="F39" s="75">
        <f>F37+F35</f>
        <v>658868</v>
      </c>
      <c r="G39" s="59"/>
    </row>
    <row r="40" spans="1:10" ht="9" customHeight="1">
      <c r="A40" s="76"/>
      <c r="B40" s="56"/>
      <c r="C40" s="59"/>
      <c r="D40" s="73"/>
      <c r="E40" s="59"/>
      <c r="F40" s="73"/>
      <c r="G40" s="59"/>
    </row>
    <row r="41" spans="1:10" ht="15">
      <c r="A41" s="77" t="s">
        <v>112</v>
      </c>
      <c r="B41" s="56"/>
      <c r="C41" s="56"/>
      <c r="D41" s="67"/>
      <c r="E41" s="56"/>
      <c r="F41" s="67"/>
      <c r="G41" s="56"/>
    </row>
    <row r="42" spans="1:10" ht="15">
      <c r="A42" s="49" t="s">
        <v>113</v>
      </c>
      <c r="B42" s="71"/>
      <c r="C42" s="71"/>
      <c r="D42" s="67"/>
      <c r="E42" s="71"/>
      <c r="F42" s="67"/>
      <c r="G42" s="71"/>
    </row>
    <row r="43" spans="1:10" ht="15">
      <c r="A43" s="58" t="s">
        <v>114</v>
      </c>
      <c r="B43" s="71"/>
      <c r="C43" s="71">
        <v>28</v>
      </c>
      <c r="D43" s="60">
        <v>39488</v>
      </c>
      <c r="E43" s="71"/>
      <c r="F43" s="60">
        <v>42907</v>
      </c>
      <c r="G43" s="71"/>
    </row>
    <row r="44" spans="1:10" ht="15">
      <c r="A44" s="61" t="s">
        <v>115</v>
      </c>
      <c r="B44" s="71"/>
      <c r="C44" s="71"/>
      <c r="D44" s="60">
        <f>5832-1</f>
        <v>5831</v>
      </c>
      <c r="E44" s="71"/>
      <c r="F44" s="60">
        <v>8472</v>
      </c>
      <c r="G44" s="71"/>
    </row>
    <row r="45" spans="1:10" ht="15">
      <c r="A45" s="61" t="s">
        <v>116</v>
      </c>
      <c r="B45" s="71"/>
      <c r="C45" s="71">
        <v>29</v>
      </c>
      <c r="D45" s="60">
        <v>24137</v>
      </c>
      <c r="E45" s="71"/>
      <c r="F45" s="60">
        <v>10210</v>
      </c>
      <c r="G45" s="71"/>
    </row>
    <row r="46" spans="1:10" ht="15">
      <c r="A46" s="58" t="s">
        <v>117</v>
      </c>
      <c r="B46" s="71"/>
      <c r="C46" s="71">
        <v>30</v>
      </c>
      <c r="D46" s="60">
        <v>6556</v>
      </c>
      <c r="E46" s="71"/>
      <c r="F46" s="60">
        <v>7622</v>
      </c>
      <c r="G46" s="71"/>
      <c r="H46" s="124"/>
    </row>
    <row r="47" spans="1:10" ht="15">
      <c r="A47" s="78" t="s">
        <v>118</v>
      </c>
      <c r="B47" s="71"/>
      <c r="C47" s="71">
        <v>31</v>
      </c>
      <c r="D47" s="60">
        <v>52346</v>
      </c>
      <c r="E47" s="71"/>
      <c r="F47" s="60">
        <v>38589</v>
      </c>
      <c r="G47" s="71"/>
    </row>
    <row r="48" spans="1:10" ht="15">
      <c r="A48" s="78" t="s">
        <v>119</v>
      </c>
      <c r="B48" s="71"/>
      <c r="C48" s="71">
        <v>32</v>
      </c>
      <c r="D48" s="60">
        <v>6155</v>
      </c>
      <c r="E48" s="71"/>
      <c r="F48" s="60">
        <v>6783</v>
      </c>
      <c r="G48" s="71"/>
    </row>
    <row r="49" spans="1:11" ht="15">
      <c r="A49" s="58" t="s">
        <v>120</v>
      </c>
      <c r="B49" s="71"/>
      <c r="C49" s="71">
        <v>33</v>
      </c>
      <c r="D49" s="60">
        <v>6594</v>
      </c>
      <c r="E49" s="71"/>
      <c r="F49" s="60">
        <v>7635</v>
      </c>
      <c r="G49" s="71"/>
    </row>
    <row r="50" spans="1:11" ht="15">
      <c r="A50" s="64"/>
      <c r="B50" s="56"/>
      <c r="C50" s="71"/>
      <c r="D50" s="254">
        <f>SUM(D43:D49)</f>
        <v>141107</v>
      </c>
      <c r="E50" s="71"/>
      <c r="F50" s="254">
        <f>SUM(F43:F49)</f>
        <v>122218</v>
      </c>
      <c r="G50" s="71"/>
      <c r="H50" s="79"/>
    </row>
    <row r="51" spans="1:11" ht="14.25" customHeight="1"/>
    <row r="52" spans="1:11" ht="15">
      <c r="A52" s="49" t="s">
        <v>121</v>
      </c>
      <c r="B52" s="80"/>
      <c r="C52" s="80"/>
      <c r="D52" s="81"/>
      <c r="E52" s="80"/>
      <c r="F52" s="81"/>
      <c r="G52" s="80"/>
    </row>
    <row r="53" spans="1:11" s="124" customFormat="1" ht="15">
      <c r="A53" s="78" t="s">
        <v>122</v>
      </c>
      <c r="B53" s="59"/>
      <c r="C53" s="59">
        <v>34</v>
      </c>
      <c r="D53" s="60">
        <v>146629</v>
      </c>
      <c r="E53" s="59"/>
      <c r="F53" s="60">
        <v>217392</v>
      </c>
      <c r="G53" s="59"/>
    </row>
    <row r="54" spans="1:11" ht="15">
      <c r="A54" s="78" t="s">
        <v>123</v>
      </c>
      <c r="B54" s="59"/>
      <c r="C54" s="59">
        <v>28</v>
      </c>
      <c r="D54" s="60">
        <v>9754</v>
      </c>
      <c r="E54" s="59"/>
      <c r="F54" s="60">
        <v>9467</v>
      </c>
      <c r="G54" s="59"/>
    </row>
    <row r="55" spans="1:11" ht="15">
      <c r="A55" s="78" t="s">
        <v>124</v>
      </c>
      <c r="B55" s="59"/>
      <c r="C55" s="59">
        <v>35</v>
      </c>
      <c r="D55" s="60">
        <v>176555</v>
      </c>
      <c r="E55" s="59"/>
      <c r="F55" s="60">
        <v>143480</v>
      </c>
      <c r="G55" s="59"/>
    </row>
    <row r="56" spans="1:11" ht="15">
      <c r="A56" s="78" t="s">
        <v>125</v>
      </c>
      <c r="B56" s="59"/>
      <c r="C56" s="59">
        <v>36</v>
      </c>
      <c r="D56" s="60">
        <v>4782</v>
      </c>
      <c r="E56" s="125"/>
      <c r="F56" s="60">
        <v>3700</v>
      </c>
      <c r="G56" s="125"/>
      <c r="H56" s="62"/>
      <c r="I56" s="62"/>
    </row>
    <row r="57" spans="1:11" ht="15">
      <c r="A57" s="78" t="s">
        <v>126</v>
      </c>
      <c r="B57" s="59"/>
      <c r="C57" s="59">
        <v>37</v>
      </c>
      <c r="D57" s="60">
        <v>1875</v>
      </c>
      <c r="E57" s="59"/>
      <c r="F57" s="60">
        <v>6370</v>
      </c>
      <c r="G57" s="59"/>
    </row>
    <row r="58" spans="1:11" ht="15">
      <c r="A58" s="78" t="s">
        <v>127</v>
      </c>
      <c r="B58" s="59"/>
      <c r="C58" s="59">
        <v>31</v>
      </c>
      <c r="D58" s="60">
        <v>12912</v>
      </c>
      <c r="E58" s="59"/>
      <c r="F58" s="60">
        <v>11583</v>
      </c>
      <c r="G58" s="59"/>
    </row>
    <row r="59" spans="1:11" ht="15">
      <c r="A59" s="82" t="s">
        <v>128</v>
      </c>
      <c r="B59" s="59"/>
      <c r="C59" s="59">
        <v>38</v>
      </c>
      <c r="D59" s="60">
        <v>21293</v>
      </c>
      <c r="E59" s="59"/>
      <c r="F59" s="60">
        <v>17888</v>
      </c>
      <c r="G59" s="59"/>
      <c r="H59" s="62"/>
      <c r="I59" s="62"/>
    </row>
    <row r="60" spans="1:11" ht="15">
      <c r="A60" s="78" t="s">
        <v>129</v>
      </c>
      <c r="B60" s="59"/>
      <c r="C60" s="59">
        <v>39</v>
      </c>
      <c r="D60" s="60">
        <v>8489</v>
      </c>
      <c r="E60" s="59"/>
      <c r="F60" s="60">
        <v>7039</v>
      </c>
      <c r="G60" s="59"/>
    </row>
    <row r="61" spans="1:11" ht="15">
      <c r="A61" s="78" t="s">
        <v>130</v>
      </c>
      <c r="B61" s="59"/>
      <c r="C61" s="59">
        <v>40</v>
      </c>
      <c r="D61" s="60">
        <v>14273</v>
      </c>
      <c r="E61" s="59"/>
      <c r="F61" s="60">
        <v>6973</v>
      </c>
      <c r="G61" s="59"/>
      <c r="K61" s="79"/>
    </row>
    <row r="62" spans="1:11" ht="14.25">
      <c r="A62" s="49"/>
      <c r="B62" s="56"/>
      <c r="C62" s="56"/>
      <c r="D62" s="72">
        <f>SUM(D53:D61)</f>
        <v>396562</v>
      </c>
      <c r="E62" s="56"/>
      <c r="F62" s="72">
        <f>SUM(F53:F61)</f>
        <v>423892</v>
      </c>
      <c r="G62" s="56"/>
      <c r="H62" s="79"/>
    </row>
    <row r="63" spans="1:11" ht="7.5" customHeight="1">
      <c r="A63" s="49"/>
      <c r="B63" s="56"/>
      <c r="C63" s="56"/>
      <c r="D63" s="73"/>
      <c r="E63" s="56"/>
      <c r="F63" s="73"/>
      <c r="G63" s="56"/>
    </row>
    <row r="64" spans="1:11" ht="14.25">
      <c r="A64" s="77" t="s">
        <v>131</v>
      </c>
      <c r="B64" s="56"/>
      <c r="C64" s="56"/>
      <c r="D64" s="75">
        <f>D50+D62</f>
        <v>537669</v>
      </c>
      <c r="E64" s="56"/>
      <c r="F64" s="75">
        <f>F50+F62</f>
        <v>546110</v>
      </c>
      <c r="G64" s="56"/>
      <c r="H64" s="79"/>
    </row>
    <row r="65" spans="1:10" ht="6.75" customHeight="1">
      <c r="A65" s="83"/>
      <c r="B65" s="56"/>
      <c r="C65" s="56"/>
      <c r="D65" s="73"/>
      <c r="E65" s="56"/>
      <c r="F65" s="73"/>
      <c r="G65" s="56"/>
    </row>
    <row r="66" spans="1:10" ht="15" thickBot="1">
      <c r="A66" s="49" t="s">
        <v>132</v>
      </c>
      <c r="B66" s="56"/>
      <c r="C66" s="56"/>
      <c r="D66" s="68">
        <f>D64+D39</f>
        <v>1255799</v>
      </c>
      <c r="E66" s="56"/>
      <c r="F66" s="68">
        <f>F64+F39</f>
        <v>1204978</v>
      </c>
      <c r="G66" s="56"/>
    </row>
    <row r="67" spans="1:10" ht="15.75" thickTop="1">
      <c r="A67" s="58"/>
      <c r="B67" s="59"/>
      <c r="C67" s="84"/>
      <c r="D67" s="129"/>
      <c r="E67" s="84"/>
      <c r="F67" s="129"/>
      <c r="G67" s="84"/>
      <c r="J67" s="79"/>
    </row>
    <row r="68" spans="1:10" ht="15">
      <c r="A68" s="58"/>
      <c r="B68" s="59"/>
      <c r="C68" s="84"/>
      <c r="D68" s="129"/>
      <c r="E68" s="84"/>
      <c r="F68" s="129"/>
      <c r="G68" s="84"/>
    </row>
    <row r="69" spans="1:10" ht="15">
      <c r="A69" s="33" t="s">
        <v>81</v>
      </c>
      <c r="B69" s="59"/>
      <c r="C69" s="84"/>
      <c r="D69" s="129"/>
      <c r="E69" s="84"/>
      <c r="F69" s="129"/>
      <c r="G69" s="84"/>
    </row>
    <row r="70" spans="1:10" ht="15">
      <c r="A70" s="58"/>
      <c r="B70" s="59"/>
      <c r="C70" s="84"/>
      <c r="D70" s="129"/>
      <c r="E70" s="84"/>
      <c r="F70" s="129"/>
      <c r="G70" s="84"/>
    </row>
    <row r="71" spans="1:10" ht="15">
      <c r="A71" s="85"/>
      <c r="B71" s="59"/>
      <c r="C71" s="86"/>
      <c r="D71" s="87"/>
      <c r="E71" s="86"/>
      <c r="F71" s="87"/>
      <c r="G71" s="86"/>
    </row>
    <row r="72" spans="1:10" ht="17.25" customHeight="1">
      <c r="A72" s="40"/>
      <c r="B72" s="40"/>
      <c r="C72" s="40"/>
      <c r="D72" s="88"/>
      <c r="E72" s="40"/>
      <c r="F72" s="88"/>
      <c r="G72" s="40"/>
    </row>
    <row r="73" spans="1:10" ht="8.25" customHeight="1">
      <c r="A73" s="40"/>
      <c r="B73" s="40"/>
      <c r="C73" s="40"/>
      <c r="D73" s="88"/>
      <c r="E73" s="40"/>
      <c r="F73" s="88"/>
      <c r="G73" s="40"/>
    </row>
    <row r="74" spans="1:10" s="1" customFormat="1" ht="15">
      <c r="A74" s="34" t="s">
        <v>20</v>
      </c>
      <c r="B74" s="5"/>
      <c r="C74" s="5"/>
      <c r="D74" s="89"/>
      <c r="E74" s="5"/>
      <c r="F74" s="89"/>
      <c r="G74" s="5"/>
    </row>
    <row r="75" spans="1:10" s="1" customFormat="1" ht="15">
      <c r="A75" s="35" t="s">
        <v>16</v>
      </c>
      <c r="B75" s="5"/>
      <c r="C75" s="5"/>
      <c r="D75" s="89"/>
      <c r="E75" s="5"/>
      <c r="F75" s="89"/>
      <c r="G75" s="5"/>
    </row>
    <row r="76" spans="1:10" s="1" customFormat="1" ht="9" customHeight="1">
      <c r="A76" s="35"/>
      <c r="B76" s="5"/>
      <c r="C76" s="5"/>
      <c r="D76" s="89"/>
      <c r="E76" s="5"/>
      <c r="F76" s="89"/>
      <c r="G76" s="5"/>
    </row>
    <row r="77" spans="1:10" s="1" customFormat="1" ht="7.5" customHeight="1">
      <c r="A77" s="35"/>
      <c r="B77" s="5"/>
      <c r="C77" s="5"/>
      <c r="D77" s="89"/>
      <c r="E77" s="5"/>
      <c r="F77" s="89"/>
      <c r="G77" s="5"/>
    </row>
    <row r="78" spans="1:10" s="1" customFormat="1" ht="15">
      <c r="A78" s="36" t="s">
        <v>82</v>
      </c>
      <c r="B78" s="5"/>
      <c r="C78" s="5"/>
      <c r="D78" s="89"/>
      <c r="E78" s="5"/>
      <c r="F78" s="89"/>
      <c r="G78" s="5"/>
    </row>
    <row r="79" spans="1:10" s="1" customFormat="1" ht="15">
      <c r="A79" s="37" t="s">
        <v>25</v>
      </c>
      <c r="B79" s="5"/>
      <c r="C79" s="5"/>
      <c r="D79" s="89"/>
      <c r="E79" s="5"/>
      <c r="F79" s="89"/>
      <c r="G79" s="5"/>
    </row>
    <row r="80" spans="1:10" s="1" customFormat="1" ht="10.5" customHeight="1">
      <c r="A80" s="38"/>
      <c r="B80" s="5"/>
      <c r="C80" s="5"/>
      <c r="D80" s="89"/>
      <c r="E80" s="5"/>
      <c r="F80" s="89"/>
      <c r="G80" s="5"/>
    </row>
    <row r="81" spans="1:1" ht="15">
      <c r="A81" s="39" t="s">
        <v>26</v>
      </c>
    </row>
    <row r="82" spans="1:1" ht="15">
      <c r="A82" s="131" t="s">
        <v>27</v>
      </c>
    </row>
    <row r="83" spans="1:1" ht="15">
      <c r="A83" s="287"/>
    </row>
    <row r="84" spans="1:1" ht="15">
      <c r="A84" s="90"/>
    </row>
    <row r="85" spans="1:1" ht="15">
      <c r="A85" s="90"/>
    </row>
    <row r="86" spans="1:1" ht="15">
      <c r="A86" s="90"/>
    </row>
  </sheetData>
  <mergeCells count="3">
    <mergeCell ref="C4:C5"/>
    <mergeCell ref="F4:F5"/>
    <mergeCell ref="D4:D5"/>
  </mergeCells>
  <pageMargins left="0.70866141732283472" right="0.70866141732283472" top="0.47244094488188981" bottom="0.47244094488188981" header="0.31496062992125984" footer="0.31496062992125984"/>
  <pageSetup paperSize="9" scale="66" orientation="portrait" r:id="rId1"/>
  <headerFooter alignWithMargins="0">
    <oddFooter>&amp;R&amp;"Times New Roman Cyr,Regular"2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80"/>
  <sheetViews>
    <sheetView view="pageBreakPreview" zoomScale="86" zoomScaleNormal="100" zoomScaleSheetLayoutView="86" workbookViewId="0"/>
  </sheetViews>
  <sheetFormatPr defaultColWidth="2.5703125" defaultRowHeight="15.75"/>
  <cols>
    <col min="1" max="1" width="85.28515625" style="110" customWidth="1"/>
    <col min="2" max="2" width="13.7109375" style="104" customWidth="1"/>
    <col min="3" max="3" width="13.5703125" style="104" customWidth="1"/>
    <col min="4" max="4" width="2.28515625" style="104" customWidth="1"/>
    <col min="5" max="5" width="13.5703125" style="104" customWidth="1"/>
    <col min="6" max="6" width="8.7109375" style="104" bestFit="1" customWidth="1"/>
    <col min="7" max="29" width="11.5703125" style="94" customWidth="1"/>
    <col min="30" max="16384" width="2.5703125" style="94"/>
  </cols>
  <sheetData>
    <row r="1" spans="1:7" s="91" customFormat="1" ht="15">
      <c r="A1" s="119" t="s">
        <v>14</v>
      </c>
      <c r="B1" s="135"/>
      <c r="C1" s="135"/>
      <c r="D1" s="135"/>
      <c r="E1" s="135"/>
      <c r="F1" s="136"/>
    </row>
    <row r="2" spans="1:7" s="92" customFormat="1" ht="15">
      <c r="A2" s="120" t="s">
        <v>43</v>
      </c>
      <c r="B2" s="137"/>
      <c r="C2" s="137"/>
      <c r="D2" s="137"/>
      <c r="E2" s="137"/>
      <c r="F2" s="136"/>
    </row>
    <row r="3" spans="1:7" s="92" customFormat="1" ht="15">
      <c r="A3" s="49" t="s">
        <v>44</v>
      </c>
      <c r="B3" s="138"/>
      <c r="C3" s="138"/>
      <c r="D3" s="138"/>
      <c r="E3" s="138"/>
      <c r="F3" s="138"/>
    </row>
    <row r="4" spans="1:7" ht="45" customHeight="1">
      <c r="B4" s="139" t="s">
        <v>83</v>
      </c>
      <c r="C4" s="307">
        <v>2022</v>
      </c>
      <c r="D4" s="278"/>
      <c r="E4" s="307">
        <v>2021</v>
      </c>
      <c r="F4" s="93"/>
    </row>
    <row r="5" spans="1:7" ht="14.25" customHeight="1">
      <c r="A5" s="140"/>
      <c r="B5" s="95"/>
      <c r="C5" s="106" t="s">
        <v>0</v>
      </c>
      <c r="D5" s="278"/>
      <c r="E5" s="106" t="s">
        <v>0</v>
      </c>
      <c r="F5" s="93"/>
    </row>
    <row r="6" spans="1:7" ht="20.25">
      <c r="A6" s="140"/>
      <c r="B6" s="95"/>
      <c r="C6" s="96"/>
      <c r="D6" s="95"/>
      <c r="E6" s="96"/>
      <c r="F6" s="93"/>
    </row>
    <row r="7" spans="1:7" ht="15">
      <c r="A7" s="141" t="s">
        <v>135</v>
      </c>
      <c r="B7" s="97"/>
      <c r="C7" s="103"/>
      <c r="D7" s="97"/>
      <c r="E7" s="103"/>
      <c r="F7" s="98"/>
    </row>
    <row r="8" spans="1:7" ht="15">
      <c r="A8" s="142" t="s">
        <v>136</v>
      </c>
      <c r="B8" s="134"/>
      <c r="C8" s="116">
        <v>1930324</v>
      </c>
      <c r="D8" s="97"/>
      <c r="E8" s="116">
        <v>1656161</v>
      </c>
      <c r="F8" s="116"/>
      <c r="G8" s="98"/>
    </row>
    <row r="9" spans="1:7" ht="15">
      <c r="A9" s="142" t="s">
        <v>137</v>
      </c>
      <c r="B9" s="134"/>
      <c r="C9" s="116">
        <v>-1603663</v>
      </c>
      <c r="D9" s="97"/>
      <c r="E9" s="116">
        <v>-1504805</v>
      </c>
      <c r="F9" s="116"/>
      <c r="G9" s="98"/>
    </row>
    <row r="10" spans="1:7" ht="15">
      <c r="A10" s="142" t="s">
        <v>138</v>
      </c>
      <c r="B10" s="134"/>
      <c r="C10" s="116">
        <v>-141810</v>
      </c>
      <c r="D10" s="97"/>
      <c r="E10" s="116">
        <v>-146239</v>
      </c>
      <c r="F10" s="116"/>
      <c r="G10" s="98"/>
    </row>
    <row r="11" spans="1:7" s="99" customFormat="1" ht="15">
      <c r="A11" s="142" t="s">
        <v>139</v>
      </c>
      <c r="B11" s="134"/>
      <c r="C11" s="116">
        <v>-65217</v>
      </c>
      <c r="D11" s="97"/>
      <c r="E11" s="116">
        <v>-74454</v>
      </c>
      <c r="F11" s="116"/>
      <c r="G11" s="98"/>
    </row>
    <row r="12" spans="1:7" s="99" customFormat="1" ht="15">
      <c r="A12" s="142" t="s">
        <v>140</v>
      </c>
      <c r="B12" s="134"/>
      <c r="C12" s="116">
        <v>8796</v>
      </c>
      <c r="D12" s="97"/>
      <c r="E12" s="116">
        <v>9434</v>
      </c>
      <c r="F12" s="116"/>
      <c r="G12" s="98"/>
    </row>
    <row r="13" spans="1:7" s="99" customFormat="1" ht="15">
      <c r="A13" s="142" t="s">
        <v>141</v>
      </c>
      <c r="B13" s="134"/>
      <c r="C13" s="116">
        <v>-9905</v>
      </c>
      <c r="D13" s="97"/>
      <c r="E13" s="116">
        <v>-7937</v>
      </c>
      <c r="F13" s="116"/>
      <c r="G13" s="98"/>
    </row>
    <row r="14" spans="1:7" s="99" customFormat="1" ht="15">
      <c r="A14" s="142" t="s">
        <v>142</v>
      </c>
      <c r="B14" s="134"/>
      <c r="C14" s="116">
        <v>49</v>
      </c>
      <c r="D14" s="97"/>
      <c r="E14" s="116">
        <v>43</v>
      </c>
      <c r="F14" s="116"/>
      <c r="G14" s="98"/>
    </row>
    <row r="15" spans="1:7" s="99" customFormat="1" ht="15">
      <c r="A15" s="142" t="s">
        <v>143</v>
      </c>
      <c r="B15" s="134"/>
      <c r="C15" s="116">
        <v>-5921</v>
      </c>
      <c r="D15" s="97"/>
      <c r="E15" s="116">
        <v>-6600</v>
      </c>
      <c r="F15" s="116"/>
      <c r="G15" s="98"/>
    </row>
    <row r="16" spans="1:7" s="99" customFormat="1" ht="15">
      <c r="A16" s="142" t="s">
        <v>144</v>
      </c>
      <c r="B16" s="134"/>
      <c r="C16" s="116">
        <v>-1599</v>
      </c>
      <c r="D16" s="97"/>
      <c r="E16" s="116">
        <v>-548</v>
      </c>
      <c r="F16" s="116"/>
      <c r="G16" s="98"/>
    </row>
    <row r="17" spans="1:10" ht="15">
      <c r="A17" s="142" t="s">
        <v>145</v>
      </c>
      <c r="B17" s="134"/>
      <c r="C17" s="116">
        <v>-1455</v>
      </c>
      <c r="D17" s="97"/>
      <c r="E17" s="116">
        <v>-1018</v>
      </c>
      <c r="F17" s="116"/>
      <c r="G17" s="98"/>
      <c r="H17" s="143"/>
      <c r="I17" s="143"/>
      <c r="J17" s="143"/>
    </row>
    <row r="18" spans="1:10" s="99" customFormat="1" ht="15">
      <c r="A18" s="141" t="s">
        <v>146</v>
      </c>
      <c r="B18" s="97"/>
      <c r="C18" s="100">
        <f>SUM(C8:C17)</f>
        <v>109599</v>
      </c>
      <c r="D18" s="97"/>
      <c r="E18" s="100">
        <f>SUM(E8:E17)</f>
        <v>-75963</v>
      </c>
      <c r="F18" s="144"/>
    </row>
    <row r="19" spans="1:10" s="99" customFormat="1" ht="15">
      <c r="A19" s="141"/>
      <c r="B19" s="97"/>
      <c r="C19" s="103"/>
      <c r="D19" s="97"/>
      <c r="E19" s="103"/>
      <c r="F19" s="98"/>
    </row>
    <row r="20" spans="1:10" s="99" customFormat="1" ht="15">
      <c r="A20" s="145" t="s">
        <v>147</v>
      </c>
      <c r="B20" s="97"/>
      <c r="C20" s="103"/>
      <c r="D20" s="97"/>
      <c r="E20" s="103"/>
      <c r="F20" s="98"/>
    </row>
    <row r="21" spans="1:10" ht="15">
      <c r="A21" s="142" t="s">
        <v>148</v>
      </c>
      <c r="B21" s="134"/>
      <c r="C21" s="116">
        <v>-19084</v>
      </c>
      <c r="D21" s="97"/>
      <c r="E21" s="116">
        <v>-20349</v>
      </c>
      <c r="F21" s="144"/>
      <c r="G21" s="98"/>
    </row>
    <row r="22" spans="1:10" ht="15">
      <c r="A22" s="146" t="s">
        <v>149</v>
      </c>
      <c r="B22" s="171"/>
      <c r="C22" s="116">
        <v>1922</v>
      </c>
      <c r="D22" s="97"/>
      <c r="E22" s="116">
        <v>1055</v>
      </c>
      <c r="F22" s="144"/>
      <c r="G22" s="98"/>
    </row>
    <row r="23" spans="1:10" ht="15">
      <c r="A23" s="142" t="s">
        <v>150</v>
      </c>
      <c r="B23" s="134"/>
      <c r="C23" s="116">
        <v>-4135</v>
      </c>
      <c r="D23" s="97"/>
      <c r="E23" s="116">
        <v>-6761</v>
      </c>
      <c r="F23" s="144"/>
      <c r="G23" s="98"/>
    </row>
    <row r="24" spans="1:10" ht="15">
      <c r="A24" s="142" t="s">
        <v>151</v>
      </c>
      <c r="B24" s="134"/>
      <c r="C24" s="116">
        <v>0</v>
      </c>
      <c r="D24" s="97"/>
      <c r="E24" s="116">
        <v>1952</v>
      </c>
      <c r="F24" s="144"/>
      <c r="G24" s="98"/>
    </row>
    <row r="25" spans="1:10" ht="15">
      <c r="A25" s="142" t="s">
        <v>152</v>
      </c>
      <c r="B25" s="134"/>
      <c r="C25" s="116">
        <v>-675</v>
      </c>
      <c r="D25" s="97"/>
      <c r="E25" s="116">
        <v>-22338</v>
      </c>
      <c r="F25" s="144"/>
      <c r="G25" s="98"/>
    </row>
    <row r="26" spans="1:10" ht="15">
      <c r="A26" s="142" t="s">
        <v>153</v>
      </c>
      <c r="B26" s="134"/>
      <c r="C26" s="116">
        <v>628</v>
      </c>
      <c r="D26" s="97"/>
      <c r="E26" s="116">
        <v>2040</v>
      </c>
      <c r="F26" s="144"/>
      <c r="G26" s="98"/>
    </row>
    <row r="27" spans="1:10" ht="15">
      <c r="A27" s="309" t="s">
        <v>154</v>
      </c>
      <c r="B27" s="134"/>
      <c r="C27" s="116">
        <v>-2338</v>
      </c>
      <c r="D27" s="97"/>
      <c r="E27" s="116">
        <v>-2338</v>
      </c>
      <c r="F27" s="144"/>
      <c r="G27" s="98"/>
    </row>
    <row r="28" spans="1:10" ht="15">
      <c r="A28" s="142" t="s">
        <v>155</v>
      </c>
      <c r="B28" s="134"/>
      <c r="C28" s="116">
        <v>1215</v>
      </c>
      <c r="D28" s="97"/>
      <c r="E28" s="116">
        <v>0</v>
      </c>
      <c r="F28" s="144"/>
      <c r="G28" s="98"/>
    </row>
    <row r="29" spans="1:10" ht="15">
      <c r="A29" s="142" t="s">
        <v>156</v>
      </c>
      <c r="B29" s="134"/>
      <c r="C29" s="116">
        <v>33</v>
      </c>
      <c r="D29" s="97"/>
      <c r="E29" s="116">
        <v>451</v>
      </c>
      <c r="F29" s="144"/>
      <c r="G29" s="98"/>
    </row>
    <row r="30" spans="1:10" ht="18" customHeight="1">
      <c r="A30" s="142" t="s">
        <v>157</v>
      </c>
      <c r="B30" s="134"/>
      <c r="C30" s="116">
        <v>399</v>
      </c>
      <c r="D30" s="97"/>
      <c r="E30" s="116">
        <v>-1152</v>
      </c>
      <c r="F30" s="144"/>
      <c r="G30" s="98"/>
    </row>
    <row r="31" spans="1:10" ht="15">
      <c r="A31" s="142" t="s">
        <v>158</v>
      </c>
      <c r="B31" s="147"/>
      <c r="C31" s="305">
        <v>-16480</v>
      </c>
      <c r="D31" s="147"/>
      <c r="E31" s="116">
        <v>-20800</v>
      </c>
      <c r="F31" s="144"/>
      <c r="G31" s="98"/>
    </row>
    <row r="32" spans="1:10" ht="15">
      <c r="A32" s="142" t="s">
        <v>159</v>
      </c>
      <c r="B32" s="147"/>
      <c r="C32" s="305">
        <v>0</v>
      </c>
      <c r="D32" s="147"/>
      <c r="E32" s="305">
        <v>213</v>
      </c>
      <c r="F32" s="144"/>
      <c r="G32" s="98"/>
    </row>
    <row r="33" spans="1:7" ht="15">
      <c r="A33" s="142" t="s">
        <v>160</v>
      </c>
      <c r="B33" s="147"/>
      <c r="C33" s="305">
        <v>-10860</v>
      </c>
      <c r="D33" s="147"/>
      <c r="E33" s="305">
        <v>-8421</v>
      </c>
      <c r="F33" s="144"/>
      <c r="G33" s="98"/>
    </row>
    <row r="34" spans="1:7" ht="15">
      <c r="A34" s="146" t="s">
        <v>161</v>
      </c>
      <c r="B34" s="134"/>
      <c r="C34" s="116">
        <v>-13500</v>
      </c>
      <c r="D34" s="97"/>
      <c r="E34" s="305">
        <v>-8010</v>
      </c>
      <c r="F34" s="144"/>
      <c r="G34" s="98"/>
    </row>
    <row r="35" spans="1:7" ht="15">
      <c r="A35" s="142" t="s">
        <v>162</v>
      </c>
      <c r="B35" s="134"/>
      <c r="C35" s="116">
        <v>684</v>
      </c>
      <c r="D35" s="97"/>
      <c r="E35" s="116">
        <v>10795</v>
      </c>
      <c r="F35" s="144"/>
      <c r="G35" s="98"/>
    </row>
    <row r="36" spans="1:7" ht="15">
      <c r="A36" s="146" t="s">
        <v>163</v>
      </c>
      <c r="B36" s="134"/>
      <c r="C36" s="116">
        <v>-1962</v>
      </c>
      <c r="D36" s="97"/>
      <c r="E36" s="116">
        <v>-1367</v>
      </c>
      <c r="F36" s="144"/>
      <c r="G36" s="98"/>
    </row>
    <row r="37" spans="1:7" ht="15">
      <c r="A37" s="142" t="s">
        <v>164</v>
      </c>
      <c r="B37" s="134"/>
      <c r="C37" s="306">
        <v>4</v>
      </c>
      <c r="D37" s="97"/>
      <c r="E37" s="116">
        <v>4129</v>
      </c>
      <c r="F37" s="144"/>
      <c r="G37" s="98"/>
    </row>
    <row r="38" spans="1:7" ht="15">
      <c r="A38" s="142" t="s">
        <v>165</v>
      </c>
      <c r="B38" s="134"/>
      <c r="C38" s="116">
        <v>965</v>
      </c>
      <c r="D38" s="97"/>
      <c r="E38" s="306">
        <v>2806</v>
      </c>
      <c r="F38" s="144"/>
      <c r="G38" s="98"/>
    </row>
    <row r="39" spans="1:7" ht="15">
      <c r="A39" s="142" t="s">
        <v>166</v>
      </c>
      <c r="B39" s="134"/>
      <c r="C39" s="116">
        <v>0</v>
      </c>
      <c r="D39" s="97"/>
      <c r="E39" s="116">
        <v>0</v>
      </c>
      <c r="F39" s="144"/>
      <c r="G39" s="98"/>
    </row>
    <row r="40" spans="1:7" ht="15">
      <c r="A40" s="142" t="s">
        <v>167</v>
      </c>
      <c r="B40" s="134"/>
      <c r="C40" s="116">
        <v>13</v>
      </c>
      <c r="D40" s="97"/>
      <c r="E40" s="116">
        <v>30</v>
      </c>
      <c r="F40" s="144"/>
      <c r="G40" s="98"/>
    </row>
    <row r="41" spans="1:7" ht="15">
      <c r="A41" s="141" t="s">
        <v>168</v>
      </c>
      <c r="B41" s="148"/>
      <c r="C41" s="100">
        <f>SUM(C21:C40)</f>
        <v>-63171</v>
      </c>
      <c r="D41" s="97"/>
      <c r="E41" s="100">
        <f>SUM(E21:E40)</f>
        <v>-68065</v>
      </c>
      <c r="F41" s="149"/>
    </row>
    <row r="42" spans="1:7" ht="15">
      <c r="A42" s="142"/>
      <c r="B42" s="97"/>
      <c r="C42" s="103"/>
      <c r="D42" s="97"/>
      <c r="E42" s="103"/>
      <c r="F42" s="98"/>
    </row>
    <row r="43" spans="1:7" ht="15">
      <c r="A43" s="145" t="s">
        <v>169</v>
      </c>
      <c r="B43" s="97"/>
      <c r="C43" s="150"/>
      <c r="D43" s="97"/>
      <c r="E43" s="150"/>
      <c r="F43" s="149"/>
    </row>
    <row r="44" spans="1:7" ht="30">
      <c r="A44" s="151" t="s">
        <v>170</v>
      </c>
      <c r="B44" s="134"/>
      <c r="C44" s="116">
        <v>12</v>
      </c>
      <c r="D44" s="97"/>
      <c r="E44" s="116">
        <v>19554</v>
      </c>
      <c r="F44" s="144"/>
      <c r="G44" s="98"/>
    </row>
    <row r="45" spans="1:7" ht="30">
      <c r="A45" s="151" t="s">
        <v>171</v>
      </c>
      <c r="B45" s="134"/>
      <c r="C45" s="116">
        <v>-83321</v>
      </c>
      <c r="D45" s="97"/>
      <c r="E45" s="116">
        <v>-27145</v>
      </c>
      <c r="F45" s="144"/>
      <c r="G45" s="98"/>
    </row>
    <row r="46" spans="1:7" ht="15">
      <c r="A46" s="151" t="s">
        <v>172</v>
      </c>
      <c r="B46" s="134"/>
      <c r="C46" s="116">
        <v>18999</v>
      </c>
      <c r="D46" s="97"/>
      <c r="E46" s="116">
        <v>16834</v>
      </c>
      <c r="F46" s="144"/>
      <c r="G46" s="98"/>
    </row>
    <row r="47" spans="1:7" ht="15">
      <c r="A47" s="151" t="s">
        <v>173</v>
      </c>
      <c r="B47" s="134"/>
      <c r="C47" s="116">
        <v>-12616</v>
      </c>
      <c r="D47" s="97"/>
      <c r="E47" s="116">
        <v>-19405</v>
      </c>
      <c r="F47" s="144"/>
      <c r="G47" s="98"/>
    </row>
    <row r="48" spans="1:7" ht="15" hidden="1">
      <c r="A48" s="151" t="s">
        <v>12</v>
      </c>
      <c r="B48" s="134"/>
      <c r="C48" s="116">
        <v>0</v>
      </c>
      <c r="D48" s="97"/>
      <c r="E48" s="116">
        <v>0</v>
      </c>
      <c r="F48" s="144"/>
      <c r="G48" s="98"/>
    </row>
    <row r="49" spans="1:11" ht="15">
      <c r="A49" s="142" t="s">
        <v>174</v>
      </c>
      <c r="B49" s="97"/>
      <c r="C49" s="116">
        <v>30950</v>
      </c>
      <c r="D49" s="97"/>
      <c r="E49" s="116">
        <v>193905</v>
      </c>
      <c r="F49" s="144"/>
      <c r="G49" s="98"/>
    </row>
    <row r="50" spans="1:11" ht="15">
      <c r="A50" s="262" t="s">
        <v>175</v>
      </c>
      <c r="B50" s="134"/>
      <c r="C50" s="116">
        <v>-114</v>
      </c>
      <c r="D50" s="97"/>
      <c r="E50" s="116">
        <v>-568</v>
      </c>
      <c r="F50" s="144"/>
      <c r="G50" s="98"/>
    </row>
    <row r="51" spans="1:11" ht="16.5" customHeight="1">
      <c r="A51" s="142" t="s">
        <v>176</v>
      </c>
      <c r="B51" s="134"/>
      <c r="C51" s="305">
        <v>-354</v>
      </c>
      <c r="D51" s="97"/>
      <c r="E51" s="305">
        <v>-1994</v>
      </c>
      <c r="F51" s="144"/>
      <c r="G51" s="98"/>
    </row>
    <row r="52" spans="1:11" s="99" customFormat="1" ht="15">
      <c r="A52" s="142" t="s">
        <v>177</v>
      </c>
      <c r="B52" s="134"/>
      <c r="C52" s="116">
        <v>-16032</v>
      </c>
      <c r="D52" s="97"/>
      <c r="E52" s="116">
        <v>-20477</v>
      </c>
      <c r="F52" s="144"/>
      <c r="G52" s="98"/>
    </row>
    <row r="53" spans="1:11" ht="15">
      <c r="A53" s="142" t="s">
        <v>178</v>
      </c>
      <c r="B53" s="134"/>
      <c r="C53" s="116">
        <v>-1919</v>
      </c>
      <c r="D53" s="97"/>
      <c r="E53" s="116">
        <v>-16628</v>
      </c>
      <c r="F53" s="144"/>
      <c r="G53" s="98"/>
    </row>
    <row r="54" spans="1:11" ht="15">
      <c r="A54" s="94" t="s">
        <v>179</v>
      </c>
      <c r="B54" s="134"/>
      <c r="C54" s="116">
        <v>-11</v>
      </c>
      <c r="D54" s="97"/>
      <c r="E54" s="116">
        <v>-63</v>
      </c>
      <c r="F54" s="144"/>
      <c r="G54" s="98"/>
    </row>
    <row r="55" spans="1:11" ht="15">
      <c r="A55" s="94" t="s">
        <v>180</v>
      </c>
      <c r="B55" s="134"/>
      <c r="C55" s="116">
        <v>34</v>
      </c>
      <c r="D55" s="97"/>
      <c r="E55" s="116">
        <v>81</v>
      </c>
      <c r="F55" s="144"/>
      <c r="G55" s="98"/>
    </row>
    <row r="56" spans="1:11" ht="15">
      <c r="A56" s="94" t="s">
        <v>181</v>
      </c>
      <c r="B56" s="134"/>
      <c r="C56" s="116">
        <v>79</v>
      </c>
      <c r="D56" s="97"/>
      <c r="E56" s="116">
        <v>12512</v>
      </c>
      <c r="F56" s="144"/>
      <c r="G56" s="98"/>
    </row>
    <row r="57" spans="1:11" ht="15">
      <c r="A57" s="152" t="s">
        <v>182</v>
      </c>
      <c r="B57" s="97"/>
      <c r="C57" s="100">
        <f>SUM(C44:C56)</f>
        <v>-64293</v>
      </c>
      <c r="D57" s="97"/>
      <c r="E57" s="100">
        <f>SUM(E44:E56)</f>
        <v>156606</v>
      </c>
      <c r="F57" s="153"/>
      <c r="I57" s="98"/>
      <c r="K57" s="98"/>
    </row>
    <row r="58" spans="1:11" ht="7.5" customHeight="1">
      <c r="A58" s="152"/>
      <c r="B58" s="97"/>
      <c r="C58" s="123"/>
      <c r="D58" s="97"/>
      <c r="E58" s="123"/>
      <c r="F58" s="153"/>
      <c r="I58" s="98"/>
      <c r="K58" s="98"/>
    </row>
    <row r="59" spans="1:11" s="99" customFormat="1" ht="27.75" customHeight="1">
      <c r="A59" s="279" t="s">
        <v>183</v>
      </c>
      <c r="B59" s="97"/>
      <c r="C59" s="101">
        <f>C18+C41+C57</f>
        <v>-17865</v>
      </c>
      <c r="D59" s="97"/>
      <c r="E59" s="101">
        <f>E18+E41+E57</f>
        <v>12578</v>
      </c>
      <c r="F59" s="153"/>
      <c r="G59" s="149"/>
      <c r="I59" s="98"/>
      <c r="K59" s="98"/>
    </row>
    <row r="60" spans="1:11" s="99" customFormat="1" ht="9.75" customHeight="1">
      <c r="A60" s="94"/>
      <c r="B60" s="97"/>
      <c r="C60" s="103"/>
      <c r="D60" s="97"/>
      <c r="E60" s="103"/>
      <c r="F60" s="153"/>
      <c r="I60" s="98"/>
      <c r="K60" s="98"/>
    </row>
    <row r="61" spans="1:11" ht="15">
      <c r="A61" s="94" t="s">
        <v>184</v>
      </c>
      <c r="B61" s="97"/>
      <c r="C61" s="116">
        <v>37717</v>
      </c>
      <c r="D61" s="97"/>
      <c r="E61" s="116">
        <v>25139</v>
      </c>
      <c r="F61" s="153"/>
      <c r="I61" s="98"/>
      <c r="K61" s="98"/>
    </row>
    <row r="62" spans="1:11" ht="9" customHeight="1">
      <c r="A62" s="94"/>
      <c r="B62" s="97"/>
      <c r="C62" s="154"/>
      <c r="D62" s="97"/>
      <c r="E62" s="154"/>
      <c r="F62" s="153"/>
      <c r="I62" s="98"/>
      <c r="K62" s="98"/>
    </row>
    <row r="63" spans="1:11" thickBot="1">
      <c r="A63" s="99" t="s">
        <v>185</v>
      </c>
      <c r="B63" s="97">
        <f>+SFP!C24</f>
        <v>26</v>
      </c>
      <c r="C63" s="102">
        <f>C61+C59</f>
        <v>19852</v>
      </c>
      <c r="D63" s="97"/>
      <c r="E63" s="102">
        <f>E61+E59</f>
        <v>37717</v>
      </c>
      <c r="F63" s="153"/>
      <c r="I63" s="98"/>
      <c r="K63" s="98"/>
    </row>
    <row r="64" spans="1:11" ht="16.5" thickTop="1">
      <c r="A64" s="133"/>
      <c r="B64" s="97"/>
      <c r="C64" s="163"/>
      <c r="D64" s="97"/>
      <c r="E64" s="163"/>
    </row>
    <row r="65" spans="1:6" ht="15">
      <c r="A65" s="320" t="str">
        <f>SFP!A69</f>
        <v>Noty na stronach od 5 do 149 stanowią integralną część skonsolidowanego sprawozdania finansowego.</v>
      </c>
      <c r="B65" s="320"/>
      <c r="C65" s="320"/>
      <c r="D65" s="320"/>
      <c r="E65" s="97"/>
    </row>
    <row r="66" spans="1:6" ht="15">
      <c r="A66" s="155"/>
      <c r="B66" s="97"/>
      <c r="C66" s="134"/>
      <c r="D66" s="97"/>
      <c r="E66" s="97"/>
    </row>
    <row r="67" spans="1:6" ht="15">
      <c r="A67" s="155"/>
      <c r="B67" s="97"/>
      <c r="C67" s="134"/>
      <c r="D67" s="97"/>
      <c r="E67" s="134"/>
    </row>
    <row r="68" spans="1:6" ht="15">
      <c r="A68" s="156" t="s">
        <v>20</v>
      </c>
      <c r="B68" s="97"/>
      <c r="C68" s="97"/>
      <c r="D68" s="97"/>
      <c r="E68" s="97"/>
    </row>
    <row r="69" spans="1:6" ht="15">
      <c r="A69" s="108" t="s">
        <v>186</v>
      </c>
      <c r="B69" s="97"/>
      <c r="C69" s="97"/>
      <c r="D69" s="97"/>
      <c r="E69" s="97"/>
    </row>
    <row r="70" spans="1:6" ht="15">
      <c r="A70" s="157"/>
      <c r="B70" s="97"/>
      <c r="C70" s="97"/>
      <c r="D70" s="97"/>
      <c r="E70" s="97"/>
    </row>
    <row r="71" spans="1:6" ht="15">
      <c r="A71" s="105" t="s">
        <v>82</v>
      </c>
      <c r="B71" s="97"/>
      <c r="C71" s="97"/>
      <c r="D71" s="97"/>
      <c r="E71" s="97"/>
    </row>
    <row r="72" spans="1:6" ht="15">
      <c r="A72" s="106" t="s">
        <v>25</v>
      </c>
      <c r="B72" s="97"/>
      <c r="C72" s="97"/>
      <c r="D72" s="97"/>
      <c r="E72" s="97"/>
    </row>
    <row r="73" spans="1:6" ht="15">
      <c r="A73" s="158"/>
      <c r="B73" s="97"/>
      <c r="C73" s="97"/>
      <c r="D73" s="97"/>
      <c r="E73" s="97"/>
    </row>
    <row r="74" spans="1:6" ht="15">
      <c r="A74" s="159" t="s">
        <v>26</v>
      </c>
      <c r="B74" s="160"/>
      <c r="C74" s="160"/>
      <c r="D74" s="160"/>
      <c r="E74" s="160"/>
      <c r="F74" s="161"/>
    </row>
    <row r="75" spans="1:6" ht="15">
      <c r="A75" s="162" t="s">
        <v>27</v>
      </c>
    </row>
    <row r="76" spans="1:6" ht="15">
      <c r="A76" s="143"/>
    </row>
    <row r="77" spans="1:6" ht="15">
      <c r="A77" s="107"/>
    </row>
    <row r="78" spans="1:6" ht="15">
      <c r="A78" s="108"/>
    </row>
    <row r="79" spans="1:6" ht="15">
      <c r="A79" s="109"/>
    </row>
    <row r="80" spans="1:6" ht="15">
      <c r="A80" s="109"/>
    </row>
  </sheetData>
  <mergeCells count="1">
    <mergeCell ref="A65:D65"/>
  </mergeCells>
  <pageMargins left="0.70866141732283472" right="0.70866141732283472" top="0.35433070866141736" bottom="0.43307086614173229" header="0.27559055118110237" footer="0.31496062992125984"/>
  <pageSetup paperSize="9" scale="66" firstPageNumber="3" orientation="portrait" blackAndWhite="1" useFirstPageNumber="1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84"/>
  <sheetViews>
    <sheetView view="pageBreakPreview" zoomScale="65" zoomScaleNormal="55" zoomScaleSheetLayoutView="65" workbookViewId="0"/>
  </sheetViews>
  <sheetFormatPr defaultColWidth="9.28515625" defaultRowHeight="16.5"/>
  <cols>
    <col min="1" max="1" width="88.7109375" style="200" customWidth="1"/>
    <col min="2" max="2" width="11.5703125" style="179" customWidth="1"/>
    <col min="3" max="3" width="13.7109375" style="179" customWidth="1"/>
    <col min="4" max="4" width="1" style="179" customWidth="1"/>
    <col min="5" max="5" width="13.42578125" style="179" customWidth="1"/>
    <col min="6" max="6" width="0.7109375" style="179" customWidth="1"/>
    <col min="7" max="7" width="13.5703125" style="179" customWidth="1"/>
    <col min="8" max="8" width="1" style="179" customWidth="1"/>
    <col min="9" max="9" width="15.7109375" style="179" customWidth="1"/>
    <col min="10" max="10" width="1" style="179" customWidth="1"/>
    <col min="11" max="11" width="17.5703125" style="179" customWidth="1"/>
    <col min="12" max="12" width="0.5703125" style="179" customWidth="1"/>
    <col min="13" max="13" width="20.28515625" style="179" customWidth="1"/>
    <col min="14" max="14" width="0.7109375" style="179" customWidth="1"/>
    <col min="15" max="15" width="20.7109375" style="179" customWidth="1"/>
    <col min="16" max="16" width="0.7109375" style="179" customWidth="1"/>
    <col min="17" max="17" width="19.7109375" style="179" customWidth="1"/>
    <col min="18" max="18" width="1.42578125" style="179" customWidth="1"/>
    <col min="19" max="19" width="13.7109375" style="179" customWidth="1"/>
    <col min="20" max="20" width="2.42578125" style="179" customWidth="1"/>
    <col min="21" max="21" width="20.42578125" style="203" customWidth="1"/>
    <col min="22" max="22" width="1.42578125" style="179" customWidth="1"/>
    <col min="23" max="23" width="18.7109375" style="179" customWidth="1"/>
    <col min="24" max="24" width="11.7109375" style="111" bestFit="1" customWidth="1"/>
    <col min="25" max="25" width="10.7109375" style="111" customWidth="1"/>
    <col min="26" max="27" width="9.7109375" style="111" bestFit="1" customWidth="1"/>
    <col min="28" max="16384" width="9.28515625" style="111"/>
  </cols>
  <sheetData>
    <row r="1" spans="1:24" ht="18" customHeight="1">
      <c r="A1" s="180" t="s">
        <v>14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201"/>
      <c r="U1" s="202"/>
      <c r="V1" s="201"/>
      <c r="W1" s="201"/>
    </row>
    <row r="2" spans="1:24" ht="18" customHeight="1">
      <c r="A2" s="323" t="s">
        <v>187</v>
      </c>
      <c r="B2" s="323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</row>
    <row r="3" spans="1:24" ht="18" customHeight="1">
      <c r="A3" s="49" t="s">
        <v>44</v>
      </c>
      <c r="B3" s="17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W3" s="205"/>
    </row>
    <row r="4" spans="1:24" ht="43.9" customHeight="1">
      <c r="A4" s="181"/>
      <c r="B4" s="206"/>
      <c r="C4" s="325" t="s">
        <v>213</v>
      </c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5"/>
      <c r="S4" s="325"/>
      <c r="T4" s="206"/>
      <c r="U4" s="207" t="s">
        <v>77</v>
      </c>
      <c r="V4" s="206"/>
      <c r="W4" s="207" t="s">
        <v>222</v>
      </c>
    </row>
    <row r="5" spans="1:24" s="112" customFormat="1" ht="28.5" customHeight="1">
      <c r="A5" s="326"/>
      <c r="B5" s="246" t="s">
        <v>83</v>
      </c>
      <c r="C5" s="321" t="s">
        <v>214</v>
      </c>
      <c r="D5" s="247"/>
      <c r="E5" s="321" t="s">
        <v>215</v>
      </c>
      <c r="F5" s="247"/>
      <c r="G5" s="321" t="s">
        <v>216</v>
      </c>
      <c r="H5" s="247"/>
      <c r="I5" s="321" t="s">
        <v>217</v>
      </c>
      <c r="J5" s="256"/>
      <c r="K5" s="321" t="s">
        <v>218</v>
      </c>
      <c r="L5" s="256"/>
      <c r="M5" s="321" t="s">
        <v>219</v>
      </c>
      <c r="N5" s="247"/>
      <c r="O5" s="328" t="s">
        <v>108</v>
      </c>
      <c r="P5" s="292"/>
      <c r="Q5" s="321" t="s">
        <v>220</v>
      </c>
      <c r="R5" s="247"/>
      <c r="S5" s="321" t="s">
        <v>221</v>
      </c>
      <c r="T5" s="248"/>
      <c r="U5" s="249"/>
      <c r="V5" s="248"/>
      <c r="W5" s="248"/>
    </row>
    <row r="6" spans="1:24" s="113" customFormat="1" ht="52.9" customHeight="1">
      <c r="A6" s="327"/>
      <c r="B6" s="250"/>
      <c r="C6" s="322"/>
      <c r="D6" s="251"/>
      <c r="E6" s="322"/>
      <c r="F6" s="251"/>
      <c r="G6" s="322"/>
      <c r="H6" s="251"/>
      <c r="I6" s="322"/>
      <c r="J6" s="257"/>
      <c r="K6" s="322"/>
      <c r="L6" s="257"/>
      <c r="M6" s="322"/>
      <c r="N6" s="251"/>
      <c r="O6" s="329"/>
      <c r="P6" s="293"/>
      <c r="Q6" s="322"/>
      <c r="R6" s="251"/>
      <c r="S6" s="322"/>
      <c r="T6" s="250"/>
      <c r="U6" s="252"/>
      <c r="V6" s="253"/>
      <c r="W6" s="253"/>
    </row>
    <row r="7" spans="1:24" s="114" customFormat="1">
      <c r="A7" s="182"/>
      <c r="B7" s="175"/>
      <c r="C7" s="210" t="s">
        <v>0</v>
      </c>
      <c r="D7" s="210"/>
      <c r="E7" s="210" t="s">
        <v>0</v>
      </c>
      <c r="F7" s="210"/>
      <c r="G7" s="210" t="s">
        <v>0</v>
      </c>
      <c r="H7" s="210"/>
      <c r="I7" s="210" t="s">
        <v>0</v>
      </c>
      <c r="J7" s="210"/>
      <c r="K7" s="210" t="s">
        <v>0</v>
      </c>
      <c r="L7" s="210"/>
      <c r="M7" s="210" t="s">
        <v>0</v>
      </c>
      <c r="N7" s="210"/>
      <c r="O7" s="210" t="s">
        <v>0</v>
      </c>
      <c r="P7" s="210"/>
      <c r="Q7" s="210" t="s">
        <v>0</v>
      </c>
      <c r="R7" s="210"/>
      <c r="S7" s="210" t="s">
        <v>0</v>
      </c>
      <c r="T7" s="211"/>
      <c r="U7" s="212" t="s">
        <v>0</v>
      </c>
      <c r="V7" s="210"/>
      <c r="W7" s="210" t="s">
        <v>0</v>
      </c>
    </row>
    <row r="8" spans="1:24" s="113" customFormat="1" ht="12" customHeight="1">
      <c r="A8" s="191"/>
      <c r="B8" s="176"/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177"/>
      <c r="R8" s="210"/>
      <c r="S8" s="210"/>
      <c r="T8" s="208"/>
      <c r="U8" s="209"/>
      <c r="V8" s="208"/>
      <c r="W8" s="208"/>
    </row>
    <row r="9" spans="1:24" s="115" customFormat="1" ht="3.75" customHeight="1">
      <c r="A9" s="183"/>
      <c r="B9" s="213"/>
      <c r="C9" s="214"/>
      <c r="D9" s="215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6"/>
      <c r="U9" s="217"/>
      <c r="V9" s="213"/>
      <c r="W9" s="218"/>
    </row>
    <row r="10" spans="1:24" s="115" customFormat="1" ht="17.25" thickBot="1">
      <c r="A10" s="184" t="s">
        <v>188</v>
      </c>
      <c r="B10" s="206">
        <f>+SFP!C39</f>
        <v>27</v>
      </c>
      <c r="C10" s="225">
        <v>134798</v>
      </c>
      <c r="D10" s="219"/>
      <c r="E10" s="225">
        <v>-33656</v>
      </c>
      <c r="F10" s="219"/>
      <c r="G10" s="225">
        <v>63335</v>
      </c>
      <c r="H10" s="219"/>
      <c r="I10" s="225">
        <v>28425</v>
      </c>
      <c r="J10" s="220"/>
      <c r="K10" s="225">
        <v>2282</v>
      </c>
      <c r="L10" s="220"/>
      <c r="M10" s="225">
        <v>-2685</v>
      </c>
      <c r="N10" s="219"/>
      <c r="O10" s="291">
        <v>0</v>
      </c>
      <c r="P10" s="219"/>
      <c r="Q10" s="225">
        <v>360770</v>
      </c>
      <c r="R10" s="219"/>
      <c r="S10" s="225">
        <v>553269</v>
      </c>
      <c r="T10" s="221"/>
      <c r="U10" s="225">
        <v>13326</v>
      </c>
      <c r="V10" s="222"/>
      <c r="W10" s="225">
        <v>566595</v>
      </c>
      <c r="X10" s="118"/>
    </row>
    <row r="11" spans="1:24" s="115" customFormat="1" ht="18" thickTop="1">
      <c r="A11" s="186" t="s">
        <v>189</v>
      </c>
      <c r="B11" s="206"/>
      <c r="C11" s="220"/>
      <c r="D11" s="219"/>
      <c r="E11" s="219"/>
      <c r="F11" s="219"/>
      <c r="G11" s="220"/>
      <c r="H11" s="219"/>
      <c r="I11" s="220"/>
      <c r="J11" s="220"/>
      <c r="K11" s="220"/>
      <c r="L11" s="220"/>
      <c r="M11" s="220"/>
      <c r="N11" s="219"/>
      <c r="O11" s="219"/>
      <c r="P11" s="219"/>
      <c r="Q11" s="220"/>
      <c r="R11" s="219"/>
      <c r="S11" s="220"/>
      <c r="T11" s="221"/>
      <c r="U11" s="221"/>
      <c r="V11" s="222"/>
      <c r="W11" s="226"/>
    </row>
    <row r="12" spans="1:24" s="115" customFormat="1">
      <c r="A12" s="187" t="s">
        <v>190</v>
      </c>
      <c r="B12" s="206"/>
      <c r="C12" s="224">
        <v>0</v>
      </c>
      <c r="D12" s="224"/>
      <c r="E12" s="224">
        <v>-16628</v>
      </c>
      <c r="F12" s="224"/>
      <c r="G12" s="224">
        <v>0</v>
      </c>
      <c r="H12" s="224"/>
      <c r="I12" s="224">
        <v>0</v>
      </c>
      <c r="J12" s="224"/>
      <c r="K12" s="224">
        <v>0</v>
      </c>
      <c r="L12" s="224"/>
      <c r="M12" s="224">
        <v>0</v>
      </c>
      <c r="N12" s="224"/>
      <c r="O12" s="224">
        <v>0</v>
      </c>
      <c r="P12" s="224"/>
      <c r="Q12" s="224">
        <v>0</v>
      </c>
      <c r="R12" s="224"/>
      <c r="S12" s="224">
        <f>SUM(C12:R12)</f>
        <v>-16628</v>
      </c>
      <c r="T12" s="226"/>
      <c r="U12" s="224">
        <v>0</v>
      </c>
      <c r="V12" s="226"/>
      <c r="W12" s="227">
        <f>SUM(S12:V12)</f>
        <v>-16628</v>
      </c>
    </row>
    <row r="13" spans="1:24" s="115" customFormat="1" ht="8.25" customHeight="1">
      <c r="A13" s="187"/>
      <c r="B13" s="206"/>
      <c r="C13" s="220"/>
      <c r="D13" s="219"/>
      <c r="E13" s="219"/>
      <c r="F13" s="219"/>
      <c r="G13" s="220"/>
      <c r="H13" s="219"/>
      <c r="I13" s="220"/>
      <c r="J13" s="220"/>
      <c r="K13" s="220"/>
      <c r="L13" s="220"/>
      <c r="M13" s="220"/>
      <c r="N13" s="219"/>
      <c r="O13" s="219"/>
      <c r="P13" s="219"/>
      <c r="Q13" s="220"/>
      <c r="R13" s="219"/>
      <c r="S13" s="220"/>
      <c r="T13" s="221"/>
      <c r="U13" s="221"/>
      <c r="V13" s="222"/>
      <c r="W13" s="227"/>
    </row>
    <row r="14" spans="1:24" s="115" customFormat="1" hidden="1">
      <c r="A14" s="276" t="s">
        <v>6</v>
      </c>
      <c r="B14" s="206"/>
      <c r="C14" s="277">
        <v>0</v>
      </c>
      <c r="D14" s="224"/>
      <c r="E14" s="224">
        <v>0</v>
      </c>
      <c r="F14" s="224"/>
      <c r="G14" s="277">
        <v>0</v>
      </c>
      <c r="H14" s="277"/>
      <c r="I14" s="277">
        <v>0</v>
      </c>
      <c r="J14" s="277"/>
      <c r="K14" s="277">
        <v>0</v>
      </c>
      <c r="L14" s="277"/>
      <c r="M14" s="277">
        <v>0</v>
      </c>
      <c r="N14" s="277"/>
      <c r="O14" s="277">
        <v>0</v>
      </c>
      <c r="P14" s="277"/>
      <c r="Q14" s="277">
        <v>0</v>
      </c>
      <c r="R14" s="224"/>
      <c r="S14" s="228">
        <f>SUM(C14:R14)</f>
        <v>0</v>
      </c>
      <c r="T14" s="226"/>
      <c r="U14" s="224">
        <v>0</v>
      </c>
      <c r="V14" s="226"/>
      <c r="W14" s="227">
        <f>SUM(S14:V14)</f>
        <v>0</v>
      </c>
    </row>
    <row r="15" spans="1:24" s="115" customFormat="1">
      <c r="A15" s="187" t="s">
        <v>191</v>
      </c>
      <c r="B15" s="206"/>
      <c r="C15" s="277"/>
      <c r="D15" s="224"/>
      <c r="E15" s="224"/>
      <c r="F15" s="224"/>
      <c r="G15" s="277"/>
      <c r="H15" s="277"/>
      <c r="I15" s="277"/>
      <c r="J15" s="277"/>
      <c r="K15" s="277"/>
      <c r="L15" s="277"/>
      <c r="M15" s="277"/>
      <c r="N15" s="277"/>
      <c r="O15" s="277">
        <f>O16+O17</f>
        <v>12512</v>
      </c>
      <c r="P15" s="277"/>
      <c r="Q15" s="277"/>
      <c r="R15" s="224"/>
      <c r="S15" s="224">
        <f>SUM(C15:R15)</f>
        <v>12512</v>
      </c>
      <c r="T15" s="226"/>
      <c r="U15" s="224"/>
      <c r="V15" s="226"/>
      <c r="W15" s="227">
        <f>SUM(S15:V15)</f>
        <v>12512</v>
      </c>
    </row>
    <row r="16" spans="1:24" s="115" customFormat="1">
      <c r="A16" s="187" t="s">
        <v>192</v>
      </c>
      <c r="B16" s="206"/>
      <c r="C16" s="277"/>
      <c r="D16" s="224"/>
      <c r="E16" s="224"/>
      <c r="F16" s="224"/>
      <c r="G16" s="277"/>
      <c r="H16" s="277"/>
      <c r="I16" s="277"/>
      <c r="J16" s="277"/>
      <c r="K16" s="277"/>
      <c r="L16" s="277"/>
      <c r="M16" s="277"/>
      <c r="N16" s="277"/>
      <c r="O16" s="277">
        <v>12579</v>
      </c>
      <c r="P16" s="277"/>
      <c r="Q16" s="277"/>
      <c r="R16" s="224"/>
      <c r="S16" s="224">
        <f>SUM(C16:R16)</f>
        <v>12579</v>
      </c>
      <c r="T16" s="226"/>
      <c r="U16" s="224"/>
      <c r="V16" s="226"/>
      <c r="W16" s="227">
        <f>SUM(S16:V16)</f>
        <v>12579</v>
      </c>
    </row>
    <row r="17" spans="1:24" s="115" customFormat="1">
      <c r="A17" s="187" t="s">
        <v>193</v>
      </c>
      <c r="B17" s="206"/>
      <c r="C17" s="277"/>
      <c r="D17" s="224"/>
      <c r="E17" s="224"/>
      <c r="F17" s="224"/>
      <c r="G17" s="277"/>
      <c r="H17" s="277"/>
      <c r="I17" s="277"/>
      <c r="J17" s="277"/>
      <c r="K17" s="277"/>
      <c r="L17" s="277"/>
      <c r="M17" s="277"/>
      <c r="N17" s="277"/>
      <c r="O17" s="277">
        <v>-67</v>
      </c>
      <c r="P17" s="277"/>
      <c r="Q17" s="277"/>
      <c r="R17" s="224"/>
      <c r="S17" s="224">
        <f>SUM(C17:R17)</f>
        <v>-67</v>
      </c>
      <c r="T17" s="226"/>
      <c r="U17" s="224"/>
      <c r="V17" s="226"/>
      <c r="W17" s="227">
        <f>SUM(S17:V17)</f>
        <v>-67</v>
      </c>
    </row>
    <row r="18" spans="1:24" s="115" customFormat="1">
      <c r="A18" s="185" t="s">
        <v>194</v>
      </c>
      <c r="B18" s="206"/>
      <c r="C18" s="229">
        <f>C19+C20</f>
        <v>0</v>
      </c>
      <c r="D18" s="228"/>
      <c r="E18" s="229">
        <f>E19+E20</f>
        <v>0</v>
      </c>
      <c r="F18" s="224"/>
      <c r="G18" s="229">
        <f>G19+G20</f>
        <v>2866</v>
      </c>
      <c r="H18" s="229">
        <f t="shared" ref="H18:Q18" si="0">H19+H20</f>
        <v>0</v>
      </c>
      <c r="I18" s="229">
        <f t="shared" si="0"/>
        <v>0</v>
      </c>
      <c r="J18" s="229">
        <f t="shared" si="0"/>
        <v>0</v>
      </c>
      <c r="K18" s="229">
        <f t="shared" si="0"/>
        <v>0</v>
      </c>
      <c r="L18" s="229">
        <f t="shared" si="0"/>
        <v>0</v>
      </c>
      <c r="M18" s="229">
        <f t="shared" si="0"/>
        <v>0</v>
      </c>
      <c r="N18" s="229">
        <f t="shared" si="0"/>
        <v>0</v>
      </c>
      <c r="O18" s="229">
        <v>0</v>
      </c>
      <c r="P18" s="226"/>
      <c r="Q18" s="229">
        <f t="shared" si="0"/>
        <v>-2866</v>
      </c>
      <c r="R18" s="229">
        <f t="shared" ref="R18" si="1">R19+R20</f>
        <v>0</v>
      </c>
      <c r="S18" s="230">
        <f>SUM(C18:R18)</f>
        <v>0</v>
      </c>
      <c r="T18" s="229">
        <f t="shared" ref="T18" si="2">T19+T20</f>
        <v>0</v>
      </c>
      <c r="U18" s="229">
        <f t="shared" ref="U18" si="3">U19+U20</f>
        <v>0</v>
      </c>
      <c r="V18" s="229">
        <f t="shared" ref="V18" si="4">V19+V20</f>
        <v>0</v>
      </c>
      <c r="W18" s="261">
        <f>SUM(S18:V18)</f>
        <v>0</v>
      </c>
    </row>
    <row r="19" spans="1:24" s="115" customFormat="1">
      <c r="A19" s="189" t="s">
        <v>195</v>
      </c>
      <c r="B19" s="206"/>
      <c r="C19" s="219">
        <v>0</v>
      </c>
      <c r="D19" s="219"/>
      <c r="E19" s="219">
        <v>0</v>
      </c>
      <c r="F19" s="219"/>
      <c r="G19" s="219">
        <v>2866</v>
      </c>
      <c r="H19" s="219"/>
      <c r="I19" s="219">
        <v>0</v>
      </c>
      <c r="J19" s="219"/>
      <c r="K19" s="219">
        <v>0</v>
      </c>
      <c r="L19" s="219"/>
      <c r="M19" s="219">
        <v>0</v>
      </c>
      <c r="N19" s="219"/>
      <c r="O19" s="219"/>
      <c r="P19" s="219"/>
      <c r="Q19" s="219">
        <v>-2866</v>
      </c>
      <c r="R19" s="219"/>
      <c r="S19" s="224">
        <v>0</v>
      </c>
      <c r="T19" s="232"/>
      <c r="U19" s="219">
        <v>0</v>
      </c>
      <c r="V19" s="233"/>
      <c r="W19" s="219">
        <v>0</v>
      </c>
    </row>
    <row r="20" spans="1:24" s="115" customFormat="1" ht="18" hidden="1" customHeight="1">
      <c r="A20" s="189" t="s">
        <v>3</v>
      </c>
      <c r="B20" s="206"/>
      <c r="C20" s="219">
        <v>0</v>
      </c>
      <c r="D20" s="219"/>
      <c r="E20" s="219">
        <v>0</v>
      </c>
      <c r="F20" s="219"/>
      <c r="G20" s="219">
        <v>0</v>
      </c>
      <c r="H20" s="219"/>
      <c r="I20" s="219">
        <v>0</v>
      </c>
      <c r="J20" s="219"/>
      <c r="K20" s="219">
        <v>0</v>
      </c>
      <c r="L20" s="219"/>
      <c r="M20" s="219">
        <v>0</v>
      </c>
      <c r="N20" s="219"/>
      <c r="O20" s="219">
        <v>0</v>
      </c>
      <c r="P20" s="219"/>
      <c r="Q20" s="219">
        <v>0</v>
      </c>
      <c r="R20" s="219"/>
      <c r="S20" s="224">
        <f>SUM(C20:R20)</f>
        <v>0</v>
      </c>
      <c r="T20" s="232"/>
      <c r="U20" s="219">
        <v>0</v>
      </c>
      <c r="V20" s="233"/>
      <c r="W20" s="219">
        <f>SUM(S20:V20)</f>
        <v>0</v>
      </c>
    </row>
    <row r="21" spans="1:24" s="115" customFormat="1" ht="6.6" customHeight="1">
      <c r="A21" s="189"/>
      <c r="B21" s="206"/>
      <c r="C21" s="220"/>
      <c r="D21" s="219"/>
      <c r="E21" s="219"/>
      <c r="F21" s="219"/>
      <c r="G21" s="220"/>
      <c r="H21" s="219"/>
      <c r="I21" s="220"/>
      <c r="J21" s="220"/>
      <c r="K21" s="220"/>
      <c r="L21" s="220"/>
      <c r="M21" s="220"/>
      <c r="N21" s="219"/>
      <c r="O21" s="219"/>
      <c r="P21" s="219"/>
      <c r="Q21" s="220"/>
      <c r="R21" s="219"/>
      <c r="S21" s="220"/>
      <c r="T21" s="221"/>
      <c r="U21" s="221"/>
      <c r="V21" s="222"/>
      <c r="W21" s="226"/>
    </row>
    <row r="22" spans="1:24" s="115" customFormat="1">
      <c r="A22" s="183" t="s">
        <v>196</v>
      </c>
      <c r="B22" s="206"/>
      <c r="C22" s="230">
        <v>0</v>
      </c>
      <c r="D22" s="220"/>
      <c r="E22" s="230">
        <v>0</v>
      </c>
      <c r="F22" s="220"/>
      <c r="G22" s="230">
        <v>0</v>
      </c>
      <c r="H22" s="220"/>
      <c r="I22" s="230">
        <v>0</v>
      </c>
      <c r="J22" s="220"/>
      <c r="K22" s="230">
        <v>0</v>
      </c>
      <c r="L22" s="220"/>
      <c r="M22" s="230">
        <v>0</v>
      </c>
      <c r="N22" s="220"/>
      <c r="O22" s="294">
        <v>0</v>
      </c>
      <c r="P22" s="220"/>
      <c r="Q22" s="230">
        <f>Q23+Q24+Q26+Q27+Q25</f>
        <v>-4148</v>
      </c>
      <c r="R22" s="230" t="e">
        <f>R23+R24+#REF!+R26+R27</f>
        <v>#REF!</v>
      </c>
      <c r="S22" s="230">
        <f>S23+S24+S26+S27+S25</f>
        <v>-4148</v>
      </c>
      <c r="T22" s="230"/>
      <c r="U22" s="230">
        <f>U23+U24+U26+U27+U25</f>
        <v>-3161</v>
      </c>
      <c r="V22" s="230" t="e">
        <f>V23+V24+#REF!+V26+V27</f>
        <v>#REF!</v>
      </c>
      <c r="W22" s="230">
        <f>W23+W24+W26+W27+W25</f>
        <v>-7309</v>
      </c>
    </row>
    <row r="23" spans="1:24" s="115" customFormat="1">
      <c r="A23" s="189" t="s">
        <v>197</v>
      </c>
      <c r="B23" s="206"/>
      <c r="C23" s="282">
        <v>0</v>
      </c>
      <c r="D23" s="282"/>
      <c r="E23" s="282">
        <v>0</v>
      </c>
      <c r="F23" s="282"/>
      <c r="G23" s="282">
        <v>0</v>
      </c>
      <c r="H23" s="282"/>
      <c r="I23" s="282">
        <v>0</v>
      </c>
      <c r="J23" s="284"/>
      <c r="K23" s="282">
        <v>0</v>
      </c>
      <c r="L23" s="284"/>
      <c r="M23" s="282">
        <v>0</v>
      </c>
      <c r="N23" s="282"/>
      <c r="O23" s="282">
        <v>0</v>
      </c>
      <c r="P23" s="282"/>
      <c r="Q23" s="282">
        <v>0</v>
      </c>
      <c r="R23" s="282"/>
      <c r="S23" s="224">
        <f>SUM(C23:R23)</f>
        <v>0</v>
      </c>
      <c r="T23" s="283"/>
      <c r="U23" s="282">
        <v>1196</v>
      </c>
      <c r="V23" s="283"/>
      <c r="W23" s="219">
        <f>SUM(S23:V23)</f>
        <v>1196</v>
      </c>
    </row>
    <row r="24" spans="1:24" s="115" customFormat="1" hidden="1">
      <c r="A24" s="189" t="s">
        <v>1</v>
      </c>
      <c r="B24" s="206"/>
      <c r="C24" s="282">
        <v>0</v>
      </c>
      <c r="D24" s="282"/>
      <c r="E24" s="282">
        <v>0</v>
      </c>
      <c r="F24" s="282"/>
      <c r="G24" s="282">
        <v>0</v>
      </c>
      <c r="H24" s="282"/>
      <c r="I24" s="282">
        <v>0</v>
      </c>
      <c r="J24" s="284"/>
      <c r="K24" s="282">
        <v>0</v>
      </c>
      <c r="L24" s="284"/>
      <c r="M24" s="282">
        <v>0</v>
      </c>
      <c r="N24" s="282"/>
      <c r="O24" s="282">
        <v>0</v>
      </c>
      <c r="P24" s="282"/>
      <c r="Q24" s="282">
        <v>0</v>
      </c>
      <c r="R24" s="282"/>
      <c r="S24" s="224">
        <f>SUM(C24:R24)</f>
        <v>0</v>
      </c>
      <c r="T24" s="283"/>
      <c r="U24" s="282">
        <v>0</v>
      </c>
      <c r="V24" s="283"/>
      <c r="W24" s="219">
        <f>SUM(S24:V24)</f>
        <v>0</v>
      </c>
    </row>
    <row r="25" spans="1:24" s="115" customFormat="1" hidden="1">
      <c r="A25" s="189" t="s">
        <v>5</v>
      </c>
      <c r="B25" s="206"/>
      <c r="C25" s="282">
        <v>0</v>
      </c>
      <c r="D25" s="282"/>
      <c r="E25" s="282">
        <v>0</v>
      </c>
      <c r="F25" s="282"/>
      <c r="G25" s="282">
        <v>0</v>
      </c>
      <c r="H25" s="282"/>
      <c r="I25" s="282">
        <v>0</v>
      </c>
      <c r="J25" s="284"/>
      <c r="K25" s="282">
        <v>0</v>
      </c>
      <c r="L25" s="284"/>
      <c r="M25" s="282">
        <v>0</v>
      </c>
      <c r="N25" s="282"/>
      <c r="O25" s="282">
        <v>0</v>
      </c>
      <c r="P25" s="282"/>
      <c r="Q25" s="282">
        <v>0</v>
      </c>
      <c r="R25" s="282"/>
      <c r="S25" s="224">
        <f>SUM(C25:R25)</f>
        <v>0</v>
      </c>
      <c r="T25" s="283"/>
      <c r="U25" s="282">
        <v>0</v>
      </c>
      <c r="V25" s="283"/>
      <c r="W25" s="219">
        <f>SUM(S25:V25)</f>
        <v>0</v>
      </c>
      <c r="X25" s="255"/>
    </row>
    <row r="26" spans="1:24" s="115" customFormat="1">
      <c r="A26" s="189" t="s">
        <v>198</v>
      </c>
      <c r="B26" s="206"/>
      <c r="C26" s="282">
        <v>0</v>
      </c>
      <c r="D26" s="282"/>
      <c r="E26" s="282">
        <v>0</v>
      </c>
      <c r="F26" s="282"/>
      <c r="G26" s="282">
        <v>0</v>
      </c>
      <c r="H26" s="282"/>
      <c r="I26" s="282">
        <v>0</v>
      </c>
      <c r="J26" s="284"/>
      <c r="K26" s="282">
        <v>0</v>
      </c>
      <c r="L26" s="284"/>
      <c r="M26" s="282">
        <v>0</v>
      </c>
      <c r="N26" s="282"/>
      <c r="O26" s="282">
        <v>0</v>
      </c>
      <c r="P26" s="282"/>
      <c r="Q26" s="282">
        <v>-4148</v>
      </c>
      <c r="R26" s="282"/>
      <c r="S26" s="224">
        <f>SUM(C26:R26)</f>
        <v>-4148</v>
      </c>
      <c r="T26" s="283"/>
      <c r="U26" s="282">
        <v>-4357</v>
      </c>
      <c r="V26" s="283"/>
      <c r="W26" s="219">
        <f>SUM(S26:V26)</f>
        <v>-8505</v>
      </c>
    </row>
    <row r="27" spans="1:24" s="115" customFormat="1" ht="16.149999999999999" hidden="1" customHeight="1">
      <c r="A27" s="189" t="s">
        <v>2</v>
      </c>
      <c r="B27" s="206"/>
      <c r="C27" s="282">
        <v>0</v>
      </c>
      <c r="D27" s="282"/>
      <c r="E27" s="282">
        <v>0</v>
      </c>
      <c r="F27" s="282"/>
      <c r="G27" s="282">
        <v>0</v>
      </c>
      <c r="H27" s="282"/>
      <c r="I27" s="282">
        <v>0</v>
      </c>
      <c r="J27" s="284"/>
      <c r="K27" s="282">
        <v>0</v>
      </c>
      <c r="L27" s="284"/>
      <c r="M27" s="282">
        <v>0</v>
      </c>
      <c r="N27" s="282"/>
      <c r="O27" s="282">
        <v>0</v>
      </c>
      <c r="P27" s="282"/>
      <c r="Q27" s="282">
        <v>0</v>
      </c>
      <c r="R27" s="282"/>
      <c r="S27" s="224">
        <f>SUM(C27:R27)</f>
        <v>0</v>
      </c>
      <c r="T27" s="283"/>
      <c r="U27" s="282">
        <v>0</v>
      </c>
      <c r="V27" s="283"/>
      <c r="W27" s="219">
        <f>SUM(S27:V27)</f>
        <v>0</v>
      </c>
    </row>
    <row r="28" spans="1:24" s="115" customFormat="1">
      <c r="A28" s="189"/>
      <c r="B28" s="206"/>
      <c r="C28" s="220"/>
      <c r="D28" s="219"/>
      <c r="E28" s="219"/>
      <c r="F28" s="219"/>
      <c r="G28" s="220"/>
      <c r="H28" s="219"/>
      <c r="I28" s="220"/>
      <c r="J28" s="220"/>
      <c r="K28" s="220"/>
      <c r="L28" s="220"/>
      <c r="M28" s="220"/>
      <c r="N28" s="219"/>
      <c r="O28" s="219"/>
      <c r="P28" s="219"/>
      <c r="Q28" s="220"/>
      <c r="R28" s="219"/>
      <c r="S28" s="220"/>
      <c r="T28" s="221"/>
      <c r="U28" s="221"/>
      <c r="V28" s="222"/>
      <c r="W28" s="226"/>
      <c r="X28" s="126"/>
    </row>
    <row r="29" spans="1:24" s="115" customFormat="1">
      <c r="A29" s="258" t="s">
        <v>199</v>
      </c>
      <c r="B29" s="206"/>
      <c r="C29" s="231">
        <v>0</v>
      </c>
      <c r="D29" s="219"/>
      <c r="E29" s="231">
        <v>0</v>
      </c>
      <c r="F29" s="219"/>
      <c r="G29" s="231">
        <v>0</v>
      </c>
      <c r="H29" s="219"/>
      <c r="I29" s="230">
        <f>I30+I31</f>
        <v>9485</v>
      </c>
      <c r="J29" s="220"/>
      <c r="K29" s="230">
        <f>K30+K31</f>
        <v>-355</v>
      </c>
      <c r="L29" s="228">
        <f t="shared" ref="L29:M29" si="5">L30+L31</f>
        <v>0</v>
      </c>
      <c r="M29" s="230">
        <f t="shared" si="5"/>
        <v>3367</v>
      </c>
      <c r="N29" s="219"/>
      <c r="O29" s="295">
        <v>0</v>
      </c>
      <c r="P29" s="219"/>
      <c r="Q29" s="230">
        <f>Q30+Q31</f>
        <v>89473</v>
      </c>
      <c r="R29" s="219"/>
      <c r="S29" s="230">
        <f>S30+S31</f>
        <v>101970</v>
      </c>
      <c r="T29" s="221"/>
      <c r="U29" s="230">
        <f>U30+U31</f>
        <v>1728</v>
      </c>
      <c r="V29" s="222"/>
      <c r="W29" s="230">
        <f>W30+W31</f>
        <v>103698</v>
      </c>
      <c r="X29" s="118"/>
    </row>
    <row r="30" spans="1:24" s="115" customFormat="1">
      <c r="A30" s="188" t="s">
        <v>200</v>
      </c>
      <c r="B30" s="206"/>
      <c r="C30" s="282">
        <v>0</v>
      </c>
      <c r="D30" s="282"/>
      <c r="E30" s="282">
        <v>0</v>
      </c>
      <c r="F30" s="282"/>
      <c r="G30" s="282">
        <v>0</v>
      </c>
      <c r="H30" s="282"/>
      <c r="I30" s="282">
        <v>0</v>
      </c>
      <c r="J30" s="284"/>
      <c r="K30" s="282">
        <v>0</v>
      </c>
      <c r="L30" s="284"/>
      <c r="M30" s="282">
        <v>0</v>
      </c>
      <c r="N30" s="282"/>
      <c r="O30" s="282"/>
      <c r="P30" s="282"/>
      <c r="Q30" s="282">
        <v>89496</v>
      </c>
      <c r="R30" s="282"/>
      <c r="S30" s="224">
        <f>SUM(C30:R30)</f>
        <v>89496</v>
      </c>
      <c r="T30" s="283"/>
      <c r="U30" s="282">
        <v>2207</v>
      </c>
      <c r="V30" s="283"/>
      <c r="W30" s="285">
        <f>SUM(S30:U30)</f>
        <v>91703</v>
      </c>
    </row>
    <row r="31" spans="1:24" s="115" customFormat="1" ht="15" customHeight="1">
      <c r="A31" s="188" t="s">
        <v>201</v>
      </c>
      <c r="B31" s="206"/>
      <c r="C31" s="282">
        <v>0</v>
      </c>
      <c r="D31" s="282"/>
      <c r="E31" s="282">
        <v>0</v>
      </c>
      <c r="F31" s="282"/>
      <c r="G31" s="282">
        <v>0</v>
      </c>
      <c r="H31" s="282"/>
      <c r="I31" s="282">
        <v>9485</v>
      </c>
      <c r="J31" s="284"/>
      <c r="K31" s="282">
        <v>-355</v>
      </c>
      <c r="L31" s="284"/>
      <c r="M31" s="282">
        <v>3367</v>
      </c>
      <c r="N31" s="282"/>
      <c r="O31" s="282">
        <v>0</v>
      </c>
      <c r="P31" s="282"/>
      <c r="Q31" s="282">
        <v>-23</v>
      </c>
      <c r="R31" s="282"/>
      <c r="S31" s="224">
        <f>SUM(C31:R31)</f>
        <v>12474</v>
      </c>
      <c r="T31" s="283"/>
      <c r="U31" s="282">
        <v>-479</v>
      </c>
      <c r="V31" s="283"/>
      <c r="W31" s="285">
        <f>SUM(S31:U31)</f>
        <v>11995</v>
      </c>
    </row>
    <row r="32" spans="1:24" s="115" customFormat="1">
      <c r="A32" s="183"/>
      <c r="B32" s="206"/>
      <c r="C32" s="282"/>
      <c r="D32" s="282"/>
      <c r="E32" s="282"/>
      <c r="F32" s="282"/>
      <c r="G32" s="282"/>
      <c r="H32" s="282"/>
      <c r="I32" s="282"/>
      <c r="J32" s="284"/>
      <c r="K32" s="282"/>
      <c r="L32" s="284"/>
      <c r="M32" s="282"/>
      <c r="N32" s="282"/>
      <c r="O32" s="282"/>
      <c r="P32" s="282"/>
      <c r="Q32" s="282"/>
      <c r="R32" s="282"/>
      <c r="S32" s="224">
        <f>SUM(C32:R32)</f>
        <v>0</v>
      </c>
      <c r="T32" s="283"/>
      <c r="U32" s="282"/>
      <c r="V32" s="283"/>
      <c r="W32" s="285"/>
      <c r="X32" s="255"/>
    </row>
    <row r="33" spans="1:24" s="115" customFormat="1" ht="17.649999999999999" customHeight="1">
      <c r="A33" s="183" t="s">
        <v>202</v>
      </c>
      <c r="B33" s="206"/>
      <c r="C33" s="282">
        <v>0</v>
      </c>
      <c r="D33" s="282"/>
      <c r="E33" s="282">
        <v>0</v>
      </c>
      <c r="F33" s="282"/>
      <c r="G33" s="282">
        <v>0</v>
      </c>
      <c r="H33" s="282"/>
      <c r="I33" s="282">
        <v>-1122</v>
      </c>
      <c r="J33" s="284"/>
      <c r="K33" s="282">
        <v>-283</v>
      </c>
      <c r="L33" s="284"/>
      <c r="M33" s="282">
        <v>0</v>
      </c>
      <c r="N33" s="282"/>
      <c r="O33" s="282">
        <v>0</v>
      </c>
      <c r="P33" s="282"/>
      <c r="Q33" s="282">
        <v>1405</v>
      </c>
      <c r="R33" s="282"/>
      <c r="S33" s="284">
        <v>0</v>
      </c>
      <c r="T33" s="283"/>
      <c r="U33" s="282">
        <v>0</v>
      </c>
      <c r="V33" s="283"/>
      <c r="W33" s="285">
        <v>0</v>
      </c>
    </row>
    <row r="34" spans="1:24" s="115" customFormat="1" ht="18" customHeight="1">
      <c r="A34" s="183"/>
      <c r="B34" s="206"/>
      <c r="C34" s="220"/>
      <c r="D34" s="219"/>
      <c r="E34" s="219"/>
      <c r="F34" s="219"/>
      <c r="G34" s="220"/>
      <c r="H34" s="219"/>
      <c r="I34" s="220"/>
      <c r="J34" s="220"/>
      <c r="K34" s="220"/>
      <c r="L34" s="220"/>
      <c r="M34" s="220"/>
      <c r="N34" s="219"/>
      <c r="O34" s="219"/>
      <c r="P34" s="219"/>
      <c r="Q34" s="220"/>
      <c r="R34" s="219"/>
      <c r="S34" s="220"/>
      <c r="T34" s="221"/>
      <c r="U34" s="221"/>
      <c r="V34" s="222"/>
      <c r="W34" s="226"/>
      <c r="X34" s="118"/>
    </row>
    <row r="35" spans="1:24" s="115" customFormat="1" ht="17.649999999999999" customHeight="1" thickBot="1">
      <c r="A35" s="184" t="s">
        <v>203</v>
      </c>
      <c r="B35" s="206">
        <f>+SFP!C39</f>
        <v>27</v>
      </c>
      <c r="C35" s="225">
        <f>+C10+C12+C18+C22+C29+C33</f>
        <v>134798</v>
      </c>
      <c r="D35" s="225">
        <f>+D10+D12+D18+D22+D29+D33</f>
        <v>0</v>
      </c>
      <c r="E35" s="225">
        <f>+E10+E12+E18+E22+E29+E33</f>
        <v>-50284</v>
      </c>
      <c r="F35" s="225" t="e">
        <f>#REF!+F12+F18+F22+F29+F33+F14</f>
        <v>#REF!</v>
      </c>
      <c r="G35" s="225">
        <f>G12+G18+G22+G29+G33+G14+G10</f>
        <v>66201</v>
      </c>
      <c r="H35" s="225" t="e">
        <f>#REF!+H12+H18+H22+H29+H33+H14</f>
        <v>#REF!</v>
      </c>
      <c r="I35" s="225">
        <f>I12+I18+I22+I29+I33+I14+I10</f>
        <v>36788</v>
      </c>
      <c r="J35" s="225" t="e">
        <f>#REF!+J12+J18+J22+J29+J33+J14</f>
        <v>#REF!</v>
      </c>
      <c r="K35" s="225">
        <f>K12+K18+K22+K29+K33+K14+K10</f>
        <v>1644</v>
      </c>
      <c r="L35" s="225" t="e">
        <f>#REF!+L12+L18+L22+L29+L33+L14</f>
        <v>#REF!</v>
      </c>
      <c r="M35" s="225">
        <f>M12+M18+M22+M29+M33+M14+M10</f>
        <v>682</v>
      </c>
      <c r="N35" s="220" t="e">
        <f>#REF!+N12+N18+N22+N29+N33+N14</f>
        <v>#REF!</v>
      </c>
      <c r="O35" s="225">
        <f>O12+O15+O18+O22+O29+O33+O14+O10</f>
        <v>12512</v>
      </c>
      <c r="P35" s="220"/>
      <c r="Q35" s="225">
        <f>Q12+Q18+Q22+Q29+Q33+Q14+Q10</f>
        <v>444634</v>
      </c>
      <c r="R35" s="225" t="e">
        <f>#REF!+R12+R18+R22+R29+R33+R14</f>
        <v>#REF!</v>
      </c>
      <c r="S35" s="225">
        <f>S12+S18+S22+S29+S33+S14+S10+S15</f>
        <v>646975</v>
      </c>
      <c r="T35" s="220"/>
      <c r="U35" s="225">
        <f>U12+U18+U22+U29+U33+U14+U10</f>
        <v>11893</v>
      </c>
      <c r="V35" s="220" t="e">
        <f>+V10+V12+V18+V22+V29+V33</f>
        <v>#REF!</v>
      </c>
      <c r="W35" s="225">
        <f>W12+W18+W22+W29+W33+W14+W10+W15</f>
        <v>658868</v>
      </c>
      <c r="X35" s="118"/>
    </row>
    <row r="36" spans="1:24" s="115" customFormat="1" ht="16.149999999999999" customHeight="1" thickTop="1">
      <c r="A36" s="184"/>
      <c r="B36" s="206"/>
      <c r="C36" s="220"/>
      <c r="D36" s="219"/>
      <c r="E36" s="220"/>
      <c r="F36" s="219"/>
      <c r="G36" s="220"/>
      <c r="H36" s="219"/>
      <c r="I36" s="220"/>
      <c r="J36" s="220"/>
      <c r="K36" s="220"/>
      <c r="L36" s="220"/>
      <c r="M36" s="220"/>
      <c r="N36" s="219"/>
      <c r="O36" s="219"/>
      <c r="P36" s="219"/>
      <c r="Q36" s="220"/>
      <c r="R36" s="219"/>
      <c r="S36" s="220"/>
      <c r="T36" s="221"/>
      <c r="U36" s="220"/>
      <c r="V36" s="222"/>
      <c r="W36" s="220"/>
      <c r="X36" s="118"/>
    </row>
    <row r="37" spans="1:24" s="115" customFormat="1" ht="17.25" thickBot="1">
      <c r="A37" s="184" t="s">
        <v>204</v>
      </c>
      <c r="B37" s="206"/>
      <c r="C37" s="225">
        <v>134798</v>
      </c>
      <c r="D37" s="219"/>
      <c r="E37" s="225">
        <v>-50284</v>
      </c>
      <c r="F37" s="219"/>
      <c r="G37" s="225">
        <v>66201</v>
      </c>
      <c r="H37" s="219"/>
      <c r="I37" s="225">
        <v>36788</v>
      </c>
      <c r="J37" s="220"/>
      <c r="K37" s="225">
        <v>1644</v>
      </c>
      <c r="L37" s="220"/>
      <c r="M37" s="225">
        <v>682</v>
      </c>
      <c r="N37" s="219"/>
      <c r="O37" s="225">
        <v>12512</v>
      </c>
      <c r="P37" s="219"/>
      <c r="Q37" s="225">
        <v>444634</v>
      </c>
      <c r="R37" s="219"/>
      <c r="S37" s="225">
        <v>646975</v>
      </c>
      <c r="T37" s="221"/>
      <c r="U37" s="225">
        <v>11893</v>
      </c>
      <c r="V37" s="222"/>
      <c r="W37" s="225">
        <v>658868</v>
      </c>
    </row>
    <row r="38" spans="1:24" s="115" customFormat="1" ht="18" thickTop="1">
      <c r="A38" s="186" t="s">
        <v>205</v>
      </c>
      <c r="B38" s="206"/>
      <c r="C38" s="220"/>
      <c r="D38" s="219"/>
      <c r="E38" s="219"/>
      <c r="F38" s="219"/>
      <c r="G38" s="220"/>
      <c r="H38" s="219"/>
      <c r="I38" s="220"/>
      <c r="J38" s="220"/>
      <c r="K38" s="220"/>
      <c r="L38" s="220"/>
      <c r="M38" s="220"/>
      <c r="N38" s="219"/>
      <c r="O38" s="219"/>
      <c r="P38" s="219"/>
      <c r="Q38" s="220"/>
      <c r="R38" s="219"/>
      <c r="S38" s="220"/>
      <c r="T38" s="221"/>
      <c r="U38" s="221"/>
      <c r="V38" s="222"/>
      <c r="W38" s="226"/>
    </row>
    <row r="39" spans="1:24" s="115" customFormat="1" ht="19.899999999999999" customHeight="1">
      <c r="A39" s="187" t="s">
        <v>190</v>
      </c>
      <c r="B39" s="206"/>
      <c r="C39" s="224">
        <v>0</v>
      </c>
      <c r="D39" s="224"/>
      <c r="E39" s="224">
        <v>-1919</v>
      </c>
      <c r="F39" s="224"/>
      <c r="G39" s="224">
        <v>0</v>
      </c>
      <c r="H39" s="224"/>
      <c r="I39" s="224">
        <v>0</v>
      </c>
      <c r="J39" s="224"/>
      <c r="K39" s="224">
        <v>0</v>
      </c>
      <c r="L39" s="224"/>
      <c r="M39" s="224">
        <v>0</v>
      </c>
      <c r="N39" s="224"/>
      <c r="O39" s="224">
        <v>0</v>
      </c>
      <c r="P39" s="224"/>
      <c r="Q39" s="224">
        <v>0</v>
      </c>
      <c r="R39" s="224"/>
      <c r="S39" s="224">
        <f>SUM(C39:Q39)</f>
        <v>-1919</v>
      </c>
      <c r="T39" s="226"/>
      <c r="U39" s="224">
        <v>0</v>
      </c>
      <c r="V39" s="226"/>
      <c r="W39" s="226">
        <f>+S39+U39</f>
        <v>-1919</v>
      </c>
    </row>
    <row r="40" spans="1:24" s="115" customFormat="1" ht="8.1" customHeight="1">
      <c r="A40" s="187"/>
      <c r="B40" s="206"/>
      <c r="C40" s="224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  <c r="S40" s="228"/>
      <c r="T40" s="226"/>
      <c r="U40" s="224"/>
      <c r="V40" s="226"/>
      <c r="W40" s="227"/>
    </row>
    <row r="41" spans="1:24" s="115" customFormat="1" ht="19.149999999999999" customHeight="1">
      <c r="A41" s="187" t="s">
        <v>206</v>
      </c>
      <c r="B41" s="206"/>
      <c r="C41" s="224">
        <v>0</v>
      </c>
      <c r="D41" s="224"/>
      <c r="E41" s="224">
        <v>0</v>
      </c>
      <c r="F41" s="224"/>
      <c r="G41" s="224">
        <v>0</v>
      </c>
      <c r="H41" s="224"/>
      <c r="I41" s="224">
        <v>0</v>
      </c>
      <c r="J41" s="224"/>
      <c r="K41" s="224">
        <v>0</v>
      </c>
      <c r="L41" s="224"/>
      <c r="M41" s="224">
        <v>0</v>
      </c>
      <c r="N41" s="224"/>
      <c r="O41" s="224">
        <v>0</v>
      </c>
      <c r="P41" s="224"/>
      <c r="Q41" s="224">
        <v>103</v>
      </c>
      <c r="R41" s="224"/>
      <c r="S41" s="224">
        <f>SUM(C41:Q41)</f>
        <v>103</v>
      </c>
      <c r="T41" s="226"/>
      <c r="U41" s="224">
        <v>0</v>
      </c>
      <c r="V41" s="226"/>
      <c r="W41" s="226">
        <f>+S41+U41</f>
        <v>103</v>
      </c>
    </row>
    <row r="42" spans="1:24" s="115" customFormat="1" ht="19.149999999999999" customHeight="1">
      <c r="A42" s="187" t="s">
        <v>191</v>
      </c>
      <c r="B42" s="206"/>
      <c r="C42" s="264"/>
      <c r="D42" s="224"/>
      <c r="E42" s="264"/>
      <c r="F42" s="224"/>
      <c r="G42" s="264"/>
      <c r="H42" s="224"/>
      <c r="I42" s="264"/>
      <c r="J42" s="224"/>
      <c r="K42" s="264"/>
      <c r="L42" s="224"/>
      <c r="M42" s="264"/>
      <c r="N42" s="224"/>
      <c r="O42" s="230">
        <f>O43</f>
        <v>-24</v>
      </c>
      <c r="P42" s="224"/>
      <c r="Q42" s="264"/>
      <c r="R42" s="224"/>
      <c r="S42" s="230">
        <f>S43</f>
        <v>-24</v>
      </c>
      <c r="T42" s="226"/>
      <c r="U42" s="264"/>
      <c r="V42" s="226"/>
      <c r="W42" s="229">
        <f>+S42+U42</f>
        <v>-24</v>
      </c>
    </row>
    <row r="43" spans="1:24" s="115" customFormat="1" ht="19.149999999999999" customHeight="1">
      <c r="A43" s="189" t="s">
        <v>207</v>
      </c>
      <c r="B43" s="206"/>
      <c r="C43" s="224"/>
      <c r="D43" s="224"/>
      <c r="E43" s="224"/>
      <c r="F43" s="224"/>
      <c r="G43" s="224"/>
      <c r="H43" s="224"/>
      <c r="I43" s="224"/>
      <c r="J43" s="224"/>
      <c r="K43" s="224"/>
      <c r="L43" s="224"/>
      <c r="M43" s="224"/>
      <c r="N43" s="224"/>
      <c r="O43" s="224">
        <v>-24</v>
      </c>
      <c r="P43" s="224"/>
      <c r="Q43" s="224"/>
      <c r="R43" s="224"/>
      <c r="S43" s="224">
        <f>SUM(C43:Q43)</f>
        <v>-24</v>
      </c>
      <c r="T43" s="226"/>
      <c r="U43" s="224"/>
      <c r="V43" s="226"/>
      <c r="W43" s="227">
        <f>+S43+U43</f>
        <v>-24</v>
      </c>
    </row>
    <row r="44" spans="1:24" s="115" customFormat="1" ht="6.6" customHeight="1">
      <c r="A44" s="187"/>
      <c r="B44" s="206"/>
      <c r="C44" s="224"/>
      <c r="D44" s="224"/>
      <c r="E44" s="224"/>
      <c r="F44" s="224"/>
      <c r="G44" s="224"/>
      <c r="H44" s="224"/>
      <c r="I44" s="224"/>
      <c r="J44" s="224"/>
      <c r="K44" s="224"/>
      <c r="L44" s="224"/>
      <c r="M44" s="224"/>
      <c r="N44" s="224"/>
      <c r="O44" s="224"/>
      <c r="P44" s="224"/>
      <c r="Q44" s="224"/>
      <c r="R44" s="224"/>
      <c r="S44" s="224"/>
      <c r="T44" s="226"/>
      <c r="U44" s="224"/>
      <c r="V44" s="226"/>
      <c r="W44" s="226"/>
    </row>
    <row r="45" spans="1:24" s="115" customFormat="1">
      <c r="A45" s="185" t="s">
        <v>208</v>
      </c>
      <c r="B45" s="206"/>
      <c r="C45" s="264">
        <v>0</v>
      </c>
      <c r="D45" s="228"/>
      <c r="E45" s="264">
        <v>0</v>
      </c>
      <c r="F45" s="224"/>
      <c r="G45" s="230">
        <f>G46+G47</f>
        <v>2427</v>
      </c>
      <c r="H45" s="224">
        <f t="shared" ref="H45:N45" si="6">H46+H47</f>
        <v>0</v>
      </c>
      <c r="I45" s="264">
        <f t="shared" si="6"/>
        <v>0</v>
      </c>
      <c r="J45" s="224">
        <f t="shared" si="6"/>
        <v>0</v>
      </c>
      <c r="K45" s="264">
        <f t="shared" si="6"/>
        <v>0</v>
      </c>
      <c r="L45" s="224">
        <f t="shared" si="6"/>
        <v>0</v>
      </c>
      <c r="M45" s="264">
        <f t="shared" si="6"/>
        <v>0</v>
      </c>
      <c r="N45" s="224">
        <f t="shared" si="6"/>
        <v>0</v>
      </c>
      <c r="O45" s="264">
        <v>0</v>
      </c>
      <c r="P45" s="224"/>
      <c r="Q45" s="230">
        <f>Q46+Q47</f>
        <v>-2427</v>
      </c>
      <c r="R45" s="230">
        <f t="shared" ref="R45:S45" si="7">R46+R47</f>
        <v>0</v>
      </c>
      <c r="S45" s="230">
        <f t="shared" si="7"/>
        <v>0</v>
      </c>
      <c r="T45" s="230">
        <f t="shared" ref="T45" si="8">T46+T47</f>
        <v>0</v>
      </c>
      <c r="U45" s="230">
        <f t="shared" ref="U45" si="9">U46+U47</f>
        <v>0</v>
      </c>
      <c r="V45" s="230">
        <f t="shared" ref="V45" si="10">V46+V47</f>
        <v>0</v>
      </c>
      <c r="W45" s="230">
        <f t="shared" ref="W45" si="11">W46+W47</f>
        <v>0</v>
      </c>
    </row>
    <row r="46" spans="1:24" s="115" customFormat="1">
      <c r="A46" s="189" t="s">
        <v>209</v>
      </c>
      <c r="B46" s="206"/>
      <c r="C46" s="224">
        <v>0</v>
      </c>
      <c r="D46" s="224"/>
      <c r="E46" s="224">
        <v>0</v>
      </c>
      <c r="F46" s="224"/>
      <c r="G46" s="224">
        <v>2427</v>
      </c>
      <c r="H46" s="224"/>
      <c r="I46" s="224">
        <v>0</v>
      </c>
      <c r="J46" s="224"/>
      <c r="K46" s="224">
        <v>0</v>
      </c>
      <c r="L46" s="224"/>
      <c r="M46" s="224">
        <v>0</v>
      </c>
      <c r="N46" s="224"/>
      <c r="O46" s="224">
        <v>0</v>
      </c>
      <c r="P46" s="224"/>
      <c r="Q46" s="224">
        <v>-2427</v>
      </c>
      <c r="R46" s="224"/>
      <c r="S46" s="224">
        <f>SUM(C46:Q46)</f>
        <v>0</v>
      </c>
      <c r="T46" s="227"/>
      <c r="U46" s="224">
        <v>0</v>
      </c>
      <c r="V46" s="265"/>
      <c r="W46" s="266">
        <f t="shared" ref="W46" si="12">+S46+U46</f>
        <v>0</v>
      </c>
    </row>
    <row r="47" spans="1:24" s="115" customFormat="1" ht="15" hidden="1" customHeight="1">
      <c r="A47" s="189" t="s">
        <v>10</v>
      </c>
      <c r="B47" s="206"/>
      <c r="C47" s="224">
        <v>0</v>
      </c>
      <c r="D47" s="224"/>
      <c r="E47" s="224">
        <v>0</v>
      </c>
      <c r="F47" s="224"/>
      <c r="G47" s="224">
        <v>0</v>
      </c>
      <c r="H47" s="224"/>
      <c r="I47" s="224">
        <v>0</v>
      </c>
      <c r="J47" s="224"/>
      <c r="K47" s="224">
        <v>0</v>
      </c>
      <c r="L47" s="224"/>
      <c r="M47" s="224">
        <v>0</v>
      </c>
      <c r="N47" s="224"/>
      <c r="O47" s="224">
        <v>0</v>
      </c>
      <c r="P47" s="224"/>
      <c r="Q47" s="224">
        <v>0</v>
      </c>
      <c r="R47" s="224"/>
      <c r="S47" s="224">
        <f>SUM(C47:Q47)</f>
        <v>0</v>
      </c>
      <c r="T47" s="227"/>
      <c r="U47" s="224">
        <v>0</v>
      </c>
      <c r="V47" s="227"/>
      <c r="W47" s="226">
        <f t="shared" ref="W47:W49" si="13">+S47+U47</f>
        <v>0</v>
      </c>
    </row>
    <row r="48" spans="1:24" s="115" customFormat="1" ht="6.6" customHeight="1">
      <c r="A48" s="189"/>
      <c r="B48" s="206"/>
      <c r="C48" s="228"/>
      <c r="D48" s="224"/>
      <c r="E48" s="224"/>
      <c r="F48" s="224"/>
      <c r="G48" s="228"/>
      <c r="H48" s="224"/>
      <c r="I48" s="228"/>
      <c r="J48" s="228"/>
      <c r="K48" s="228"/>
      <c r="L48" s="228"/>
      <c r="M48" s="228"/>
      <c r="N48" s="224"/>
      <c r="O48" s="224"/>
      <c r="P48" s="224"/>
      <c r="Q48" s="228"/>
      <c r="R48" s="224"/>
      <c r="S48" s="228"/>
      <c r="T48" s="226"/>
      <c r="U48" s="226"/>
      <c r="V48" s="226"/>
      <c r="W48" s="226"/>
    </row>
    <row r="49" spans="1:24" s="115" customFormat="1">
      <c r="A49" s="183" t="s">
        <v>210</v>
      </c>
      <c r="B49" s="206"/>
      <c r="C49" s="264">
        <v>0</v>
      </c>
      <c r="D49" s="228"/>
      <c r="E49" s="264">
        <v>0</v>
      </c>
      <c r="F49" s="228"/>
      <c r="G49" s="264">
        <v>0</v>
      </c>
      <c r="H49" s="228"/>
      <c r="I49" s="264">
        <v>0</v>
      </c>
      <c r="J49" s="228"/>
      <c r="K49" s="264">
        <v>0</v>
      </c>
      <c r="L49" s="228"/>
      <c r="M49" s="264">
        <v>0</v>
      </c>
      <c r="N49" s="228"/>
      <c r="O49" s="230">
        <v>0</v>
      </c>
      <c r="P49" s="228"/>
      <c r="Q49" s="230">
        <f>SUM(Q50:Q54)</f>
        <v>-5561</v>
      </c>
      <c r="R49" s="224"/>
      <c r="S49" s="230">
        <f>SUM(S50:S54)</f>
        <v>-5561</v>
      </c>
      <c r="T49" s="226"/>
      <c r="U49" s="229">
        <f>SUM(U50:U54)</f>
        <v>-5301</v>
      </c>
      <c r="V49" s="226"/>
      <c r="W49" s="229">
        <f t="shared" si="13"/>
        <v>-10862</v>
      </c>
    </row>
    <row r="50" spans="1:24" s="115" customFormat="1" hidden="1">
      <c r="A50" s="189" t="s">
        <v>7</v>
      </c>
      <c r="B50" s="206"/>
      <c r="C50" s="224">
        <v>0</v>
      </c>
      <c r="D50" s="224"/>
      <c r="E50" s="224">
        <v>0</v>
      </c>
      <c r="F50" s="224"/>
      <c r="G50" s="224">
        <v>0</v>
      </c>
      <c r="H50" s="224"/>
      <c r="I50" s="224">
        <v>0</v>
      </c>
      <c r="J50" s="228"/>
      <c r="K50" s="224">
        <v>0</v>
      </c>
      <c r="L50" s="228"/>
      <c r="M50" s="224">
        <v>0</v>
      </c>
      <c r="N50" s="224"/>
      <c r="O50" s="224">
        <v>0</v>
      </c>
      <c r="P50" s="224"/>
      <c r="Q50" s="224">
        <v>0</v>
      </c>
      <c r="R50" s="224"/>
      <c r="S50" s="224">
        <f>SUM(C50:Q50)</f>
        <v>0</v>
      </c>
      <c r="T50" s="226"/>
      <c r="U50" s="224">
        <v>0</v>
      </c>
      <c r="V50" s="226"/>
      <c r="W50" s="227">
        <f t="shared" ref="W50:W54" si="14">+S50+U50</f>
        <v>0</v>
      </c>
    </row>
    <row r="51" spans="1:24" s="115" customFormat="1" hidden="1">
      <c r="A51" s="189" t="s">
        <v>9</v>
      </c>
      <c r="B51" s="206"/>
      <c r="C51" s="224">
        <v>0</v>
      </c>
      <c r="D51" s="224"/>
      <c r="E51" s="224">
        <v>0</v>
      </c>
      <c r="F51" s="224"/>
      <c r="G51" s="224">
        <v>0</v>
      </c>
      <c r="H51" s="224"/>
      <c r="I51" s="224">
        <v>0</v>
      </c>
      <c r="J51" s="228"/>
      <c r="K51" s="224">
        <v>0</v>
      </c>
      <c r="L51" s="228"/>
      <c r="M51" s="224">
        <v>0</v>
      </c>
      <c r="N51" s="224"/>
      <c r="O51" s="224">
        <v>0</v>
      </c>
      <c r="P51" s="224"/>
      <c r="Q51" s="224">
        <v>0</v>
      </c>
      <c r="R51" s="224"/>
      <c r="S51" s="224">
        <f>SUM(C51:Q51)</f>
        <v>0</v>
      </c>
      <c r="T51" s="226"/>
      <c r="U51" s="224">
        <v>0</v>
      </c>
      <c r="V51" s="226"/>
      <c r="W51" s="227">
        <f t="shared" si="14"/>
        <v>0</v>
      </c>
    </row>
    <row r="52" spans="1:24" s="115" customFormat="1" hidden="1">
      <c r="A52" s="189" t="s">
        <v>5</v>
      </c>
      <c r="C52" s="224">
        <v>0</v>
      </c>
      <c r="D52" s="224"/>
      <c r="E52" s="224">
        <v>0</v>
      </c>
      <c r="F52" s="224"/>
      <c r="G52" s="224">
        <v>0</v>
      </c>
      <c r="H52" s="224"/>
      <c r="I52" s="224">
        <v>0</v>
      </c>
      <c r="J52" s="228"/>
      <c r="K52" s="224">
        <v>0</v>
      </c>
      <c r="L52" s="228"/>
      <c r="M52" s="224">
        <v>0</v>
      </c>
      <c r="N52" s="224"/>
      <c r="O52" s="224">
        <v>0</v>
      </c>
      <c r="P52" s="224"/>
      <c r="Q52" s="224">
        <v>0</v>
      </c>
      <c r="R52" s="224"/>
      <c r="S52" s="224">
        <f>SUM(C52:Q52)</f>
        <v>0</v>
      </c>
      <c r="T52" s="226"/>
      <c r="U52" s="224">
        <v>0</v>
      </c>
      <c r="V52" s="226"/>
      <c r="W52" s="227">
        <f t="shared" si="14"/>
        <v>0</v>
      </c>
    </row>
    <row r="53" spans="1:24" s="115" customFormat="1">
      <c r="A53" s="189" t="s">
        <v>198</v>
      </c>
      <c r="B53" s="206"/>
      <c r="C53" s="224">
        <v>0</v>
      </c>
      <c r="D53" s="224"/>
      <c r="E53" s="224">
        <v>0</v>
      </c>
      <c r="F53" s="224"/>
      <c r="G53" s="224">
        <v>0</v>
      </c>
      <c r="H53" s="224"/>
      <c r="I53" s="224">
        <v>0</v>
      </c>
      <c r="J53" s="228"/>
      <c r="K53" s="224">
        <v>0</v>
      </c>
      <c r="L53" s="228"/>
      <c r="M53" s="224">
        <v>0</v>
      </c>
      <c r="N53" s="224"/>
      <c r="O53" s="224">
        <v>0</v>
      </c>
      <c r="P53" s="224"/>
      <c r="Q53" s="224">
        <v>-5561</v>
      </c>
      <c r="R53" s="224"/>
      <c r="S53" s="224">
        <f>SUM(C53:Q53)</f>
        <v>-5561</v>
      </c>
      <c r="T53" s="226"/>
      <c r="U53" s="224">
        <v>-5301</v>
      </c>
      <c r="V53" s="226"/>
      <c r="W53" s="227">
        <f t="shared" si="14"/>
        <v>-10862</v>
      </c>
    </row>
    <row r="54" spans="1:24" s="115" customFormat="1" ht="16.149999999999999" hidden="1" customHeight="1">
      <c r="A54" s="189" t="s">
        <v>2</v>
      </c>
      <c r="B54" s="206"/>
      <c r="C54" s="224">
        <v>0</v>
      </c>
      <c r="D54" s="224"/>
      <c r="E54" s="224">
        <v>0</v>
      </c>
      <c r="F54" s="224"/>
      <c r="G54" s="224">
        <v>0</v>
      </c>
      <c r="H54" s="224"/>
      <c r="I54" s="224">
        <v>0</v>
      </c>
      <c r="J54" s="228"/>
      <c r="K54" s="224">
        <v>0</v>
      </c>
      <c r="L54" s="228"/>
      <c r="M54" s="224">
        <v>0</v>
      </c>
      <c r="N54" s="224"/>
      <c r="O54" s="224">
        <v>0</v>
      </c>
      <c r="P54" s="224"/>
      <c r="Q54" s="224">
        <v>0</v>
      </c>
      <c r="R54" s="224"/>
      <c r="S54" s="224">
        <f>SUM(C54:Q54)</f>
        <v>0</v>
      </c>
      <c r="T54" s="226"/>
      <c r="U54" s="224">
        <v>0</v>
      </c>
      <c r="V54" s="226"/>
      <c r="W54" s="227">
        <f t="shared" si="14"/>
        <v>0</v>
      </c>
    </row>
    <row r="55" spans="1:24" s="115" customFormat="1" ht="16.899999999999999" customHeight="1">
      <c r="A55" s="189"/>
      <c r="B55" s="206"/>
      <c r="C55" s="228"/>
      <c r="D55" s="224"/>
      <c r="E55" s="224"/>
      <c r="F55" s="224"/>
      <c r="G55" s="228"/>
      <c r="H55" s="224"/>
      <c r="I55" s="228"/>
      <c r="J55" s="228"/>
      <c r="K55" s="228"/>
      <c r="L55" s="228"/>
      <c r="M55" s="228"/>
      <c r="N55" s="224"/>
      <c r="O55" s="224"/>
      <c r="P55" s="224"/>
      <c r="Q55" s="228"/>
      <c r="R55" s="224"/>
      <c r="S55" s="228"/>
      <c r="T55" s="226"/>
      <c r="U55" s="226"/>
      <c r="V55" s="226"/>
      <c r="W55" s="226"/>
      <c r="X55" s="126"/>
    </row>
    <row r="56" spans="1:24" s="115" customFormat="1">
      <c r="A56" s="258" t="s">
        <v>199</v>
      </c>
      <c r="B56" s="206"/>
      <c r="C56" s="230">
        <v>0</v>
      </c>
      <c r="D56" s="224"/>
      <c r="E56" s="230">
        <v>0</v>
      </c>
      <c r="F56" s="224"/>
      <c r="G56" s="230">
        <v>0</v>
      </c>
      <c r="H56" s="224"/>
      <c r="I56" s="230">
        <f>I57+I58</f>
        <v>-892</v>
      </c>
      <c r="J56" s="228"/>
      <c r="K56" s="230">
        <f>K57+K58</f>
        <v>-1047</v>
      </c>
      <c r="L56" s="228">
        <f t="shared" ref="L56:W56" si="15">L57+L58</f>
        <v>0</v>
      </c>
      <c r="M56" s="230">
        <f t="shared" si="15"/>
        <v>-5445</v>
      </c>
      <c r="N56" s="228">
        <f t="shared" si="15"/>
        <v>0</v>
      </c>
      <c r="O56" s="230">
        <v>0</v>
      </c>
      <c r="P56" s="228"/>
      <c r="Q56" s="230">
        <f t="shared" si="15"/>
        <v>73883</v>
      </c>
      <c r="R56" s="228">
        <f t="shared" si="15"/>
        <v>0</v>
      </c>
      <c r="S56" s="230">
        <f>S57+S58</f>
        <v>66499</v>
      </c>
      <c r="T56" s="228">
        <f t="shared" si="15"/>
        <v>0</v>
      </c>
      <c r="U56" s="230">
        <f t="shared" si="15"/>
        <v>5465</v>
      </c>
      <c r="V56" s="230">
        <f t="shared" si="15"/>
        <v>0</v>
      </c>
      <c r="W56" s="230">
        <f t="shared" si="15"/>
        <v>71964</v>
      </c>
      <c r="X56" s="118"/>
    </row>
    <row r="57" spans="1:24" s="115" customFormat="1">
      <c r="A57" s="188" t="s">
        <v>200</v>
      </c>
      <c r="B57" s="206"/>
      <c r="C57" s="224">
        <v>0</v>
      </c>
      <c r="D57" s="224"/>
      <c r="E57" s="224">
        <v>0</v>
      </c>
      <c r="F57" s="224"/>
      <c r="G57" s="224">
        <v>0</v>
      </c>
      <c r="H57" s="224"/>
      <c r="I57" s="224">
        <v>0</v>
      </c>
      <c r="J57" s="228"/>
      <c r="K57" s="224">
        <v>0</v>
      </c>
      <c r="L57" s="228"/>
      <c r="M57" s="224">
        <v>0</v>
      </c>
      <c r="N57" s="224"/>
      <c r="O57" s="224">
        <v>0</v>
      </c>
      <c r="P57" s="224"/>
      <c r="Q57" s="224">
        <v>72554</v>
      </c>
      <c r="R57" s="224"/>
      <c r="S57" s="228">
        <f>SUM(C57:Q57)</f>
        <v>72554</v>
      </c>
      <c r="T57" s="226"/>
      <c r="U57" s="224">
        <v>5320</v>
      </c>
      <c r="V57" s="226"/>
      <c r="W57" s="227">
        <f>+S57+U57</f>
        <v>77874</v>
      </c>
    </row>
    <row r="58" spans="1:24" s="115" customFormat="1" ht="20.65" customHeight="1">
      <c r="A58" s="188" t="s">
        <v>201</v>
      </c>
      <c r="B58" s="206"/>
      <c r="C58" s="224">
        <v>0</v>
      </c>
      <c r="D58" s="224"/>
      <c r="E58" s="224">
        <v>0</v>
      </c>
      <c r="F58" s="224"/>
      <c r="G58" s="224">
        <v>0</v>
      </c>
      <c r="H58" s="224"/>
      <c r="I58" s="224">
        <v>-892</v>
      </c>
      <c r="J58" s="228"/>
      <c r="K58" s="224">
        <v>-1047</v>
      </c>
      <c r="L58" s="228"/>
      <c r="M58" s="308">
        <f>-5445</f>
        <v>-5445</v>
      </c>
      <c r="N58" s="224"/>
      <c r="O58" s="224">
        <v>0</v>
      </c>
      <c r="P58" s="224"/>
      <c r="Q58" s="224">
        <v>1329</v>
      </c>
      <c r="R58" s="224"/>
      <c r="S58" s="224">
        <f>SUM(C58:Q58)</f>
        <v>-6055</v>
      </c>
      <c r="T58" s="226"/>
      <c r="U58" s="308">
        <f>145</f>
        <v>145</v>
      </c>
      <c r="V58" s="226"/>
      <c r="W58" s="227">
        <f>+S58+U58</f>
        <v>-5910</v>
      </c>
    </row>
    <row r="59" spans="1:24" s="115" customFormat="1" ht="18" customHeight="1">
      <c r="A59" s="183"/>
      <c r="B59" s="206"/>
      <c r="C59" s="224"/>
      <c r="D59" s="224"/>
      <c r="E59" s="224"/>
      <c r="F59" s="224"/>
      <c r="G59" s="224"/>
      <c r="H59" s="224"/>
      <c r="I59" s="224"/>
      <c r="J59" s="228"/>
      <c r="K59" s="224"/>
      <c r="L59" s="228"/>
      <c r="M59" s="224"/>
      <c r="N59" s="224"/>
      <c r="O59" s="224"/>
      <c r="P59" s="224"/>
      <c r="Q59" s="224"/>
      <c r="R59" s="224"/>
      <c r="S59" s="228">
        <f t="shared" ref="S59:S61" si="16">SUM(C59:Q59)</f>
        <v>0</v>
      </c>
      <c r="T59" s="226"/>
      <c r="U59" s="224"/>
      <c r="V59" s="226"/>
      <c r="W59" s="227"/>
    </row>
    <row r="60" spans="1:24" s="115" customFormat="1">
      <c r="A60" s="183" t="s">
        <v>202</v>
      </c>
      <c r="B60" s="206"/>
      <c r="C60" s="224">
        <v>0</v>
      </c>
      <c r="D60" s="224"/>
      <c r="E60" s="224">
        <v>0</v>
      </c>
      <c r="F60" s="224"/>
      <c r="G60" s="224">
        <v>0</v>
      </c>
      <c r="H60" s="224"/>
      <c r="I60" s="224">
        <v>-616</v>
      </c>
      <c r="J60" s="228"/>
      <c r="K60" s="224">
        <v>-37</v>
      </c>
      <c r="L60" s="228"/>
      <c r="M60" s="224">
        <v>0</v>
      </c>
      <c r="N60" s="224"/>
      <c r="O60" s="224">
        <v>0</v>
      </c>
      <c r="P60" s="224"/>
      <c r="Q60" s="224">
        <f>-I60-K60</f>
        <v>653</v>
      </c>
      <c r="R60" s="224"/>
      <c r="S60" s="228"/>
      <c r="T60" s="226"/>
      <c r="U60" s="224">
        <v>0</v>
      </c>
      <c r="V60" s="226"/>
      <c r="W60" s="227">
        <f>+S60+U60</f>
        <v>0</v>
      </c>
    </row>
    <row r="61" spans="1:24" s="115" customFormat="1" ht="18.600000000000001" customHeight="1">
      <c r="A61" s="184"/>
      <c r="B61" s="206"/>
      <c r="C61" s="220"/>
      <c r="D61" s="219"/>
      <c r="E61" s="219"/>
      <c r="F61" s="219"/>
      <c r="G61" s="220"/>
      <c r="H61" s="219"/>
      <c r="I61" s="220"/>
      <c r="J61" s="220"/>
      <c r="K61" s="220"/>
      <c r="L61" s="220"/>
      <c r="M61" s="220"/>
      <c r="N61" s="219"/>
      <c r="O61" s="295"/>
      <c r="P61" s="219"/>
      <c r="Q61" s="220"/>
      <c r="R61" s="219"/>
      <c r="S61" s="228">
        <f t="shared" si="16"/>
        <v>0</v>
      </c>
      <c r="T61" s="221"/>
      <c r="U61" s="221">
        <v>0</v>
      </c>
      <c r="V61" s="222"/>
      <c r="W61" s="227">
        <f>+S61+U61</f>
        <v>0</v>
      </c>
    </row>
    <row r="62" spans="1:24" s="115" customFormat="1" ht="17.25" thickBot="1">
      <c r="A62" s="184" t="s">
        <v>211</v>
      </c>
      <c r="B62" s="206">
        <f>+SFP!C39</f>
        <v>27</v>
      </c>
      <c r="C62" s="225">
        <f>+C35+C39+C45+C49+C56+C60</f>
        <v>134798</v>
      </c>
      <c r="D62" s="219"/>
      <c r="E62" s="225">
        <f>+E37+E39+E45+E49+E56+E60</f>
        <v>-52203</v>
      </c>
      <c r="F62" s="219"/>
      <c r="G62" s="225">
        <f>+G37+G39+G45+G49+G56+G60</f>
        <v>68628</v>
      </c>
      <c r="H62" s="219"/>
      <c r="I62" s="225">
        <f>+I37+I39+I45+I49+I56+I60</f>
        <v>35280</v>
      </c>
      <c r="J62" s="220"/>
      <c r="K62" s="225">
        <f>+K37+K39+K45+K49+K56+K60</f>
        <v>560</v>
      </c>
      <c r="L62" s="220"/>
      <c r="M62" s="225">
        <f>+M37+M39+M45+M49+M56+M60</f>
        <v>-4763</v>
      </c>
      <c r="N62" s="219"/>
      <c r="O62" s="225">
        <f>O37+O42+O45+O49+O56</f>
        <v>12488</v>
      </c>
      <c r="P62" s="219"/>
      <c r="Q62" s="225">
        <f>+Q37+Q39+Q45+Q49+Q56+Q60+Q61+Q41</f>
        <v>511285</v>
      </c>
      <c r="R62" s="225" t="e">
        <f>+R37+R39+R45+R49+R56+R60+#REF!+R61</f>
        <v>#REF!</v>
      </c>
      <c r="S62" s="225">
        <f>+S37+S39+S45+S49+S56+S60+S61+S41+S42</f>
        <v>706073</v>
      </c>
      <c r="T62" s="225"/>
      <c r="U62" s="225">
        <f>+U37+U39+U45+U49+U56+U60+U61</f>
        <v>12057</v>
      </c>
      <c r="V62" s="225" t="e">
        <f>+V37+V39+V45+V49+V56+V60+#REF!+V61</f>
        <v>#REF!</v>
      </c>
      <c r="W62" s="225">
        <f>+W37+W39+W45+W49+W56+W60+W61+W41+W42</f>
        <v>718130</v>
      </c>
    </row>
    <row r="63" spans="1:24" s="115" customFormat="1" ht="17.25" thickTop="1">
      <c r="A63" s="184"/>
      <c r="B63" s="206"/>
      <c r="C63" s="220"/>
      <c r="D63" s="219"/>
      <c r="E63" s="220"/>
      <c r="F63" s="219"/>
      <c r="G63" s="220"/>
      <c r="H63" s="219"/>
      <c r="I63" s="220"/>
      <c r="J63" s="220"/>
      <c r="K63" s="220"/>
      <c r="L63" s="220"/>
      <c r="M63" s="220"/>
      <c r="N63" s="219"/>
      <c r="O63" s="219"/>
      <c r="P63" s="219"/>
      <c r="Q63" s="220"/>
      <c r="R63" s="219"/>
      <c r="S63" s="220"/>
      <c r="T63" s="221"/>
      <c r="U63" s="220"/>
      <c r="V63" s="222"/>
      <c r="W63" s="220"/>
    </row>
    <row r="64" spans="1:24" s="1" customFormat="1">
      <c r="A64" s="184"/>
      <c r="B64" s="206"/>
      <c r="C64" s="220"/>
      <c r="D64" s="219"/>
      <c r="E64" s="219"/>
      <c r="F64" s="219"/>
      <c r="G64" s="220"/>
      <c r="H64" s="219"/>
      <c r="I64" s="220"/>
      <c r="J64" s="220"/>
      <c r="K64" s="220"/>
      <c r="L64" s="220"/>
      <c r="M64" s="220"/>
      <c r="N64" s="219"/>
      <c r="O64" s="219"/>
      <c r="P64" s="219"/>
      <c r="Q64" s="220"/>
      <c r="R64" s="219"/>
      <c r="S64" s="220"/>
      <c r="T64" s="221"/>
      <c r="U64" s="221"/>
      <c r="V64" s="222"/>
      <c r="W64" s="223"/>
    </row>
    <row r="65" spans="1:23" s="1" customFormat="1" ht="23.65" customHeight="1">
      <c r="A65" s="182" t="str">
        <f>+SCI!A65</f>
        <v>Noty na stronach od 5 do 149 stanowią integralną część skonsolidowanego sprawozdania finansowego.</v>
      </c>
      <c r="B65" s="234"/>
      <c r="C65" s="177"/>
      <c r="D65" s="177"/>
      <c r="E65" s="177"/>
      <c r="F65" s="177"/>
      <c r="G65" s="235"/>
      <c r="H65" s="236"/>
      <c r="I65" s="235"/>
      <c r="J65" s="235"/>
      <c r="K65" s="237"/>
      <c r="L65" s="235"/>
      <c r="M65" s="235"/>
      <c r="N65" s="235"/>
      <c r="O65" s="235"/>
      <c r="P65" s="235"/>
      <c r="Q65" s="237"/>
      <c r="R65" s="235"/>
      <c r="S65" s="237"/>
      <c r="T65" s="176"/>
      <c r="U65" s="237"/>
      <c r="V65" s="176"/>
      <c r="W65" s="237"/>
    </row>
    <row r="66" spans="1:23" ht="4.9000000000000004" customHeight="1">
      <c r="A66" s="191"/>
      <c r="B66" s="239"/>
      <c r="C66" s="235"/>
      <c r="D66" s="235"/>
      <c r="E66" s="235"/>
      <c r="F66" s="235"/>
      <c r="G66" s="235"/>
      <c r="H66" s="236"/>
      <c r="I66" s="235"/>
      <c r="J66" s="235"/>
      <c r="K66" s="235"/>
      <c r="L66" s="235"/>
      <c r="M66" s="235"/>
      <c r="N66" s="235"/>
      <c r="O66" s="235"/>
      <c r="P66" s="235"/>
      <c r="Q66" s="235"/>
      <c r="R66" s="235"/>
      <c r="S66" s="235"/>
      <c r="T66" s="176"/>
      <c r="U66" s="238"/>
      <c r="V66" s="176"/>
      <c r="W66" s="176"/>
    </row>
    <row r="67" spans="1:23" ht="18" customHeight="1">
      <c r="A67" s="192" t="s">
        <v>20</v>
      </c>
      <c r="B67" s="240"/>
      <c r="C67" s="241"/>
      <c r="D67" s="241"/>
      <c r="E67" s="241"/>
      <c r="F67" s="241"/>
      <c r="G67" s="241"/>
      <c r="H67" s="241"/>
      <c r="I67" s="241"/>
      <c r="J67" s="241"/>
      <c r="K67" s="241"/>
      <c r="L67" s="241"/>
      <c r="M67" s="241"/>
      <c r="N67" s="241"/>
      <c r="O67" s="241"/>
      <c r="P67" s="241"/>
      <c r="Q67" s="241"/>
      <c r="R67" s="241"/>
      <c r="S67" s="241"/>
    </row>
    <row r="68" spans="1:23" ht="17.25">
      <c r="A68" s="192"/>
      <c r="B68" s="240"/>
      <c r="C68" s="241"/>
      <c r="D68" s="241"/>
      <c r="E68" s="241"/>
      <c r="F68" s="241"/>
      <c r="G68" s="241"/>
      <c r="H68" s="241"/>
      <c r="I68" s="241"/>
      <c r="J68" s="241"/>
      <c r="K68" s="241"/>
      <c r="L68" s="241"/>
      <c r="M68" s="241"/>
      <c r="N68" s="241"/>
      <c r="O68" s="241"/>
      <c r="P68" s="241"/>
      <c r="Q68" s="241"/>
      <c r="R68" s="241"/>
      <c r="S68" s="241"/>
    </row>
    <row r="69" spans="1:23" ht="24" customHeight="1">
      <c r="A69" s="193" t="s">
        <v>212</v>
      </c>
      <c r="B69" s="240"/>
    </row>
    <row r="70" spans="1:23" ht="17.25">
      <c r="A70" s="193"/>
      <c r="B70" s="240"/>
    </row>
    <row r="71" spans="1:23" ht="14.25" customHeight="1">
      <c r="A71" s="190" t="s">
        <v>82</v>
      </c>
      <c r="B71" s="242"/>
    </row>
    <row r="72" spans="1:23" ht="19.899999999999999" customHeight="1">
      <c r="A72" s="194" t="s">
        <v>25</v>
      </c>
      <c r="B72" s="242"/>
    </row>
    <row r="73" spans="1:23">
      <c r="A73" s="195"/>
      <c r="B73" s="243"/>
    </row>
    <row r="74" spans="1:23" ht="17.25">
      <c r="A74" s="196" t="s">
        <v>26</v>
      </c>
      <c r="B74" s="244"/>
    </row>
    <row r="75" spans="1:23" ht="17.25">
      <c r="A75" s="197" t="s">
        <v>27</v>
      </c>
      <c r="B75" s="245"/>
    </row>
    <row r="76" spans="1:23">
      <c r="A76" s="288"/>
    </row>
    <row r="78" spans="1:23">
      <c r="A78" s="198"/>
    </row>
    <row r="84" spans="1:2">
      <c r="A84" s="199"/>
      <c r="B84" s="178"/>
    </row>
  </sheetData>
  <mergeCells count="12">
    <mergeCell ref="S5:S6"/>
    <mergeCell ref="A2:S2"/>
    <mergeCell ref="C4:S4"/>
    <mergeCell ref="A5:A6"/>
    <mergeCell ref="C5:C6"/>
    <mergeCell ref="E5:E6"/>
    <mergeCell ref="G5:G6"/>
    <mergeCell ref="I5:I6"/>
    <mergeCell ref="K5:K6"/>
    <mergeCell ref="M5:M6"/>
    <mergeCell ref="Q5:Q6"/>
    <mergeCell ref="O5:O6"/>
  </mergeCells>
  <pageMargins left="0.47244094488188981" right="0.31496062992125984" top="0.6692913385826772" bottom="0.59055118110236227" header="0.6692913385826772" footer="0.59055118110236227"/>
  <pageSetup paperSize="9" scale="46" firstPageNumber="4" orientation="landscape" blackAndWhite="1" useFirstPageNumber="1" r:id="rId1"/>
  <headerFooter alignWithMargins="0">
    <oddFooter>&amp;R&amp;14 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Cover </vt:lpstr>
      <vt:lpstr>SCI</vt:lpstr>
      <vt:lpstr>SFP</vt:lpstr>
      <vt:lpstr>SCF</vt:lpstr>
      <vt:lpstr>SEQ</vt:lpstr>
      <vt:lpstr>'Cover '!Print_Area</vt:lpstr>
      <vt:lpstr>SCF!Print_Area</vt:lpstr>
      <vt:lpstr>SFP!Print_Area</vt:lpstr>
      <vt:lpstr>SCI!Print_Titles</vt:lpstr>
    </vt:vector>
  </TitlesOfParts>
  <Company>Sopharma 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SOPHARMA REPORTING TEAM</dc:creator>
  <cp:lastModifiedBy>IROffice</cp:lastModifiedBy>
  <cp:lastPrinted>2022-11-16T08:34:09Z</cp:lastPrinted>
  <dcterms:created xsi:type="dcterms:W3CDTF">2012-04-12T11:15:46Z</dcterms:created>
  <dcterms:modified xsi:type="dcterms:W3CDTF">2023-03-01T10:32:08Z</dcterms:modified>
</cp:coreProperties>
</file>